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Ex1.xml" ContentType="application/vnd.ms-office.chartex+xml"/>
  <Override PartName="/xl/charts/style8.xml" ContentType="application/vnd.ms-office.chartstyle+xml"/>
  <Override PartName="/xl/charts/colors8.xml" ContentType="application/vnd.ms-office.chartcolorstyle+xml"/>
  <Override PartName="/xl/charts/chart8.xml" ContentType="application/vnd.openxmlformats-officedocument.drawingml.chart+xml"/>
  <Override PartName="/xl/charts/style9.xml" ContentType="application/vnd.ms-office.chartstyle+xml"/>
  <Override PartName="/xl/charts/colors9.xml" ContentType="application/vnd.ms-office.chartcolorstyle+xml"/>
  <Override PartName="/xl/charts/chart9.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2.xml" ContentType="application/vnd.openxmlformats-officedocument.drawingml.chartshapes+xml"/>
  <Override PartName="/xl/charts/chart10.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3.xml" ContentType="application/vnd.openxmlformats-officedocument.drawing+xml"/>
  <Override PartName="/xl/charts/chart11.xml" ContentType="application/vnd.openxmlformats-officedocument.drawingml.chart+xml"/>
  <Override PartName="/xl/charts/style12.xml" ContentType="application/vnd.ms-office.chartstyle+xml"/>
  <Override PartName="/xl/charts/colors12.xml" ContentType="application/vnd.ms-office.chartcolorstyle+xml"/>
  <Override PartName="/xl/charts/chart12.xml" ContentType="application/vnd.openxmlformats-officedocument.drawingml.chart+xml"/>
  <Override PartName="/xl/charts/style13.xml" ContentType="application/vnd.ms-office.chartstyle+xml"/>
  <Override PartName="/xl/charts/colors13.xml" ContentType="application/vnd.ms-office.chartcolorstyle+xml"/>
  <Override PartName="/xl/charts/chart13.xml" ContentType="application/vnd.openxmlformats-officedocument.drawingml.chart+xml"/>
  <Override PartName="/xl/charts/style14.xml" ContentType="application/vnd.ms-office.chartstyle+xml"/>
  <Override PartName="/xl/charts/colors14.xml" ContentType="application/vnd.ms-office.chartcolorstyle+xml"/>
  <Override PartName="/xl/charts/chart14.xml" ContentType="application/vnd.openxmlformats-officedocument.drawingml.chart+xml"/>
  <Override PartName="/xl/charts/style15.xml" ContentType="application/vnd.ms-office.chartstyle+xml"/>
  <Override PartName="/xl/charts/colors15.xml" ContentType="application/vnd.ms-office.chartcolorstyle+xml"/>
  <Override PartName="/xl/charts/chart15.xml" ContentType="application/vnd.openxmlformats-officedocument.drawingml.chart+xml"/>
  <Override PartName="/xl/charts/style16.xml" ContentType="application/vnd.ms-office.chartstyle+xml"/>
  <Override PartName="/xl/charts/colors16.xml" ContentType="application/vnd.ms-office.chartcolorstyle+xml"/>
  <Override PartName="/xl/charts/chart16.xml" ContentType="application/vnd.openxmlformats-officedocument.drawingml.chart+xml"/>
  <Override PartName="/xl/charts/style17.xml" ContentType="application/vnd.ms-office.chartstyle+xml"/>
  <Override PartName="/xl/charts/colors17.xml" ContentType="application/vnd.ms-office.chartcolorstyle+xml"/>
  <Override PartName="/xl/charts/chart17.xml" ContentType="application/vnd.openxmlformats-officedocument.drawingml.chart+xml"/>
  <Override PartName="/xl/charts/style18.xml" ContentType="application/vnd.ms-office.chartstyle+xml"/>
  <Override PartName="/xl/charts/colors18.xml" ContentType="application/vnd.ms-office.chartcolorstyle+xml"/>
  <Override PartName="/xl/charts/chartEx2.xml" ContentType="application/vnd.ms-office.chartex+xml"/>
  <Override PartName="/xl/charts/style19.xml" ContentType="application/vnd.ms-office.chartstyle+xml"/>
  <Override PartName="/xl/charts/colors19.xml" ContentType="application/vnd.ms-office.chartcolorstyle+xml"/>
  <Override PartName="/xl/charts/chart18.xml" ContentType="application/vnd.openxmlformats-officedocument.drawingml.chart+xml"/>
  <Override PartName="/xl/charts/style20.xml" ContentType="application/vnd.ms-office.chartstyle+xml"/>
  <Override PartName="/xl/charts/colors20.xml" ContentType="application/vnd.ms-office.chartcolorstyle+xml"/>
  <Override PartName="/xl/charts/chart19.xml" ContentType="application/vnd.openxmlformats-officedocument.drawingml.chart+xml"/>
  <Override PartName="/xl/charts/style21.xml" ContentType="application/vnd.ms-office.chartstyle+xml"/>
  <Override PartName="/xl/charts/colors21.xml" ContentType="application/vnd.ms-office.chartcolorstyle+xml"/>
  <Override PartName="/xl/drawings/drawing4.xml" ContentType="application/vnd.openxmlformats-officedocument.drawingml.chartshapes+xml"/>
  <Override PartName="/xl/charts/chart20.xml" ContentType="application/vnd.openxmlformats-officedocument.drawingml.chart+xml"/>
  <Override PartName="/xl/charts/style22.xml" ContentType="application/vnd.ms-office.chartstyle+xml"/>
  <Override PartName="/xl/charts/colors22.xml" ContentType="application/vnd.ms-office.chartcolorstyle+xml"/>
  <Override PartName="/xl/drawings/drawing5.xml" ContentType="application/vnd.openxmlformats-officedocument.drawing+xml"/>
  <Override PartName="/xl/charts/chart21.xml" ContentType="application/vnd.openxmlformats-officedocument.drawingml.chart+xml"/>
  <Override PartName="/xl/charts/style23.xml" ContentType="application/vnd.ms-office.chartstyle+xml"/>
  <Override PartName="/xl/charts/colors23.xml" ContentType="application/vnd.ms-office.chartcolorstyle+xml"/>
  <Override PartName="/xl/charts/chart22.xml" ContentType="application/vnd.openxmlformats-officedocument.drawingml.chart+xml"/>
  <Override PartName="/xl/charts/style24.xml" ContentType="application/vnd.ms-office.chartstyle+xml"/>
  <Override PartName="/xl/charts/colors24.xml" ContentType="application/vnd.ms-office.chartcolorstyle+xml"/>
  <Override PartName="/xl/charts/chartEx3.xml" ContentType="application/vnd.ms-office.chartex+xml"/>
  <Override PartName="/xl/charts/style25.xml" ContentType="application/vnd.ms-office.chartstyle+xml"/>
  <Override PartName="/xl/charts/colors25.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defaultThemeVersion="166925"/>
  <mc:AlternateContent xmlns:mc="http://schemas.openxmlformats.org/markup-compatibility/2006">
    <mc:Choice Requires="x15">
      <x15ac:absPath xmlns:x15ac="http://schemas.microsoft.com/office/spreadsheetml/2010/11/ac" url="C:\Users\jdelaparra\OneDrive - Instituto Nacional de Vias - INVIAS\1. TELETRABAJO\2023\PAAC 2023\1. MONITOREO\"/>
    </mc:Choice>
  </mc:AlternateContent>
  <xr:revisionPtr revIDLastSave="0" documentId="8_{37A2BDB5-491C-488F-8EA1-E790996799FD}" xr6:coauthVersionLast="47" xr6:coauthVersionMax="47" xr10:uidLastSave="{00000000-0000-0000-0000-000000000000}"/>
  <bookViews>
    <workbookView xWindow="-120" yWindow="-120" windowWidth="29040" windowHeight="15840" firstSheet="2" activeTab="2" xr2:uid="{F1323F94-5E9B-42F1-A2E1-9E713051651D}"/>
  </bookViews>
  <sheets>
    <sheet name="Aportes Internos" sheetId="7" state="hidden" r:id="rId1"/>
    <sheet name="Contexto" sheetId="12" state="hidden" r:id="rId2"/>
    <sheet name="PAAC 2023" sheetId="2" r:id="rId3"/>
    <sheet name="Gantt 1°T" sheetId="6" state="hidden" r:id="rId4"/>
    <sheet name="Gantt 2°T" sheetId="13" state="hidden" r:id="rId5"/>
    <sheet name="Hoja1" sheetId="11" state="hidden" r:id="rId6"/>
  </sheets>
  <definedNames>
    <definedName name="_xlnm._FilterDatabase" localSheetId="2" hidden="1">'PAAC 2023'!$A$3:$BE$104</definedName>
    <definedName name="_xlchart.v1.4" hidden="1">Hoja1!$A$34:$A$46</definedName>
    <definedName name="_xlchart.v1.5" hidden="1">Hoja1!$B$34:$B$46</definedName>
    <definedName name="_xlchart.v2.0" hidden="1">'Gantt 1°T'!$B$113:$B$116</definedName>
    <definedName name="_xlchart.v2.1" hidden="1">'Gantt 1°T'!$C$113:$C$116</definedName>
    <definedName name="_xlchart.v2.2" hidden="1">'Gantt 2°T'!$B$101:$B$104</definedName>
    <definedName name="_xlchart.v2.3" hidden="1">'Gantt 2°T'!$C$101:$C$104</definedName>
    <definedName name="_xlnm.Print_Area" localSheetId="3">'Gantt 1°T'!$A$1:$H$225</definedName>
    <definedName name="_xlnm.Print_Area" localSheetId="4">'Gantt 2°T'!$A$1:$H$201</definedName>
    <definedName name="_xlnm.Print_Titles" localSheetId="2">'PAAC 2023'!$1:$3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H96" i="2" l="1"/>
  <c r="AP96" i="2" s="1"/>
  <c r="AH107" i="2" l="1"/>
  <c r="AP23" i="2" l="1"/>
  <c r="AP14" i="2" l="1"/>
  <c r="AP51" i="2"/>
  <c r="AP58" i="2" l="1"/>
  <c r="AP54" i="2"/>
  <c r="AP42" i="2"/>
  <c r="AP37" i="2"/>
  <c r="BB16" i="2" l="1"/>
  <c r="BB17" i="2"/>
  <c r="BB20" i="2"/>
  <c r="BB22" i="2"/>
  <c r="BB24" i="2"/>
  <c r="BB26" i="2"/>
  <c r="BB30" i="2"/>
  <c r="BB31" i="2"/>
  <c r="BB32" i="2"/>
  <c r="BB35" i="2"/>
  <c r="BB37" i="2"/>
  <c r="BB38" i="2"/>
  <c r="BB39" i="2"/>
  <c r="BB40" i="2"/>
  <c r="BB41" i="2"/>
  <c r="BB42" i="2"/>
  <c r="BB44" i="2"/>
  <c r="BB45" i="2"/>
  <c r="BB46" i="2"/>
  <c r="BB47" i="2"/>
  <c r="BB48" i="2"/>
  <c r="BB49" i="2"/>
  <c r="BB50" i="2"/>
  <c r="BB51" i="2"/>
  <c r="BB52" i="2"/>
  <c r="BB53" i="2"/>
  <c r="BB54" i="2"/>
  <c r="BB55" i="2"/>
  <c r="BB58" i="2"/>
  <c r="BB62" i="2"/>
  <c r="BB68" i="2"/>
  <c r="BB70" i="2"/>
  <c r="BB71" i="2"/>
  <c r="BB72" i="2"/>
  <c r="BB73" i="2"/>
  <c r="BB91" i="2"/>
  <c r="BB92" i="2"/>
  <c r="BB94" i="2"/>
  <c r="BB103" i="2"/>
  <c r="AM100" i="2" l="1"/>
  <c r="AF100" i="2"/>
  <c r="AC5" i="2"/>
  <c r="BA5" i="2" s="1"/>
  <c r="AC6" i="2"/>
  <c r="BA6" i="2" s="1"/>
  <c r="AC7" i="2"/>
  <c r="BA7" i="2" s="1"/>
  <c r="AC8" i="2"/>
  <c r="BA8" i="2" s="1"/>
  <c r="AC9" i="2"/>
  <c r="BA9" i="2" s="1"/>
  <c r="AC10" i="2"/>
  <c r="BA10" i="2" s="1"/>
  <c r="AC11" i="2"/>
  <c r="BA11" i="2" s="1"/>
  <c r="AC12" i="2"/>
  <c r="BA12" i="2" s="1"/>
  <c r="AC13" i="2"/>
  <c r="BA13" i="2" s="1"/>
  <c r="AC14" i="2"/>
  <c r="BA14" i="2" s="1"/>
  <c r="AC15" i="2"/>
  <c r="BA15" i="2" s="1"/>
  <c r="AC16" i="2"/>
  <c r="BA16" i="2" s="1"/>
  <c r="AC17" i="2"/>
  <c r="BA17" i="2" s="1"/>
  <c r="AC18" i="2"/>
  <c r="BA18" i="2" s="1"/>
  <c r="AC19" i="2"/>
  <c r="BA19" i="2" s="1"/>
  <c r="AC20" i="2"/>
  <c r="BA20" i="2" s="1"/>
  <c r="AC21" i="2"/>
  <c r="BA21" i="2" s="1"/>
  <c r="AC22" i="2"/>
  <c r="BA22" i="2" s="1"/>
  <c r="AC23" i="2"/>
  <c r="BA23" i="2" s="1"/>
  <c r="AC24" i="2"/>
  <c r="BA24" i="2" s="1"/>
  <c r="AC25" i="2"/>
  <c r="BA25" i="2" s="1"/>
  <c r="AC26" i="2"/>
  <c r="BA26" i="2" s="1"/>
  <c r="AC27" i="2"/>
  <c r="BA27" i="2" s="1"/>
  <c r="AC28" i="2"/>
  <c r="BA28" i="2" s="1"/>
  <c r="AC29" i="2"/>
  <c r="BA29" i="2" s="1"/>
  <c r="AC30" i="2"/>
  <c r="BA30" i="2" s="1"/>
  <c r="AC31" i="2"/>
  <c r="BA31" i="2" s="1"/>
  <c r="AC32" i="2"/>
  <c r="BA32" i="2" s="1"/>
  <c r="AC33" i="2"/>
  <c r="BA33" i="2" s="1"/>
  <c r="AC34" i="2"/>
  <c r="BA34" i="2" s="1"/>
  <c r="AC35" i="2"/>
  <c r="BA35" i="2" s="1"/>
  <c r="AC36" i="2"/>
  <c r="BA36" i="2" s="1"/>
  <c r="AC37" i="2"/>
  <c r="BA37" i="2" s="1"/>
  <c r="AC38" i="2"/>
  <c r="BA38" i="2" s="1"/>
  <c r="AC39" i="2"/>
  <c r="BA39" i="2" s="1"/>
  <c r="AC40" i="2"/>
  <c r="BA40" i="2" s="1"/>
  <c r="AC41" i="2"/>
  <c r="BA41" i="2" s="1"/>
  <c r="AC42" i="2"/>
  <c r="BA42" i="2" s="1"/>
  <c r="AC43" i="2"/>
  <c r="BA43" i="2" s="1"/>
  <c r="AC44" i="2"/>
  <c r="BA44" i="2" s="1"/>
  <c r="AC45" i="2"/>
  <c r="BA45" i="2" s="1"/>
  <c r="AC46" i="2"/>
  <c r="BA46" i="2" s="1"/>
  <c r="AC47" i="2"/>
  <c r="BA47" i="2" s="1"/>
  <c r="AC48" i="2"/>
  <c r="BA48" i="2" s="1"/>
  <c r="AC49" i="2"/>
  <c r="BA49" i="2" s="1"/>
  <c r="AC50" i="2"/>
  <c r="BA50" i="2" s="1"/>
  <c r="AC51" i="2"/>
  <c r="BA51" i="2" s="1"/>
  <c r="AC52" i="2"/>
  <c r="BA52" i="2" s="1"/>
  <c r="AC53" i="2"/>
  <c r="BA53" i="2" s="1"/>
  <c r="AC54" i="2"/>
  <c r="BA54" i="2" s="1"/>
  <c r="AC55" i="2"/>
  <c r="BA55" i="2" s="1"/>
  <c r="AC56" i="2"/>
  <c r="BA56" i="2" s="1"/>
  <c r="AC57" i="2"/>
  <c r="BA57" i="2" s="1"/>
  <c r="AC58" i="2"/>
  <c r="BA58" i="2" s="1"/>
  <c r="AC59" i="2"/>
  <c r="BA59" i="2" s="1"/>
  <c r="AC60" i="2"/>
  <c r="BA60" i="2" s="1"/>
  <c r="AC61" i="2"/>
  <c r="BA61" i="2" s="1"/>
  <c r="AC62" i="2"/>
  <c r="BA62" i="2" s="1"/>
  <c r="AC63" i="2"/>
  <c r="BA63" i="2" s="1"/>
  <c r="AC64" i="2"/>
  <c r="BA64" i="2" s="1"/>
  <c r="AC65" i="2"/>
  <c r="BA65" i="2" s="1"/>
  <c r="AC66" i="2"/>
  <c r="BA66" i="2" s="1"/>
  <c r="AC67" i="2"/>
  <c r="BA67" i="2" s="1"/>
  <c r="AC68" i="2"/>
  <c r="BA68" i="2" s="1"/>
  <c r="AC69" i="2"/>
  <c r="BA69" i="2" s="1"/>
  <c r="AC70" i="2"/>
  <c r="BA70" i="2" s="1"/>
  <c r="AC71" i="2"/>
  <c r="BA71" i="2" s="1"/>
  <c r="AC72" i="2"/>
  <c r="BA72" i="2" s="1"/>
  <c r="AC73" i="2"/>
  <c r="BA73" i="2" s="1"/>
  <c r="AC74" i="2"/>
  <c r="BA74" i="2" s="1"/>
  <c r="AC75" i="2"/>
  <c r="BA75" i="2" s="1"/>
  <c r="AC76" i="2"/>
  <c r="BA76" i="2" s="1"/>
  <c r="AC77" i="2"/>
  <c r="BA77" i="2" s="1"/>
  <c r="AC78" i="2"/>
  <c r="BA78" i="2" s="1"/>
  <c r="AC79" i="2"/>
  <c r="BA79" i="2" s="1"/>
  <c r="AC80" i="2"/>
  <c r="BA80" i="2" s="1"/>
  <c r="AC81" i="2"/>
  <c r="BA81" i="2" s="1"/>
  <c r="AC82" i="2"/>
  <c r="BA82" i="2" s="1"/>
  <c r="AC83" i="2"/>
  <c r="BA83" i="2" s="1"/>
  <c r="AC84" i="2"/>
  <c r="BA84" i="2" s="1"/>
  <c r="AC85" i="2"/>
  <c r="BA85" i="2" s="1"/>
  <c r="AC86" i="2"/>
  <c r="BA86" i="2" s="1"/>
  <c r="AC87" i="2"/>
  <c r="BA87" i="2" s="1"/>
  <c r="AC88" i="2"/>
  <c r="BA88" i="2" s="1"/>
  <c r="AC89" i="2"/>
  <c r="BA89" i="2" s="1"/>
  <c r="AC90" i="2"/>
  <c r="BA90" i="2" s="1"/>
  <c r="AC91" i="2"/>
  <c r="BA91" i="2" s="1"/>
  <c r="AC92" i="2"/>
  <c r="BA92" i="2" s="1"/>
  <c r="AC93" i="2"/>
  <c r="BA93" i="2" s="1"/>
  <c r="AC94" i="2"/>
  <c r="BA94" i="2" s="1"/>
  <c r="AC95" i="2"/>
  <c r="BA95" i="2" s="1"/>
  <c r="AC96" i="2"/>
  <c r="BA96" i="2" s="1"/>
  <c r="AC97" i="2"/>
  <c r="BA97" i="2" s="1"/>
  <c r="AC98" i="2"/>
  <c r="BA98" i="2" s="1"/>
  <c r="AC99" i="2"/>
  <c r="BA99" i="2" s="1"/>
  <c r="AC100" i="2"/>
  <c r="BA100" i="2" s="1"/>
  <c r="AC101" i="2"/>
  <c r="BA101" i="2" s="1"/>
  <c r="AC102" i="2"/>
  <c r="BA102" i="2" s="1"/>
  <c r="AC103" i="2"/>
  <c r="BA103" i="2" s="1"/>
  <c r="AC4" i="2"/>
  <c r="BA4" i="2" s="1"/>
  <c r="AJ15" i="2" a="1"/>
  <c r="AJ15" i="2" s="1"/>
  <c r="AN100" i="2" l="1"/>
  <c r="BB100" i="2" s="1"/>
  <c r="B197" i="13"/>
  <c r="B196" i="13"/>
  <c r="B195" i="13"/>
  <c r="B194" i="13"/>
  <c r="B193" i="13"/>
  <c r="B192" i="13"/>
  <c r="B191" i="13"/>
  <c r="B190" i="13"/>
  <c r="B189" i="13"/>
  <c r="B188" i="13"/>
  <c r="B187" i="13"/>
  <c r="B186" i="13"/>
  <c r="B185" i="13"/>
  <c r="B184" i="13"/>
  <c r="B183" i="13"/>
  <c r="B182" i="13"/>
  <c r="B181" i="13"/>
  <c r="B180" i="13"/>
  <c r="B179" i="13"/>
  <c r="B178" i="13"/>
  <c r="B177" i="13"/>
  <c r="B176" i="13"/>
  <c r="B175" i="13"/>
  <c r="B174" i="13"/>
  <c r="B159" i="13"/>
  <c r="B158" i="13"/>
  <c r="B157" i="13"/>
  <c r="B156" i="13"/>
  <c r="B155" i="13"/>
  <c r="B142" i="13"/>
  <c r="B141" i="13"/>
  <c r="B140" i="13"/>
  <c r="B139" i="13"/>
  <c r="B138" i="13"/>
  <c r="B121" i="13"/>
  <c r="B120" i="13"/>
  <c r="B119" i="13"/>
  <c r="B104" i="13"/>
  <c r="B103" i="13"/>
  <c r="B102" i="13"/>
  <c r="B101" i="13"/>
  <c r="B50" i="13"/>
  <c r="B67" i="13" s="1"/>
  <c r="B49" i="13"/>
  <c r="B66" i="13" s="1"/>
  <c r="B48" i="13"/>
  <c r="B65" i="13" s="1"/>
  <c r="B47" i="13"/>
  <c r="B64" i="13" s="1"/>
  <c r="B46" i="13"/>
  <c r="B63" i="13" s="1"/>
  <c r="B45" i="13"/>
  <c r="B62" i="13" s="1"/>
  <c r="E37" i="13"/>
  <c r="E36" i="13"/>
  <c r="E35" i="13"/>
  <c r="E34" i="13"/>
  <c r="E33" i="13"/>
  <c r="E32" i="13"/>
  <c r="F9" i="13"/>
  <c r="AM23" i="2"/>
  <c r="AM14" i="2" l="1"/>
  <c r="F9" i="6" l="1"/>
  <c r="J31" i="2" l="1"/>
  <c r="J24" i="2"/>
  <c r="J22" i="2"/>
  <c r="J19" i="2"/>
  <c r="J13" i="2"/>
  <c r="J11" i="2"/>
  <c r="J8" i="2"/>
  <c r="J6" i="2"/>
  <c r="J4" i="2"/>
  <c r="B195" i="6" l="1"/>
  <c r="B196" i="6"/>
  <c r="B197" i="6"/>
  <c r="B198" i="6"/>
  <c r="B199" i="6"/>
  <c r="B200" i="6"/>
  <c r="B201" i="6"/>
  <c r="B202" i="6"/>
  <c r="B203" i="6"/>
  <c r="B204" i="6"/>
  <c r="B205" i="6"/>
  <c r="B206" i="6"/>
  <c r="B207" i="6"/>
  <c r="B208" i="6"/>
  <c r="B209" i="6"/>
  <c r="B210" i="6"/>
  <c r="B211" i="6"/>
  <c r="B212" i="6"/>
  <c r="B213" i="6"/>
  <c r="B214" i="6"/>
  <c r="B215" i="6"/>
  <c r="B216" i="6"/>
  <c r="B217" i="6"/>
  <c r="B194" i="6"/>
  <c r="B178" i="6"/>
  <c r="B177" i="6"/>
  <c r="B176" i="6"/>
  <c r="B175" i="6"/>
  <c r="B174" i="6"/>
  <c r="B158" i="6"/>
  <c r="B157" i="6"/>
  <c r="B156" i="6"/>
  <c r="B155" i="6"/>
  <c r="B154" i="6"/>
  <c r="B137" i="6"/>
  <c r="B136" i="6"/>
  <c r="B135" i="6"/>
  <c r="B9" i="11"/>
  <c r="P104" i="2"/>
  <c r="B34" i="11" s="1"/>
  <c r="C34" i="11" s="1"/>
  <c r="J81" i="2"/>
  <c r="C195" i="6" s="1"/>
  <c r="K81" i="2"/>
  <c r="C175" i="13" s="1"/>
  <c r="L81" i="2"/>
  <c r="M81" i="2"/>
  <c r="J82" i="2"/>
  <c r="C196" i="6" s="1"/>
  <c r="K82" i="2"/>
  <c r="C176" i="13" s="1"/>
  <c r="L82" i="2"/>
  <c r="M82" i="2"/>
  <c r="J83" i="2"/>
  <c r="C197" i="6" s="1"/>
  <c r="K83" i="2"/>
  <c r="C177" i="13" s="1"/>
  <c r="L83" i="2"/>
  <c r="M83" i="2"/>
  <c r="J84" i="2"/>
  <c r="C198" i="6" s="1"/>
  <c r="K84" i="2"/>
  <c r="C178" i="13" s="1"/>
  <c r="L84" i="2"/>
  <c r="M84" i="2"/>
  <c r="J85" i="2"/>
  <c r="C199" i="6" s="1"/>
  <c r="K85" i="2"/>
  <c r="C179" i="13" s="1"/>
  <c r="L85" i="2"/>
  <c r="M85" i="2"/>
  <c r="J86" i="2"/>
  <c r="C200" i="6" s="1"/>
  <c r="K86" i="2"/>
  <c r="C180" i="13" s="1"/>
  <c r="L86" i="2"/>
  <c r="M86" i="2"/>
  <c r="J87" i="2"/>
  <c r="C201" i="6" s="1"/>
  <c r="K87" i="2"/>
  <c r="C181" i="13" s="1"/>
  <c r="L87" i="2"/>
  <c r="M87" i="2"/>
  <c r="J88" i="2"/>
  <c r="C202" i="6" s="1"/>
  <c r="K88" i="2"/>
  <c r="C182" i="13" s="1"/>
  <c r="L88" i="2"/>
  <c r="M88" i="2"/>
  <c r="J89" i="2"/>
  <c r="C203" i="6" s="1"/>
  <c r="K89" i="2"/>
  <c r="C183" i="13" s="1"/>
  <c r="L89" i="2"/>
  <c r="M89" i="2"/>
  <c r="J90" i="2"/>
  <c r="C204" i="6" s="1"/>
  <c r="K90" i="2"/>
  <c r="C184" i="13" s="1"/>
  <c r="L90" i="2"/>
  <c r="M90" i="2"/>
  <c r="J91" i="2"/>
  <c r="C205" i="6" s="1"/>
  <c r="K91" i="2"/>
  <c r="C185" i="13" s="1"/>
  <c r="L91" i="2"/>
  <c r="M91" i="2"/>
  <c r="J92" i="2"/>
  <c r="C206" i="6" s="1"/>
  <c r="K92" i="2"/>
  <c r="C186" i="13" s="1"/>
  <c r="L92" i="2"/>
  <c r="M92" i="2"/>
  <c r="J93" i="2"/>
  <c r="C207" i="6" s="1"/>
  <c r="K93" i="2"/>
  <c r="C187" i="13" s="1"/>
  <c r="L93" i="2"/>
  <c r="M93" i="2"/>
  <c r="J94" i="2"/>
  <c r="C208" i="6" s="1"/>
  <c r="K94" i="2"/>
  <c r="C188" i="13" s="1"/>
  <c r="L94" i="2"/>
  <c r="M94" i="2"/>
  <c r="J95" i="2"/>
  <c r="C209" i="6" s="1"/>
  <c r="K95" i="2"/>
  <c r="C189" i="13" s="1"/>
  <c r="L95" i="2"/>
  <c r="M95" i="2"/>
  <c r="J96" i="2"/>
  <c r="C210" i="6" s="1"/>
  <c r="K96" i="2"/>
  <c r="C190" i="13" s="1"/>
  <c r="L96" i="2"/>
  <c r="M96" i="2"/>
  <c r="J97" i="2"/>
  <c r="C211" i="6" s="1"/>
  <c r="K97" i="2"/>
  <c r="C191" i="13" s="1"/>
  <c r="L97" i="2"/>
  <c r="M97" i="2"/>
  <c r="J98" i="2"/>
  <c r="C212" i="6" s="1"/>
  <c r="K98" i="2"/>
  <c r="C192" i="13" s="1"/>
  <c r="L98" i="2"/>
  <c r="M98" i="2"/>
  <c r="J99" i="2"/>
  <c r="C213" i="6" s="1"/>
  <c r="K99" i="2"/>
  <c r="C193" i="13" s="1"/>
  <c r="L99" i="2"/>
  <c r="M99" i="2"/>
  <c r="J100" i="2"/>
  <c r="C214" i="6" s="1"/>
  <c r="L100" i="2"/>
  <c r="M100" i="2"/>
  <c r="J101" i="2"/>
  <c r="C215" i="6" s="1"/>
  <c r="K101" i="2"/>
  <c r="C195" i="13" s="1"/>
  <c r="L101" i="2"/>
  <c r="M101" i="2"/>
  <c r="J102" i="2"/>
  <c r="C216" i="6" s="1"/>
  <c r="K102" i="2"/>
  <c r="C196" i="13" s="1"/>
  <c r="L102" i="2"/>
  <c r="M102" i="2"/>
  <c r="J103" i="2"/>
  <c r="C217" i="6" s="1"/>
  <c r="K103" i="2"/>
  <c r="C197" i="13" s="1"/>
  <c r="L103" i="2"/>
  <c r="M103" i="2"/>
  <c r="K80" i="2"/>
  <c r="C174" i="13" s="1"/>
  <c r="M80" i="2"/>
  <c r="L80" i="2"/>
  <c r="J80" i="2"/>
  <c r="K17" i="2"/>
  <c r="C103" i="13" s="1"/>
  <c r="J16" i="2"/>
  <c r="C114" i="6" s="1"/>
  <c r="K16" i="2"/>
  <c r="C102" i="13" s="1"/>
  <c r="L16" i="2"/>
  <c r="M16" i="2"/>
  <c r="J17" i="2"/>
  <c r="C115" i="6" s="1"/>
  <c r="L17" i="2"/>
  <c r="M17" i="2"/>
  <c r="K18" i="2"/>
  <c r="C104" i="13" s="1"/>
  <c r="L18" i="2"/>
  <c r="M18" i="2"/>
  <c r="M15" i="2"/>
  <c r="L15" i="2"/>
  <c r="K15" i="2"/>
  <c r="C101" i="13" s="1"/>
  <c r="C94" i="6"/>
  <c r="B114" i="6"/>
  <c r="B115" i="6"/>
  <c r="B116" i="6"/>
  <c r="B113" i="6"/>
  <c r="AL16" i="2"/>
  <c r="AW16" i="2" s="1"/>
  <c r="AJ16" i="2"/>
  <c r="AT16" i="2" s="1"/>
  <c r="AH16" i="2"/>
  <c r="AQ16" i="2" s="1"/>
  <c r="AF16" i="2"/>
  <c r="AL15" i="2"/>
  <c r="AW15" i="2" s="1"/>
  <c r="AT15" i="2"/>
  <c r="AH15" i="2"/>
  <c r="AQ15" i="2" s="1"/>
  <c r="AF15" i="2"/>
  <c r="M54" i="2"/>
  <c r="L54" i="2"/>
  <c r="K54" i="2"/>
  <c r="C142" i="13" s="1"/>
  <c r="J54" i="2"/>
  <c r="M52" i="2"/>
  <c r="K52" i="2"/>
  <c r="C141" i="13" s="1"/>
  <c r="J52" i="2"/>
  <c r="C157" i="6" s="1"/>
  <c r="J44" i="2"/>
  <c r="C156" i="6" s="1"/>
  <c r="J39" i="2"/>
  <c r="C155" i="6" s="1"/>
  <c r="C154" i="6"/>
  <c r="H19" i="2"/>
  <c r="G19" i="2"/>
  <c r="F19" i="2"/>
  <c r="C47" i="13" s="1"/>
  <c r="F34" i="13" s="1"/>
  <c r="G34" i="13" s="1"/>
  <c r="E19" i="2"/>
  <c r="C137" i="6"/>
  <c r="C136" i="6"/>
  <c r="AW22" i="2"/>
  <c r="M22" i="2"/>
  <c r="L22" i="2"/>
  <c r="K22" i="2"/>
  <c r="C120" i="13" s="1"/>
  <c r="M19" i="2"/>
  <c r="L19" i="2"/>
  <c r="K19" i="2"/>
  <c r="C119" i="13" s="1"/>
  <c r="C135" i="6"/>
  <c r="H4" i="2"/>
  <c r="G4" i="2"/>
  <c r="F4" i="2"/>
  <c r="C45" i="13" s="1"/>
  <c r="F32" i="13" s="1"/>
  <c r="E4" i="2"/>
  <c r="C45" i="6" s="1"/>
  <c r="F32" i="6" s="1"/>
  <c r="M13" i="2"/>
  <c r="L13" i="2"/>
  <c r="K13" i="2"/>
  <c r="C82" i="13" s="1"/>
  <c r="M11" i="2"/>
  <c r="L11" i="2"/>
  <c r="K11" i="2"/>
  <c r="C81" i="13" s="1"/>
  <c r="M8" i="2"/>
  <c r="L8" i="2"/>
  <c r="K8" i="2"/>
  <c r="C80" i="13" s="1"/>
  <c r="C92" i="6"/>
  <c r="M6" i="2"/>
  <c r="L6" i="2"/>
  <c r="K6" i="2"/>
  <c r="C79" i="13" s="1"/>
  <c r="M4" i="2"/>
  <c r="L4" i="2"/>
  <c r="K4" i="2"/>
  <c r="C78" i="13" s="1"/>
  <c r="AL74" i="2"/>
  <c r="AW74" i="2" s="1"/>
  <c r="AJ74" i="2"/>
  <c r="AT74" i="2" s="1"/>
  <c r="AH74" i="2"/>
  <c r="AQ74" i="2" s="1"/>
  <c r="AF74" i="2"/>
  <c r="AN74" i="2" l="1"/>
  <c r="BB74" i="2" s="1"/>
  <c r="AN15" i="2"/>
  <c r="BB15" i="2" s="1"/>
  <c r="C83" i="13"/>
  <c r="G32" i="13"/>
  <c r="C159" i="6"/>
  <c r="AL27" i="2"/>
  <c r="AW27" i="2" s="1"/>
  <c r="AJ27" i="2"/>
  <c r="AT27" i="2" s="1"/>
  <c r="AH27" i="2"/>
  <c r="AQ27" i="2" s="1"/>
  <c r="AF27" i="2"/>
  <c r="C9" i="11"/>
  <c r="E9" i="11"/>
  <c r="E10" i="11" s="1"/>
  <c r="D8" i="11"/>
  <c r="D4" i="11"/>
  <c r="C4" i="11"/>
  <c r="D5" i="11"/>
  <c r="D9" i="11" s="1"/>
  <c r="C7" i="11"/>
  <c r="D7" i="11" s="1"/>
  <c r="C8" i="11"/>
  <c r="C3" i="11"/>
  <c r="D6" i="11"/>
  <c r="D3" i="11"/>
  <c r="AN27" i="2" l="1"/>
  <c r="BB27" i="2" s="1"/>
  <c r="J15" i="2"/>
  <c r="C10" i="11"/>
  <c r="B10" i="11"/>
  <c r="E11" i="11"/>
  <c r="E12" i="11" s="1"/>
  <c r="D10" i="11"/>
  <c r="AL68" i="2"/>
  <c r="AW68" i="2" s="1"/>
  <c r="AJ68" i="2"/>
  <c r="AT68" i="2" s="1"/>
  <c r="AH68" i="2"/>
  <c r="AQ68" i="2" s="1"/>
  <c r="AF68" i="2"/>
  <c r="AH73" i="2"/>
  <c r="AJ73" i="2"/>
  <c r="AI49" i="2" l="1"/>
  <c r="AG49" i="2"/>
  <c r="AL46" i="2"/>
  <c r="AW46" i="2" s="1"/>
  <c r="AJ46" i="2"/>
  <c r="AT46" i="2" s="1"/>
  <c r="AH46" i="2"/>
  <c r="AF46" i="2"/>
  <c r="AL41" i="2"/>
  <c r="AJ41" i="2"/>
  <c r="AH41" i="2"/>
  <c r="AF41" i="2"/>
  <c r="AL17" i="2"/>
  <c r="AW17" i="2" s="1"/>
  <c r="AJ17" i="2"/>
  <c r="AT17" i="2" s="1"/>
  <c r="AH17" i="2"/>
  <c r="AQ17" i="2" s="1"/>
  <c r="AF17" i="2"/>
  <c r="AL102" i="2"/>
  <c r="AW102" i="2" s="1"/>
  <c r="AJ102" i="2"/>
  <c r="AT102" i="2" s="1"/>
  <c r="AH102" i="2"/>
  <c r="AQ102" i="2" s="1"/>
  <c r="AF102" i="2"/>
  <c r="AL101" i="2"/>
  <c r="AW101" i="2" s="1"/>
  <c r="AJ101" i="2"/>
  <c r="AT101" i="2" s="1"/>
  <c r="AH101" i="2"/>
  <c r="AQ101" i="2" s="1"/>
  <c r="AF101" i="2"/>
  <c r="AL100" i="2"/>
  <c r="AW100" i="2" s="1"/>
  <c r="AJ100" i="2"/>
  <c r="AT100" i="2" s="1"/>
  <c r="AH100" i="2"/>
  <c r="AP100" i="2" s="1"/>
  <c r="K100" i="2" s="1"/>
  <c r="C194" i="13" s="1"/>
  <c r="AL99" i="2"/>
  <c r="AW99" i="2" s="1"/>
  <c r="AJ99" i="2"/>
  <c r="AT99" i="2" s="1"/>
  <c r="AH99" i="2"/>
  <c r="AQ99" i="2" s="1"/>
  <c r="AF99" i="2"/>
  <c r="AL98" i="2"/>
  <c r="AW98" i="2" s="1"/>
  <c r="AJ98" i="2"/>
  <c r="AT98" i="2" s="1"/>
  <c r="AH98" i="2"/>
  <c r="AQ98" i="2" s="1"/>
  <c r="AF98" i="2"/>
  <c r="AL97" i="2"/>
  <c r="AW97" i="2" s="1"/>
  <c r="AJ97" i="2"/>
  <c r="AT97" i="2" s="1"/>
  <c r="AH97" i="2"/>
  <c r="AQ97" i="2" s="1"/>
  <c r="AF97" i="2"/>
  <c r="AL96" i="2"/>
  <c r="AW96" i="2" s="1"/>
  <c r="AJ96" i="2"/>
  <c r="AT96" i="2" s="1"/>
  <c r="AQ96" i="2"/>
  <c r="AF96" i="2"/>
  <c r="AL95" i="2"/>
  <c r="AW95" i="2" s="1"/>
  <c r="AJ95" i="2"/>
  <c r="AT95" i="2" s="1"/>
  <c r="AH95" i="2"/>
  <c r="AQ95" i="2" s="1"/>
  <c r="AF95" i="2"/>
  <c r="AL94" i="2"/>
  <c r="AW94" i="2" s="1"/>
  <c r="AJ94" i="2"/>
  <c r="AT94" i="2" s="1"/>
  <c r="AH94" i="2"/>
  <c r="AQ94" i="2" s="1"/>
  <c r="AF94" i="2"/>
  <c r="AL93" i="2"/>
  <c r="AW93" i="2" s="1"/>
  <c r="AJ93" i="2"/>
  <c r="AT93" i="2" s="1"/>
  <c r="AH93" i="2"/>
  <c r="AQ93" i="2" s="1"/>
  <c r="AF93" i="2"/>
  <c r="AL57" i="2"/>
  <c r="AW57" i="2" s="1"/>
  <c r="AJ57" i="2"/>
  <c r="AT57" i="2" s="1"/>
  <c r="AH57" i="2"/>
  <c r="AQ57" i="2" s="1"/>
  <c r="AF57" i="2"/>
  <c r="AL56" i="2"/>
  <c r="AW56" i="2" s="1"/>
  <c r="AJ56" i="2"/>
  <c r="AT56" i="2" s="1"/>
  <c r="AH56" i="2"/>
  <c r="AQ56" i="2" s="1"/>
  <c r="AF56" i="2"/>
  <c r="AL55" i="2"/>
  <c r="AW55" i="2" s="1"/>
  <c r="AJ55" i="2"/>
  <c r="AT55" i="2" s="1"/>
  <c r="AH55" i="2"/>
  <c r="AF55" i="2"/>
  <c r="AL54" i="2"/>
  <c r="AW54" i="2" s="1"/>
  <c r="AI54" i="2"/>
  <c r="AJ54" i="2" s="1"/>
  <c r="AT54" i="2" s="1"/>
  <c r="AG54" i="2"/>
  <c r="AH54" i="2" s="1"/>
  <c r="AQ54" i="2" s="1"/>
  <c r="AF54" i="2"/>
  <c r="AL78" i="2"/>
  <c r="AW78" i="2" s="1"/>
  <c r="AJ78" i="2"/>
  <c r="AT78" i="2" s="1"/>
  <c r="AH78" i="2"/>
  <c r="AQ78" i="2" s="1"/>
  <c r="AF78" i="2"/>
  <c r="AL77" i="2"/>
  <c r="AW77" i="2" s="1"/>
  <c r="AJ77" i="2"/>
  <c r="AT77" i="2" s="1"/>
  <c r="AH77" i="2"/>
  <c r="AQ77" i="2" s="1"/>
  <c r="AF77" i="2"/>
  <c r="AL67" i="2"/>
  <c r="AW67" i="2" s="1"/>
  <c r="AJ67" i="2"/>
  <c r="AT67" i="2" s="1"/>
  <c r="AH67" i="2"/>
  <c r="AQ67" i="2" s="1"/>
  <c r="AF67" i="2"/>
  <c r="AL76" i="2"/>
  <c r="AW76" i="2" s="1"/>
  <c r="AJ76" i="2"/>
  <c r="AT76" i="2" s="1"/>
  <c r="AH76" i="2"/>
  <c r="AQ76" i="2" s="1"/>
  <c r="AF76" i="2"/>
  <c r="AL75" i="2"/>
  <c r="AW75" i="2" s="1"/>
  <c r="AJ75" i="2"/>
  <c r="AT75" i="2" s="1"/>
  <c r="AH75" i="2"/>
  <c r="AQ75" i="2" s="1"/>
  <c r="AF75" i="2"/>
  <c r="AL92" i="2"/>
  <c r="AW92" i="2" s="1"/>
  <c r="AJ92" i="2"/>
  <c r="AH92" i="2"/>
  <c r="AF92" i="2"/>
  <c r="AL91" i="2"/>
  <c r="AW91" i="2" s="1"/>
  <c r="AJ91" i="2"/>
  <c r="AH91" i="2"/>
  <c r="AF91" i="2"/>
  <c r="AL72" i="2"/>
  <c r="AW72" i="2" s="1"/>
  <c r="AJ72" i="2"/>
  <c r="AT72" i="2" s="1"/>
  <c r="AH72" i="2"/>
  <c r="AF72" i="2"/>
  <c r="AL60" i="2"/>
  <c r="AW60" i="2" s="1"/>
  <c r="AJ60" i="2"/>
  <c r="AT60" i="2" s="1"/>
  <c r="AH60" i="2"/>
  <c r="AQ60" i="2" s="1"/>
  <c r="AF60" i="2"/>
  <c r="AL59" i="2"/>
  <c r="AW59" i="2" s="1"/>
  <c r="AJ59" i="2"/>
  <c r="AT59" i="2" s="1"/>
  <c r="AH59" i="2"/>
  <c r="AQ59" i="2" s="1"/>
  <c r="AF59" i="2"/>
  <c r="AL90" i="2"/>
  <c r="AW90" i="2" s="1"/>
  <c r="AJ90" i="2"/>
  <c r="AT90" i="2" s="1"/>
  <c r="AH90" i="2"/>
  <c r="AQ90" i="2" s="1"/>
  <c r="AF90" i="2"/>
  <c r="AL89" i="2"/>
  <c r="AW89" i="2" s="1"/>
  <c r="AJ89" i="2"/>
  <c r="AT89" i="2" s="1"/>
  <c r="AH89" i="2"/>
  <c r="AQ89" i="2" s="1"/>
  <c r="AF89" i="2"/>
  <c r="AL88" i="2"/>
  <c r="AW88" i="2" s="1"/>
  <c r="AJ88" i="2"/>
  <c r="AT88" i="2" s="1"/>
  <c r="AH88" i="2"/>
  <c r="AQ88" i="2" s="1"/>
  <c r="AF88" i="2"/>
  <c r="AL87" i="2"/>
  <c r="AW87" i="2" s="1"/>
  <c r="AJ87" i="2"/>
  <c r="AT87" i="2" s="1"/>
  <c r="AH87" i="2"/>
  <c r="AQ87" i="2" s="1"/>
  <c r="AF87" i="2"/>
  <c r="AL65" i="2"/>
  <c r="AW65" i="2" s="1"/>
  <c r="AJ65" i="2"/>
  <c r="AT65" i="2" s="1"/>
  <c r="AH65" i="2"/>
  <c r="AQ65" i="2" s="1"/>
  <c r="AF65" i="2"/>
  <c r="AL85" i="2"/>
  <c r="AW85" i="2" s="1"/>
  <c r="AJ85" i="2"/>
  <c r="AT85" i="2" s="1"/>
  <c r="AH85" i="2"/>
  <c r="AQ85" i="2" s="1"/>
  <c r="AF85" i="2"/>
  <c r="AL84" i="2"/>
  <c r="AW84" i="2" s="1"/>
  <c r="AJ84" i="2"/>
  <c r="AT84" i="2" s="1"/>
  <c r="AH84" i="2"/>
  <c r="AQ84" i="2" s="1"/>
  <c r="AF84" i="2"/>
  <c r="AL83" i="2"/>
  <c r="AW83" i="2" s="1"/>
  <c r="AJ83" i="2"/>
  <c r="AT83" i="2" s="1"/>
  <c r="AH83" i="2"/>
  <c r="AQ83" i="2" s="1"/>
  <c r="AF83" i="2"/>
  <c r="AL82" i="2"/>
  <c r="AW82" i="2" s="1"/>
  <c r="AJ82" i="2"/>
  <c r="AT82" i="2" s="1"/>
  <c r="AH82" i="2"/>
  <c r="AQ82" i="2" s="1"/>
  <c r="AF82" i="2"/>
  <c r="AL66" i="2"/>
  <c r="AW66" i="2" s="1"/>
  <c r="AJ66" i="2"/>
  <c r="AT66" i="2" s="1"/>
  <c r="AH66" i="2"/>
  <c r="AQ66" i="2" s="1"/>
  <c r="AF66" i="2"/>
  <c r="AL81" i="2"/>
  <c r="AW81" i="2" s="1"/>
  <c r="AJ81" i="2"/>
  <c r="AT81" i="2" s="1"/>
  <c r="AH81" i="2"/>
  <c r="AQ81" i="2" s="1"/>
  <c r="AF81" i="2"/>
  <c r="AL36" i="2"/>
  <c r="AW36" i="2" s="1"/>
  <c r="AJ36" i="2"/>
  <c r="AT36" i="2" s="1"/>
  <c r="AH36" i="2"/>
  <c r="AQ36" i="2" s="1"/>
  <c r="AF36" i="2"/>
  <c r="AH47" i="2"/>
  <c r="AQ47" i="2" s="1"/>
  <c r="AL47" i="2"/>
  <c r="AW47" i="2" s="1"/>
  <c r="AJ47" i="2"/>
  <c r="AT47" i="2" s="1"/>
  <c r="AF47" i="2"/>
  <c r="AL35" i="2"/>
  <c r="AW35" i="2" s="1"/>
  <c r="AJ35" i="2"/>
  <c r="AT35" i="2" s="1"/>
  <c r="AH35" i="2"/>
  <c r="AQ35" i="2" s="1"/>
  <c r="AF35" i="2"/>
  <c r="AL34" i="2"/>
  <c r="AW34" i="2" s="1"/>
  <c r="AJ34" i="2"/>
  <c r="AT34" i="2" s="1"/>
  <c r="AH34" i="2"/>
  <c r="AQ34" i="2" s="1"/>
  <c r="AF34" i="2"/>
  <c r="AL33" i="2"/>
  <c r="AW33" i="2" s="1"/>
  <c r="AJ33" i="2"/>
  <c r="AT33" i="2" s="1"/>
  <c r="AH33" i="2"/>
  <c r="AQ33" i="2" s="1"/>
  <c r="AF33" i="2"/>
  <c r="AL45" i="2"/>
  <c r="AW45" i="2" s="1"/>
  <c r="AJ45" i="2"/>
  <c r="AT45" i="2" s="1"/>
  <c r="AH45" i="2"/>
  <c r="AF45" i="2"/>
  <c r="AL86" i="2"/>
  <c r="AW86" i="2" s="1"/>
  <c r="AJ86" i="2"/>
  <c r="AT86" i="2" s="1"/>
  <c r="AH86" i="2"/>
  <c r="AQ86" i="2" s="1"/>
  <c r="AF86" i="2"/>
  <c r="AL7" i="2"/>
  <c r="AW7" i="2" s="1"/>
  <c r="AJ7" i="2"/>
  <c r="AT7" i="2" s="1"/>
  <c r="AH7" i="2"/>
  <c r="AQ7" i="2" s="1"/>
  <c r="AF7" i="2"/>
  <c r="AF12" i="2"/>
  <c r="AL9" i="2"/>
  <c r="AW9" i="2" s="1"/>
  <c r="AJ9" i="2"/>
  <c r="AT9" i="2" s="1"/>
  <c r="AH9" i="2"/>
  <c r="AQ9" i="2" s="1"/>
  <c r="AF9" i="2"/>
  <c r="J62" i="2"/>
  <c r="C175" i="6" s="1"/>
  <c r="AI38" i="2"/>
  <c r="AG38" i="2"/>
  <c r="AL12" i="2"/>
  <c r="AW12" i="2" s="1"/>
  <c r="AJ12" i="2"/>
  <c r="AT12" i="2" s="1"/>
  <c r="AH12" i="2"/>
  <c r="AQ12" i="2" s="1"/>
  <c r="AL58" i="2"/>
  <c r="AW58" i="2" s="1"/>
  <c r="AJ58" i="2"/>
  <c r="AT58" i="2" s="1"/>
  <c r="AH58" i="2"/>
  <c r="AQ58" i="2" s="1"/>
  <c r="AF58" i="2"/>
  <c r="AL5" i="2"/>
  <c r="AW5" i="2" s="1"/>
  <c r="AJ5" i="2"/>
  <c r="AT5" i="2" s="1"/>
  <c r="AH5" i="2"/>
  <c r="AQ5" i="2" s="1"/>
  <c r="AF5" i="2"/>
  <c r="H15" i="2"/>
  <c r="M74" i="2"/>
  <c r="M71" i="2"/>
  <c r="M70" i="2"/>
  <c r="M62" i="2"/>
  <c r="M58" i="2"/>
  <c r="M44" i="2"/>
  <c r="M39" i="2"/>
  <c r="M31" i="2"/>
  <c r="M24" i="2"/>
  <c r="AN12" i="2" l="1"/>
  <c r="BB12" i="2" s="1"/>
  <c r="AN101" i="2"/>
  <c r="BB101" i="2" s="1"/>
  <c r="AN102" i="2"/>
  <c r="BB102" i="2" s="1"/>
  <c r="AN5" i="2"/>
  <c r="BB5" i="2" s="1"/>
  <c r="AN9" i="2"/>
  <c r="BB9" i="2" s="1"/>
  <c r="AN7" i="2"/>
  <c r="BB7" i="2" s="1"/>
  <c r="AN86" i="2"/>
  <c r="BB86" i="2" s="1"/>
  <c r="AN33" i="2"/>
  <c r="BB33" i="2" s="1"/>
  <c r="AN34" i="2"/>
  <c r="BB34" i="2" s="1"/>
  <c r="AN36" i="2"/>
  <c r="BB36" i="2" s="1"/>
  <c r="AN81" i="2"/>
  <c r="BB81" i="2" s="1"/>
  <c r="AN66" i="2"/>
  <c r="BB66" i="2" s="1"/>
  <c r="AN82" i="2"/>
  <c r="BB82" i="2" s="1"/>
  <c r="AN83" i="2"/>
  <c r="BB83" i="2" s="1"/>
  <c r="AN84" i="2"/>
  <c r="BB84" i="2" s="1"/>
  <c r="AN85" i="2"/>
  <c r="BB85" i="2" s="1"/>
  <c r="AN65" i="2"/>
  <c r="BB65" i="2" s="1"/>
  <c r="AN87" i="2"/>
  <c r="BB87" i="2" s="1"/>
  <c r="AN88" i="2"/>
  <c r="BB88" i="2" s="1"/>
  <c r="AN89" i="2"/>
  <c r="BB89" i="2" s="1"/>
  <c r="AN90" i="2"/>
  <c r="BB90" i="2" s="1"/>
  <c r="AN59" i="2"/>
  <c r="BB59" i="2" s="1"/>
  <c r="AN60" i="2"/>
  <c r="BB60" i="2" s="1"/>
  <c r="AN75" i="2"/>
  <c r="BB75" i="2" s="1"/>
  <c r="AN76" i="2"/>
  <c r="BB76" i="2" s="1"/>
  <c r="AN67" i="2"/>
  <c r="BB67" i="2" s="1"/>
  <c r="AN77" i="2"/>
  <c r="BB77" i="2" s="1"/>
  <c r="AN78" i="2"/>
  <c r="BB78" i="2" s="1"/>
  <c r="AN56" i="2"/>
  <c r="BB56" i="2" s="1"/>
  <c r="AN57" i="2"/>
  <c r="BB57" i="2" s="1"/>
  <c r="AN93" i="2"/>
  <c r="BB93" i="2" s="1"/>
  <c r="AN95" i="2"/>
  <c r="BB95" i="2" s="1"/>
  <c r="AN96" i="2"/>
  <c r="BB96" i="2" s="1"/>
  <c r="AN97" i="2"/>
  <c r="BB97" i="2" s="1"/>
  <c r="AN98" i="2"/>
  <c r="BB98" i="2" s="1"/>
  <c r="AN99" i="2"/>
  <c r="BB99" i="2" s="1"/>
  <c r="AQ100" i="2"/>
  <c r="F31" i="2"/>
  <c r="C48" i="13" s="1"/>
  <c r="F35" i="13" s="1"/>
  <c r="G35" i="13" s="1"/>
  <c r="J71" i="2"/>
  <c r="C177" i="6" s="1"/>
  <c r="L62" i="2"/>
  <c r="K62" i="2"/>
  <c r="C156" i="13" s="1"/>
  <c r="Q104" i="2" l="1"/>
  <c r="B35" i="11" s="1"/>
  <c r="C35" i="11" s="1"/>
  <c r="R104" i="2"/>
  <c r="B36" i="11" s="1"/>
  <c r="C36" i="11" s="1"/>
  <c r="S104" i="2"/>
  <c r="B37" i="11" s="1"/>
  <c r="C37" i="11" s="1"/>
  <c r="T104" i="2"/>
  <c r="B38" i="11" s="1"/>
  <c r="C38" i="11" s="1"/>
  <c r="U104" i="2"/>
  <c r="B39" i="11" s="1"/>
  <c r="C39" i="11" s="1"/>
  <c r="V104" i="2"/>
  <c r="B40" i="11" s="1"/>
  <c r="C40" i="11" s="1"/>
  <c r="W104" i="2"/>
  <c r="B41" i="11" s="1"/>
  <c r="C41" i="11" s="1"/>
  <c r="X104" i="2"/>
  <c r="B42" i="11" s="1"/>
  <c r="C42" i="11" s="1"/>
  <c r="Y104" i="2"/>
  <c r="B43" i="11" s="1"/>
  <c r="C43" i="11" s="1"/>
  <c r="Z104" i="2"/>
  <c r="B44" i="11" s="1"/>
  <c r="C44" i="11" s="1"/>
  <c r="AA104" i="2"/>
  <c r="B45" i="11" s="1"/>
  <c r="C45" i="11" s="1"/>
  <c r="AB104" i="2"/>
  <c r="B46" i="11" s="1"/>
  <c r="C46" i="11" s="1"/>
  <c r="L58" i="2" l="1"/>
  <c r="K58" i="2"/>
  <c r="C155" i="13" s="1"/>
  <c r="J58" i="2"/>
  <c r="C174" i="6" s="1"/>
  <c r="AL61" i="2"/>
  <c r="AW61" i="2" s="1"/>
  <c r="AJ61" i="2"/>
  <c r="AT61" i="2" s="1"/>
  <c r="AH61" i="2"/>
  <c r="AQ61" i="2" s="1"/>
  <c r="AF61" i="2"/>
  <c r="AJ20" i="2"/>
  <c r="AH20" i="2"/>
  <c r="AQ20" i="2" s="1"/>
  <c r="AL20" i="2"/>
  <c r="AW20" i="2" s="1"/>
  <c r="AN61" i="2" l="1"/>
  <c r="BB61" i="2" s="1"/>
  <c r="L74" i="2"/>
  <c r="K74" i="2"/>
  <c r="C159" i="13" s="1"/>
  <c r="J74" i="2"/>
  <c r="C178" i="6" s="1"/>
  <c r="L71" i="2"/>
  <c r="K71" i="2"/>
  <c r="C158" i="13" s="1"/>
  <c r="L70" i="2"/>
  <c r="K70" i="2"/>
  <c r="C157" i="13" s="1"/>
  <c r="J70" i="2"/>
  <c r="L52" i="2"/>
  <c r="L44" i="2"/>
  <c r="K44" i="2"/>
  <c r="C140" i="13" s="1"/>
  <c r="L39" i="2"/>
  <c r="K39" i="2"/>
  <c r="C139" i="13" s="1"/>
  <c r="L31" i="2"/>
  <c r="K31" i="2"/>
  <c r="C138" i="13" s="1"/>
  <c r="L24" i="2"/>
  <c r="K24" i="2"/>
  <c r="C121" i="13" s="1"/>
  <c r="C122" i="13" s="1"/>
  <c r="C160" i="13" l="1"/>
  <c r="C143" i="13"/>
  <c r="C90" i="6"/>
  <c r="C113" i="6"/>
  <c r="C176" i="6"/>
  <c r="C179" i="6" s="1"/>
  <c r="C91" i="6"/>
  <c r="C194" i="6"/>
  <c r="C138" i="6"/>
  <c r="C158" i="6"/>
  <c r="C93" i="6"/>
  <c r="C95" i="6" l="1"/>
  <c r="AJ6" i="2"/>
  <c r="AH6" i="2"/>
  <c r="AF6" i="2"/>
  <c r="AL10" i="2"/>
  <c r="AJ10" i="2"/>
  <c r="AH10" i="2"/>
  <c r="AF10" i="2"/>
  <c r="AL8" i="2"/>
  <c r="AJ8" i="2"/>
  <c r="AH8" i="2"/>
  <c r="AF8" i="2"/>
  <c r="AL6" i="2"/>
  <c r="AL4" i="2"/>
  <c r="AJ4" i="2"/>
  <c r="AH4" i="2"/>
  <c r="AF4" i="2"/>
  <c r="AF18" i="2"/>
  <c r="AH18" i="2"/>
  <c r="AJ18" i="2"/>
  <c r="AL18" i="2"/>
  <c r="G15" i="2"/>
  <c r="F15" i="2"/>
  <c r="C46" i="13" s="1"/>
  <c r="F33" i="13" s="1"/>
  <c r="E15" i="2"/>
  <c r="H31" i="2"/>
  <c r="G31" i="2"/>
  <c r="E31" i="2"/>
  <c r="H58" i="2"/>
  <c r="G58" i="2"/>
  <c r="F58" i="2"/>
  <c r="C49" i="13" s="1"/>
  <c r="F36" i="13" s="1"/>
  <c r="G36" i="13" s="1"/>
  <c r="E58" i="2"/>
  <c r="H80" i="2"/>
  <c r="G80" i="2"/>
  <c r="F80" i="2"/>
  <c r="C50" i="13" s="1"/>
  <c r="F37" i="13" s="1"/>
  <c r="G37" i="13" s="1"/>
  <c r="E80" i="2"/>
  <c r="AL32" i="2"/>
  <c r="AW32" i="2" s="1"/>
  <c r="AJ32" i="2"/>
  <c r="AT32" i="2" s="1"/>
  <c r="AH32" i="2"/>
  <c r="AF32" i="2"/>
  <c r="AN8" i="2" l="1"/>
  <c r="BB8" i="2" s="1"/>
  <c r="AN6" i="2"/>
  <c r="BB6" i="2" s="1"/>
  <c r="AN18" i="2"/>
  <c r="BB18" i="2" s="1"/>
  <c r="AN10" i="2"/>
  <c r="BB10" i="2" s="1"/>
  <c r="G33" i="13"/>
  <c r="F38" i="13"/>
  <c r="AQ4" i="2"/>
  <c r="AN4" i="2"/>
  <c r="BB4" i="2" s="1"/>
  <c r="AL28" i="2"/>
  <c r="AW28" i="2" s="1"/>
  <c r="AJ28" i="2"/>
  <c r="AT28" i="2" s="1"/>
  <c r="AH28" i="2"/>
  <c r="AQ28" i="2" s="1"/>
  <c r="AF28" i="2"/>
  <c r="AF52" i="2"/>
  <c r="AI37" i="2"/>
  <c r="AG37" i="2"/>
  <c r="AI51" i="2"/>
  <c r="AG51" i="2"/>
  <c r="AG39" i="2"/>
  <c r="AG48" i="2"/>
  <c r="AK44" i="2"/>
  <c r="AI44" i="2"/>
  <c r="AG44" i="2"/>
  <c r="J18" i="2" l="1"/>
  <c r="C116" i="6" s="1"/>
  <c r="B15" i="2"/>
  <c r="AN28" i="2"/>
  <c r="BB28" i="2" s="1"/>
  <c r="B6" i="13"/>
  <c r="D6" i="13" s="1"/>
  <c r="AL29" i="2"/>
  <c r="AW29" i="2" s="1"/>
  <c r="AJ29" i="2"/>
  <c r="AH29" i="2"/>
  <c r="AQ29" i="2" s="1"/>
  <c r="AF29" i="2"/>
  <c r="AN29" i="2" l="1"/>
  <c r="BB29" i="2" s="1"/>
  <c r="AF103" i="2"/>
  <c r="AH103" i="2"/>
  <c r="AQ103" i="2" s="1"/>
  <c r="AJ103" i="2"/>
  <c r="AT103" i="2" s="1"/>
  <c r="AL103" i="2"/>
  <c r="AW103" i="2" s="1"/>
  <c r="AW6" i="2"/>
  <c r="AW8" i="2"/>
  <c r="AW10" i="2"/>
  <c r="AW4" i="2"/>
  <c r="AT6" i="2"/>
  <c r="AT8" i="2"/>
  <c r="AT10" i="2"/>
  <c r="AT4" i="2"/>
  <c r="AQ6" i="2"/>
  <c r="AQ8" i="2"/>
  <c r="AQ10" i="2"/>
  <c r="B50" i="6" l="1"/>
  <c r="B72" i="6" s="1"/>
  <c r="B49" i="6"/>
  <c r="B71" i="6" s="1"/>
  <c r="B48" i="6"/>
  <c r="B70" i="6" s="1"/>
  <c r="B47" i="6"/>
  <c r="B69" i="6" s="1"/>
  <c r="B46" i="6"/>
  <c r="B68" i="6" s="1"/>
  <c r="B45" i="6"/>
  <c r="B67" i="6" s="1"/>
  <c r="E37" i="6"/>
  <c r="E36" i="6"/>
  <c r="E35" i="6"/>
  <c r="E34" i="6"/>
  <c r="E33" i="6"/>
  <c r="E32" i="6"/>
  <c r="C46" i="6" l="1"/>
  <c r="F33" i="6" s="1"/>
  <c r="G32" i="6"/>
  <c r="C49" i="6"/>
  <c r="F36" i="6" s="1"/>
  <c r="G36" i="6" s="1"/>
  <c r="G33" i="6" l="1"/>
  <c r="AF23" i="2"/>
  <c r="AN23" i="2" l="1"/>
  <c r="BB23" i="2" s="1"/>
  <c r="AF79" i="2"/>
  <c r="AH79" i="2"/>
  <c r="AQ79" i="2" s="1"/>
  <c r="AN79" i="2" l="1"/>
  <c r="BB79" i="2" s="1"/>
  <c r="AL80" i="2"/>
  <c r="AW80" i="2" s="1"/>
  <c r="AJ80" i="2"/>
  <c r="AH80" i="2"/>
  <c r="AF80" i="2"/>
  <c r="AL79" i="2"/>
  <c r="AW79" i="2" s="1"/>
  <c r="AJ79" i="2"/>
  <c r="AT79" i="2" s="1"/>
  <c r="AL73" i="2"/>
  <c r="AW73" i="2" s="1"/>
  <c r="AF73" i="2"/>
  <c r="AL71" i="2"/>
  <c r="AW71" i="2" s="1"/>
  <c r="AJ71" i="2"/>
  <c r="AT71" i="2" s="1"/>
  <c r="AH71" i="2"/>
  <c r="AF71" i="2"/>
  <c r="AL70" i="2"/>
  <c r="AW70" i="2" s="1"/>
  <c r="AJ70" i="2"/>
  <c r="AT70" i="2" s="1"/>
  <c r="AH70" i="2"/>
  <c r="AQ70" i="2" s="1"/>
  <c r="AF70" i="2"/>
  <c r="AL69" i="2"/>
  <c r="AW69" i="2" s="1"/>
  <c r="AJ69" i="2"/>
  <c r="AT69" i="2" s="1"/>
  <c r="AH69" i="2"/>
  <c r="AQ69" i="2" s="1"/>
  <c r="AF69" i="2"/>
  <c r="AL64" i="2"/>
  <c r="AW64" i="2" s="1"/>
  <c r="AJ64" i="2"/>
  <c r="AT64" i="2" s="1"/>
  <c r="AH64" i="2"/>
  <c r="AQ64" i="2" s="1"/>
  <c r="AF64" i="2"/>
  <c r="AL63" i="2"/>
  <c r="AW63" i="2" s="1"/>
  <c r="AJ63" i="2"/>
  <c r="AT63" i="2" s="1"/>
  <c r="AH63" i="2"/>
  <c r="AQ63" i="2" s="1"/>
  <c r="AF63" i="2"/>
  <c r="AL62" i="2"/>
  <c r="AW62" i="2" s="1"/>
  <c r="AJ62" i="2"/>
  <c r="AT62" i="2" s="1"/>
  <c r="AH62" i="2"/>
  <c r="AQ62" i="2" s="1"/>
  <c r="AF62" i="2"/>
  <c r="AL49" i="2"/>
  <c r="AW49" i="2" s="1"/>
  <c r="AJ49" i="2"/>
  <c r="AT49" i="2" s="1"/>
  <c r="AH49" i="2"/>
  <c r="AQ49" i="2" s="1"/>
  <c r="AF49" i="2"/>
  <c r="AL53" i="2"/>
  <c r="AW53" i="2" s="1"/>
  <c r="AJ53" i="2"/>
  <c r="AH53" i="2"/>
  <c r="AF53" i="2"/>
  <c r="AL52" i="2"/>
  <c r="AW52" i="2" s="1"/>
  <c r="AJ52" i="2"/>
  <c r="AH52" i="2"/>
  <c r="AL31" i="2"/>
  <c r="AW31" i="2" s="1"/>
  <c r="AJ31" i="2"/>
  <c r="AT31" i="2" s="1"/>
  <c r="AH31" i="2"/>
  <c r="AF31" i="2"/>
  <c r="AL37" i="2"/>
  <c r="AW37" i="2" s="1"/>
  <c r="AJ37" i="2"/>
  <c r="AT37" i="2" s="1"/>
  <c r="AH37" i="2"/>
  <c r="AQ37" i="2" s="1"/>
  <c r="AF37" i="2"/>
  <c r="AL51" i="2"/>
  <c r="AW51" i="2" s="1"/>
  <c r="AJ51" i="2"/>
  <c r="AT51" i="2" s="1"/>
  <c r="AH51" i="2"/>
  <c r="AQ51" i="2" s="1"/>
  <c r="AF51" i="2"/>
  <c r="AL43" i="2"/>
  <c r="AW43" i="2" s="1"/>
  <c r="AJ43" i="2"/>
  <c r="AT43" i="2" s="1"/>
  <c r="AH43" i="2"/>
  <c r="AQ43" i="2" s="1"/>
  <c r="AF43" i="2"/>
  <c r="AL42" i="2"/>
  <c r="AW42" i="2" s="1"/>
  <c r="AJ42" i="2"/>
  <c r="AT42" i="2" s="1"/>
  <c r="AH42" i="2"/>
  <c r="AQ42" i="2" s="1"/>
  <c r="AF42" i="2"/>
  <c r="AL40" i="2"/>
  <c r="AW40" i="2" s="1"/>
  <c r="AJ40" i="2"/>
  <c r="AT40" i="2" s="1"/>
  <c r="AH40" i="2"/>
  <c r="AF40" i="2"/>
  <c r="AL39" i="2"/>
  <c r="AW39" i="2" s="1"/>
  <c r="AJ39" i="2"/>
  <c r="AT39" i="2" s="1"/>
  <c r="AH39" i="2"/>
  <c r="AL48" i="2"/>
  <c r="AW48" i="2" s="1"/>
  <c r="AJ48" i="2"/>
  <c r="AT48" i="2" s="1"/>
  <c r="AH48" i="2"/>
  <c r="AQ48" i="2" s="1"/>
  <c r="AF48" i="2"/>
  <c r="AL44" i="2"/>
  <c r="AW44" i="2" s="1"/>
  <c r="AJ44" i="2"/>
  <c r="AT44" i="2" s="1"/>
  <c r="AH44" i="2"/>
  <c r="AQ44" i="2" s="1"/>
  <c r="AF44" i="2"/>
  <c r="AL50" i="2"/>
  <c r="AW50" i="2" s="1"/>
  <c r="AJ50" i="2"/>
  <c r="AT50" i="2" s="1"/>
  <c r="AH50" i="2"/>
  <c r="AF50" i="2"/>
  <c r="AL38" i="2"/>
  <c r="AW38" i="2" s="1"/>
  <c r="AJ38" i="2"/>
  <c r="AT38" i="2" s="1"/>
  <c r="AH38" i="2"/>
  <c r="AQ38" i="2" s="1"/>
  <c r="AF38" i="2"/>
  <c r="AL30" i="2"/>
  <c r="AW30" i="2" s="1"/>
  <c r="AJ30" i="2"/>
  <c r="AH30" i="2"/>
  <c r="AF30" i="2"/>
  <c r="AL26" i="2"/>
  <c r="AW26" i="2" s="1"/>
  <c r="AJ26" i="2"/>
  <c r="AT26" i="2" s="1"/>
  <c r="AH26" i="2"/>
  <c r="AF26" i="2"/>
  <c r="AL25" i="2"/>
  <c r="AW25" i="2" s="1"/>
  <c r="AJ25" i="2"/>
  <c r="AT25" i="2" s="1"/>
  <c r="AH25" i="2"/>
  <c r="AQ25" i="2" s="1"/>
  <c r="AF25" i="2"/>
  <c r="AL24" i="2"/>
  <c r="AW24" i="2" s="1"/>
  <c r="AJ24" i="2"/>
  <c r="AH24" i="2"/>
  <c r="AF24" i="2"/>
  <c r="AL23" i="2"/>
  <c r="AW23" i="2" s="1"/>
  <c r="AJ23" i="2"/>
  <c r="AT23" i="2" s="1"/>
  <c r="AH23" i="2"/>
  <c r="AL21" i="2"/>
  <c r="AW21" i="2" s="1"/>
  <c r="AJ21" i="2"/>
  <c r="AT21" i="2" s="1"/>
  <c r="AH21" i="2"/>
  <c r="AQ21" i="2" s="1"/>
  <c r="AF21" i="2"/>
  <c r="AL19" i="2"/>
  <c r="AW19" i="2" s="1"/>
  <c r="AJ19" i="2"/>
  <c r="AT19" i="2" s="1"/>
  <c r="AH19" i="2"/>
  <c r="AQ19" i="2" s="1"/>
  <c r="AF19" i="2"/>
  <c r="AW18" i="2"/>
  <c r="AT18" i="2"/>
  <c r="AQ18" i="2"/>
  <c r="AL14" i="2"/>
  <c r="AW14" i="2" s="1"/>
  <c r="AJ14" i="2"/>
  <c r="AT14" i="2" s="1"/>
  <c r="AH14" i="2"/>
  <c r="AQ14" i="2" s="1"/>
  <c r="AF14" i="2"/>
  <c r="AL13" i="2"/>
  <c r="AW13" i="2" s="1"/>
  <c r="AJ13" i="2"/>
  <c r="AT13" i="2" s="1"/>
  <c r="AH13" i="2"/>
  <c r="AQ13" i="2" s="1"/>
  <c r="AF13" i="2"/>
  <c r="AL11" i="2"/>
  <c r="AJ11" i="2"/>
  <c r="AH11" i="2"/>
  <c r="AF11" i="2"/>
  <c r="AN19" i="2" l="1"/>
  <c r="BB19" i="2" s="1"/>
  <c r="AN21" i="2"/>
  <c r="BB21" i="2" s="1"/>
  <c r="AQ23" i="2"/>
  <c r="C19" i="2" s="1"/>
  <c r="C64" i="13" s="1"/>
  <c r="AN25" i="2"/>
  <c r="BB25" i="2" s="1"/>
  <c r="AQ39" i="2"/>
  <c r="AN13" i="2"/>
  <c r="BB13" i="2" s="1"/>
  <c r="AN63" i="2"/>
  <c r="BB63" i="2" s="1"/>
  <c r="AN64" i="2"/>
  <c r="BB64" i="2" s="1"/>
  <c r="AN69" i="2"/>
  <c r="BB69" i="2" s="1"/>
  <c r="AN80" i="2"/>
  <c r="BB80" i="2" s="1"/>
  <c r="AN14" i="2"/>
  <c r="BB14" i="2" s="1"/>
  <c r="AN43" i="2"/>
  <c r="BB43" i="2" s="1"/>
  <c r="AT11" i="2"/>
  <c r="D4" i="2" s="1"/>
  <c r="O109" i="2"/>
  <c r="O107" i="2"/>
  <c r="AF104" i="2"/>
  <c r="AQ11" i="2"/>
  <c r="C4" i="2" s="1"/>
  <c r="C62" i="13" s="1"/>
  <c r="O108" i="2"/>
  <c r="AW11" i="2"/>
  <c r="O110" i="2"/>
  <c r="D19" i="2"/>
  <c r="AQ80" i="2"/>
  <c r="C80" i="2" s="1"/>
  <c r="C67" i="13" s="1"/>
  <c r="AT80" i="2"/>
  <c r="D80" i="2" s="1"/>
  <c r="AN11" i="2"/>
  <c r="BB11" i="2" s="1"/>
  <c r="D31" i="2"/>
  <c r="D58" i="2"/>
  <c r="C58" i="2"/>
  <c r="C66" i="13" s="1"/>
  <c r="D15" i="2"/>
  <c r="C15" i="2"/>
  <c r="C63" i="13" s="1"/>
  <c r="C48" i="6"/>
  <c r="F35" i="6" s="1"/>
  <c r="G35" i="6" s="1"/>
  <c r="C68" i="6"/>
  <c r="C50" i="6"/>
  <c r="F37" i="6" s="1"/>
  <c r="G37" i="6" s="1"/>
  <c r="C47" i="6"/>
  <c r="F34" i="6" s="1"/>
  <c r="AJ104" i="2"/>
  <c r="AH104" i="2"/>
  <c r="AL104" i="2"/>
  <c r="B19" i="2" l="1"/>
  <c r="B58" i="2"/>
  <c r="C71" i="6" s="1"/>
  <c r="B31" i="2"/>
  <c r="B80" i="2"/>
  <c r="B4" i="2"/>
  <c r="G34" i="6"/>
  <c r="F38" i="6"/>
  <c r="B6" i="6" s="1"/>
  <c r="D6" i="6" s="1"/>
  <c r="C31" i="2"/>
  <c r="C65" i="13" s="1"/>
  <c r="O111" i="2"/>
  <c r="C96" i="6" l="1"/>
  <c r="C97" i="6" s="1"/>
  <c r="C84" i="13"/>
  <c r="C85" i="13" s="1"/>
  <c r="C67" i="6"/>
  <c r="C70" i="6"/>
  <c r="C72" i="6"/>
  <c r="C69" i="6" l="1"/>
  <c r="C49" i="1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<sst xmlns="http://schemas.openxmlformats.org/spreadsheetml/2006/main" count="1287" uniqueCount="652">
  <si>
    <t>FECHA DE CUMPLIMIENTO</t>
  </si>
  <si>
    <t>Primer trimestre</t>
  </si>
  <si>
    <t>Segundo Trimestre</t>
  </si>
  <si>
    <t>Tercer trimestre</t>
  </si>
  <si>
    <t>Cuarto trimestre</t>
  </si>
  <si>
    <t>Cantidad</t>
  </si>
  <si>
    <t>%</t>
  </si>
  <si>
    <t>X</t>
  </si>
  <si>
    <t xml:space="preserve"> 2 - Racionalización de Trámites</t>
  </si>
  <si>
    <t xml:space="preserve"> 3 - Rendición de Cuentas (RdC)</t>
  </si>
  <si>
    <t xml:space="preserve"> 4 - Mecanismos para mejorar la Atención al Ciudadano</t>
  </si>
  <si>
    <t xml:space="preserve"> 5 - Mecanismos para la Transparencia y Acceso a la Información</t>
  </si>
  <si>
    <t>Subcomponente</t>
  </si>
  <si>
    <t>Actividades</t>
  </si>
  <si>
    <t>Meta o producto</t>
  </si>
  <si>
    <t>Dirección General</t>
  </si>
  <si>
    <t>Oficina Asesora de Planeación</t>
  </si>
  <si>
    <t>Oficina de Control interno</t>
  </si>
  <si>
    <t>Secretaría General</t>
  </si>
  <si>
    <t>Subdirección Financiera</t>
  </si>
  <si>
    <t>Subdirección Administrativa</t>
  </si>
  <si>
    <t>1. Política de Administración de Riesgos de Corrupción</t>
  </si>
  <si>
    <t>Implementar la Política Institucional de Administración del Riesgo</t>
  </si>
  <si>
    <t xml:space="preserve">Política Institucional de Administración del Riesgo  implementada </t>
  </si>
  <si>
    <t>2.Construcción del Mapa de Riesgos de Corrupción</t>
  </si>
  <si>
    <t>Matriz y mapa de riesgos de corrupción consolidado y aprobada</t>
  </si>
  <si>
    <t xml:space="preserve">3. Consulta y divulgación </t>
  </si>
  <si>
    <t>Vincular actores internos y externos de la entidad en la revisión y actualización de la Política Institucional de Administración del Riesgo</t>
  </si>
  <si>
    <t>Política Institucional de Administración del Riesgo vigente y riesgos de corrupción identificados, divulgados</t>
  </si>
  <si>
    <t>4. Monitoreo o revisión</t>
  </si>
  <si>
    <t>Monitorear y revisar el Mapa de Riesgos de Corrupción  y si es del caso ajustarlo e informar a la Oficina Asesora de Planeación</t>
  </si>
  <si>
    <t>Mapa de Riesgos de Corrupción monitoreado y revisado</t>
  </si>
  <si>
    <t>5. Seguimiento</t>
  </si>
  <si>
    <t xml:space="preserve">Monitoreo de la ejecución del PAAC publicado y divulgado </t>
  </si>
  <si>
    <t xml:space="preserve">Seguimiento  de la ejecución del PAAC publicado y divulgado </t>
  </si>
  <si>
    <t xml:space="preserve">Realizar reconocimientos a la participación de la ciudadanía </t>
  </si>
  <si>
    <t>Participación de la ciudadanía reconocida</t>
  </si>
  <si>
    <t>Capacitar un equipo interdisciplinario en temas de Rendición de cuentas</t>
  </si>
  <si>
    <t>Estrategia de participación ciudadana diseñada e implementada</t>
  </si>
  <si>
    <t>Fortalecer el Canal telefónico de atención</t>
  </si>
  <si>
    <t>Canal  telefónico fortalecido</t>
  </si>
  <si>
    <t>Adoptar mecanismos de comunicación incluyentes</t>
  </si>
  <si>
    <t>Mecanismos de comunicación incluyentes, adoptados</t>
  </si>
  <si>
    <t>Diseñar e implementar un programa para promover espacios de sensibilización en la cultura del servicio en Invias</t>
  </si>
  <si>
    <t>Programa diseñado e implementado</t>
  </si>
  <si>
    <t>Generar incentivos a los servidores públicos de las áreas de atención al ciudadano</t>
  </si>
  <si>
    <t>Incentivos generados</t>
  </si>
  <si>
    <t>Realizar talleres sobre la responsabilidad de los servidores públicos (deberes, derechos y obligaciones)</t>
  </si>
  <si>
    <t>Diseñar e implementar mecanismos que permitan el seguimiento y optimización de las estrategias de Servicio al Ciudadano</t>
  </si>
  <si>
    <t xml:space="preserve">Mecanismos diseñados e implementados </t>
  </si>
  <si>
    <t>Identificar necesidades, expectativas e intereses del ciudadano para gestionar la atención adecuada y oportuna</t>
  </si>
  <si>
    <t>Necesidades, expectativas e intereses del ciudadano identificados</t>
  </si>
  <si>
    <t>Diagramas de Flujos documentales identificados</t>
  </si>
  <si>
    <t>Poner en operación el Sistema de Gestión de Documentos Electrónicos SGDEA</t>
  </si>
  <si>
    <t>SGDEA en operación</t>
  </si>
  <si>
    <t>Definir y difundir el portafolio de servicios al ciudadano de la entidad</t>
  </si>
  <si>
    <t> Portafolio de servicios definido y difundido</t>
  </si>
  <si>
    <t>1. Lineamientos de Transparencia Activa</t>
  </si>
  <si>
    <t>Difundir información sobre la oferta institucional de trámites y otros procedimientos en lenguaje claro y de forma permanente a los usuarios de los trámites teniendo en cuenta la caracterización</t>
  </si>
  <si>
    <t xml:space="preserve">Información difundida </t>
  </si>
  <si>
    <t>2. Lineamientos de Transparencia Pasiva</t>
  </si>
  <si>
    <t>Mejorar los mecanismos de seguimiento a la respuesta oportuna y de calidad a los derechos de petición y PQRD</t>
  </si>
  <si>
    <t>Mecanismos de seguimiento a la respuesta oportuna y de calidad, mejorados</t>
  </si>
  <si>
    <t>Diseñar e implementar estrategia para la publicación de las declaraciones de bienes y rentas de los servidores públicos</t>
  </si>
  <si>
    <t>Formular y actualizar el Plan Anual de Adquisiciones -PAA -</t>
  </si>
  <si>
    <t>3. Elaboración los Instrumentos de Gestión de la Información</t>
  </si>
  <si>
    <t>Actualizar los instrumentos de gestión de la información y adoptarlos mediante acto administrativo</t>
  </si>
  <si>
    <t>Instrumentos de gestión de la información actualizados y adoptados mediante acto administrativo</t>
  </si>
  <si>
    <t>4. Criterio Diferencial de Accesibilidad</t>
  </si>
  <si>
    <t>Mejorar la accesibilidad de la población en condición de discapacidad visual y auditiva (Señalizar con imágenes en lengua de señas, alto relieve, otras lenguas o idiomas)</t>
  </si>
  <si>
    <t>Accesibilidad mejorada</t>
  </si>
  <si>
    <t>5. Monitoreo del Acceso a la Información Pública</t>
  </si>
  <si>
    <t>Elaborar informe trimestral sobre la información más consultada (indicando  si la misma se encuentra disponible en la página web)</t>
  </si>
  <si>
    <t>Informes trimestrales  sobre información más consultada</t>
  </si>
  <si>
    <t>6- Iniciativas adicionales</t>
  </si>
  <si>
    <t>#</t>
  </si>
  <si>
    <t>Sin subcomponente</t>
  </si>
  <si>
    <t xml:space="preserve">Publicar y divulgar el monitoreo de la ejecución del PAAC </t>
  </si>
  <si>
    <t xml:space="preserve">Publicar y divulgar el  seguimiento de la ejecución del PAAC </t>
  </si>
  <si>
    <t>Identificar los flujos de la información (vertical, horizontal, hacia afuera de la entidad, entre otros) para la gestión de la información institucional</t>
  </si>
  <si>
    <t>Fecha Inicio</t>
  </si>
  <si>
    <t>ACTIVIDAD</t>
  </si>
  <si>
    <t>Fecha final</t>
  </si>
  <si>
    <t>DURACIÓN</t>
  </si>
  <si>
    <t>% Avance</t>
  </si>
  <si>
    <t>DIAS COMPLETADOS</t>
  </si>
  <si>
    <t>% AVANCE</t>
  </si>
  <si>
    <t>OBSERVACIÓN</t>
  </si>
  <si>
    <t>1 - Gestión del Riesgo de Corrupción “MAPA DE RIESGOS DE CORRUPCIÓN"</t>
  </si>
  <si>
    <t>Desempeño</t>
  </si>
  <si>
    <t>Oficina de la información y comunicaciones OTIC</t>
  </si>
  <si>
    <t>Subdirección  General</t>
  </si>
  <si>
    <t>Dirección Técnica y de Estructuración - DTE</t>
  </si>
  <si>
    <t>Dirección de Ejecución y Operación</t>
  </si>
  <si>
    <t>Dirección Jurídica</t>
  </si>
  <si>
    <t>Subdirección de Gestión Humana</t>
  </si>
  <si>
    <t>MONITOREO</t>
  </si>
  <si>
    <t>Avance frente a programado en 1° trimestre</t>
  </si>
  <si>
    <t>Avance frente a programado en 2° trimestre</t>
  </si>
  <si>
    <t>Decreto 1292 de 2021 "29.8. 	 Hacer seguimiento, coordinar y gestionar todo lo pertinente para la materialización y  cumplimiento de los esquemas del Código de Buen Gobierno.".</t>
  </si>
  <si>
    <t>Plan Anual de Adquisiciones formulado (25% en primer trimestre)  y actualizado (75%)</t>
  </si>
  <si>
    <t xml:space="preserve">RESPONSABLE </t>
  </si>
  <si>
    <t xml:space="preserve">Adecuar los puntos de atención en las Direcciones Territoriales para  mejorar la accesibilidad de la población en condición de discapacidad motora. </t>
  </si>
  <si>
    <t>7 puntos de atención en las Direcciones Territoriales adecuados.</t>
  </si>
  <si>
    <t>4 Talleres realizados.</t>
  </si>
  <si>
    <t>Actualizar y socializar el protocolo de lenguaje claro  en la gestión de la Entidad</t>
  </si>
  <si>
    <t>Protocolo de lenguaje claro actualizado y socializado</t>
  </si>
  <si>
    <t>La participación de la Subdirección Administrativa corresponde al grupo de gestión documental.</t>
  </si>
  <si>
    <t xml:space="preserve">Estados Financieros elaborados, presentados y publicados </t>
  </si>
  <si>
    <t>Consolidación de Informe a cargo de la Oficina Asesora de Planeación con información suministrada por las demás dependencias.</t>
  </si>
  <si>
    <t>2. Fortalecimiento del Talento humano al servicio del ciudadano</t>
  </si>
  <si>
    <t>3. Gestión de relacionamiento con los ciudadanos</t>
  </si>
  <si>
    <t>4. Conocimiento al servicio al ciudadano</t>
  </si>
  <si>
    <t>Evaluar la experiencia de usuarios y la percepción de la ciudadanía</t>
  </si>
  <si>
    <t>Experiencia de usuarios y Percepción de la ciudadanía, evaluada</t>
  </si>
  <si>
    <t>Avance respecto al total programado en el año -corte 1° Trimestre</t>
  </si>
  <si>
    <t>Avance frente a programado en 3° trimestre</t>
  </si>
  <si>
    <t>Avance respecto al total programado en el año -corte 2° Trimestre</t>
  </si>
  <si>
    <t>Avance respecto al total programado en el año -corte 3° Trimestre</t>
  </si>
  <si>
    <t>Avance respecto al total programado en el año -corte 4° Trimestre</t>
  </si>
  <si>
    <t>Consolidar la matriz y mapa de riesgos de corrupción construida mediante proceso participativo (actores internos y externos de la entidad) y someterla a aprobación por parte del comité</t>
  </si>
  <si>
    <t>Divulgar en página web e intranet:
a) la Política Institucional de Administración del Riesgo vigente
b) mapa de riesgos de corrupción</t>
  </si>
  <si>
    <t>La Oficina Asesora de Planeación acompaña  a los lideres de proceso en la identificación y análisis de riesgos de gestión y corrupción. Mensualmente generará informe de estado del arte, con los avances por proceso.</t>
  </si>
  <si>
    <t>La Oficina Asesora de Planeación consolidará los reportes de monitoreo de los lideres de proceso, generará mensualmente estado del arte y si es el caso incluirá en la Agenda del Comité Institucional de Gestión y Desempeño la actualización del mapa de riesgos de corrupción</t>
  </si>
  <si>
    <t>Acorde con el diseño participativo</t>
  </si>
  <si>
    <t>Durante los espacios de dialogo</t>
  </si>
  <si>
    <t>Previo a la realización del principal espacio de rendición de cuentas</t>
  </si>
  <si>
    <t>DEPENDENCIA</t>
  </si>
  <si>
    <t>MEMORANDO</t>
  </si>
  <si>
    <t>SOLICITUD</t>
  </si>
  <si>
    <t>INCLUSIÒN</t>
  </si>
  <si>
    <t>ID</t>
  </si>
  <si>
    <t>OBSERVACIÒN</t>
  </si>
  <si>
    <t>Avances por componente con corte al 1º trimestre, respecto al total programado en el año</t>
  </si>
  <si>
    <t>Ejecutado en el 1º trimestre Vs Programado en el periodo</t>
  </si>
  <si>
    <t>AVANCES POR SUBCOMPONETE, corte 1º trimestre Vs Programado en la vigencia</t>
  </si>
  <si>
    <t xml:space="preserve">Eventos de dialogo realizados y acciones de mejora implementadas (si aplica) </t>
  </si>
  <si>
    <r>
      <t>1</t>
    </r>
    <r>
      <rPr>
        <b/>
        <sz val="11"/>
        <rFont val="Calibri"/>
        <family val="2"/>
        <scheme val="minor"/>
      </rPr>
      <t>. Planeación estratégica del servicio al ciudadano</t>
    </r>
  </si>
  <si>
    <t xml:space="preserve">Se incrementara las personas en la atención telefónica, y se capacitara por parte de las áreas misionales y desde el Grupo de atención al ciudadano en lo que se tiene conocimiento. </t>
  </si>
  <si>
    <t>5. Evaluación de gestión y medición de la percepción ciudadana</t>
  </si>
  <si>
    <t>1. Política Institucional de Administración del Riesgo vigente divulgada
2. Mapa de riesgos de corrupción, divulgado</t>
  </si>
  <si>
    <t>CORTE 1° trimestre de 2023</t>
  </si>
  <si>
    <t>CORTE 2° trimestre de 2023</t>
  </si>
  <si>
    <t>CORTE 3° trimestre de 2023</t>
  </si>
  <si>
    <t>CORTE 4° trimestre de 2023</t>
  </si>
  <si>
    <t xml:space="preserve"> Información sobre los avances  de la gestión en la implementación  del Acuerdo de Paz  documentada  bajo los lineamientos del SIRCAP </t>
  </si>
  <si>
    <t>Capacitación en atención incluyente</t>
  </si>
  <si>
    <t>Talento humano de la entidad, capacitado en atención incluyente.</t>
  </si>
  <si>
    <t>La Oficina Asesora de Planeación suministrará información al Grupo Gerencia de Comunicaciones.</t>
  </si>
  <si>
    <t>Diseñar e implementar estrategia de acompañamiento para  mejorar la oportunidad  y calidad del reporte trimestral de riesgos de corrupción</t>
  </si>
  <si>
    <t>La Oficina Asesora de Planeación trimestralmente consolidará los reportes de monitoreo de los lideres de proceso.
El Grupo Gerencia de Comunicaciones publicará  el informe suministrado en la Página web.</t>
  </si>
  <si>
    <t>Divulgación a cargo del Grupo Gerencia de Comunicaciones</t>
  </si>
  <si>
    <t>Diseño y divulgación a cargo del Grupo Gerencia de Comunicaciones</t>
  </si>
  <si>
    <t>Consolidación de Informe a cargo de la Oficina Asesora de Planeación con información suministrada por las demás dependencias.
Divulgación a cargo del Grupo Gerencia de Comunicaciones</t>
  </si>
  <si>
    <t>Implementar la estrategia de participación ciudadana 2023</t>
  </si>
  <si>
    <t>Realizar seguimiento a los planes de mejoramiento formulados para atender las observaciones de las Auditorías efectuadas (auditorias  al modelo de seguridad y privacidad de la información (MSPI), norma técnica NTC 5854  y  norma técnica NTC 6047 de infraestructura).</t>
  </si>
  <si>
    <t xml:space="preserve"> 3 seguimientos realizados</t>
  </si>
  <si>
    <t>Diseñara e implementar estrategia pedagógica para la apropiación de la Política Institucional de Administración del Riesgo</t>
  </si>
  <si>
    <t>La Oficina Asesora de Planeación propone campaña la Subdirección General.</t>
  </si>
  <si>
    <t xml:space="preserve"> Píldoras informativas del informe de rendición de cuentas y divulgarla trimestralmente por diversos canales de comunicación </t>
  </si>
  <si>
    <t>Cada dependencia debe programar  el cronograma de chats y seleccionar de forma participativa los temas. El Grupo Gerencia de Comunicaciones apoyará con la divulgación y realización de los espacios mensuales</t>
  </si>
  <si>
    <t>Se contará con la participación de la DTE -Subdirección Sostenibilidad</t>
  </si>
  <si>
    <t>Se contará con la participación de la DTE -Subdirección de Reglamentación Técnica e Innovación</t>
  </si>
  <si>
    <t>Actualizar el Sistema Único de Información de Trámites –SUIT la información de los trámites</t>
  </si>
  <si>
    <t xml:space="preserve"> Información de los Trámites actualizada en SUIT</t>
  </si>
  <si>
    <t>Gestión Integral de Riesgo de Corrupción</t>
  </si>
  <si>
    <t>Componente PTEP</t>
  </si>
  <si>
    <t>Líneas de acción PTEP</t>
  </si>
  <si>
    <t>Estrategia pedagógica para apropiación de la política institucional de administración del riesgo</t>
  </si>
  <si>
    <t>La Oficina Asesora de Planeación elaborará en el 1º trimestre propuesta con destino a la Dirección General y Subdirección General. Su implementación estará sujeta a la aprobación y cronograma
Diseño en primer trimestre de cada vigencia e implementación en los siguientes</t>
  </si>
  <si>
    <t>versión inicial aprobada el 31 de enero de cada vigencia y actualización durante los demás trimestres, si aplica</t>
  </si>
  <si>
    <t xml:space="preserve">Matriz y mapa de riesgos de corrupción actualizado con la información suministrada por el Oficial de Transparencia, y/o solicitudes de los líderes de proceso </t>
  </si>
  <si>
    <t xml:space="preserve">Estrategia de acompañamiento diseñada e implementada </t>
  </si>
  <si>
    <t xml:space="preserve">Sistema Integral de Control y Prevención del Riesgo de Corrupción diseñado </t>
  </si>
  <si>
    <t>alistamiento y transición durante 2023, avances en las otras vigencias según cronograma detallado</t>
  </si>
  <si>
    <t xml:space="preserve">Diseñar Sistema Integral de Control y Prevención del Riesgo de Corrupción </t>
  </si>
  <si>
    <t xml:space="preserve">Diseño de un sistema Integral de Control y Prevención del Riesgo de Corrupción acorde con los lineamientos de la Secretaría de Transparencia </t>
  </si>
  <si>
    <t>Actualizar el Código de buen gobierno acorde la Ley 2195 de 2022</t>
  </si>
  <si>
    <t>Estudio de la viabilidad de la diversificación de los canales de atención virtual y electrónica</t>
  </si>
  <si>
    <t>Realizar estudio de la viabilidad de la diversificación de los canales de atención virtual y electrónica</t>
  </si>
  <si>
    <t>Redes Institucionales y Canales de Denuncia</t>
  </si>
  <si>
    <t>Fortalecimiento del grupo de atención y relacionamiento al ciudadano</t>
  </si>
  <si>
    <t>Canales de denuncias fortalecidos</t>
  </si>
  <si>
    <t xml:space="preserve">Fortalecer Canales de denuncias </t>
  </si>
  <si>
    <t>Oportuna gestión de las Denuncias recibidas</t>
  </si>
  <si>
    <t>Analizar la viabilidad de realizar convenios con otras entidades </t>
  </si>
  <si>
    <t>Concepto de Viabilidad de realizar convenios con otras entidades </t>
  </si>
  <si>
    <t>Oficina de Control  Disciplinario</t>
  </si>
  <si>
    <t>Fortalecimiento de la Oficina de Control Disciplinario</t>
  </si>
  <si>
    <t>Línea PAS operando mediante la asistencia de un filtro que analice la naturaleza de las denuncias y las redireccione a la instancia correspondiente</t>
  </si>
  <si>
    <t>Operar la Línea PAS  mediante la asistencia de un filtro que analice la naturaleza de las denuncias y las redireccione a la instancia correspondiente</t>
  </si>
  <si>
    <t>Línea PAS</t>
  </si>
  <si>
    <t>Fortalecer cultura de Integridad</t>
  </si>
  <si>
    <t xml:space="preserve">Legalidad e Integridad </t>
  </si>
  <si>
    <t xml:space="preserve">Estrategias definidas para la inducción o reinducción de los servidores públicos con el propósito de afianzar las temáticas del Código de buen gobierno. </t>
  </si>
  <si>
    <t>*Buenas practicas documentadas en materia de Integridad 
*Identificación de mejoras para actualizar el Código de buen gobierno</t>
  </si>
  <si>
    <t>Suscripción de acuerdos de confidencialidad y no divulgación de información.</t>
  </si>
  <si>
    <t>Continuación en el fortalecimiento de la transparencia en la compra pública, audiencias y sustentaciones previas</t>
  </si>
  <si>
    <t>Control y seguimiento en la oportuna respuesta de la agenda regulatoria</t>
  </si>
  <si>
    <t xml:space="preserve">Revisión previa para control de legalidad rol de legalidad </t>
  </si>
  <si>
    <t xml:space="preserve">*Estrategia concertada con las áreas solicitantes para  Control y seguimiento en la oportuna respuesta de la agenda regulatoria
* Concepto unificado </t>
  </si>
  <si>
    <t xml:space="preserve">* Estrategia concertada con las áreas solicitantes para  fortalecer la revisión previa que realiza el área solicitante al interior del Instituto de los actos administrativos objeto de control de legalidad 
* Control de legalidad con todos los insumos </t>
  </si>
  <si>
    <t xml:space="preserve">Definir estrategias para la inducción o reinducción de los servidores públicos con el propósito de afianzar las temáticas del Código de buen gobierno. </t>
  </si>
  <si>
    <t>Realizar sustentaciones previas con los grupos evaluadores para cada proceso de selección contractual y Audiencias Públicas para la adjudicación del contratista en modalidades distintas a la Licitación Pública.</t>
  </si>
  <si>
    <t>Sustentaciones previas con los grupos evaluadores para cada proceso de selección contractual y Audiencias Públicas para la adjudicación del contratista en modalidades distintas a la Licitación Pública, realizadas</t>
  </si>
  <si>
    <t xml:space="preserve">Normograma actualizado y publicado </t>
  </si>
  <si>
    <t>Actualizar y publicar el normograma</t>
  </si>
  <si>
    <t>Estandarización de parámetros para formalizar el ingreso al Comité de Contratación.</t>
  </si>
  <si>
    <t>Seguimiento a proyectos de actas de liquidación de los contratos y/o convenios.</t>
  </si>
  <si>
    <t>Estudios Técnicos con cumplimiento contractual</t>
  </si>
  <si>
    <t xml:space="preserve">Realizar seguimiento oportuno a la gestión contractual de Estudios Técnicos </t>
  </si>
  <si>
    <t>Seguimiento oportuno a la gestión contractual de Estudios Técnicos , realizado</t>
  </si>
  <si>
    <t>Enviar memorando con lista de requisitos documentales y tiempos de entrega para los contratos que presenten algún requerimiento de ingreso al Comité de Contratación</t>
  </si>
  <si>
    <t>Memorando con lista de requisitos documentales y tiempos de entrega para los contratos que presenten algún requerimiento de ingreso al Comité de Contratación, enviado</t>
  </si>
  <si>
    <t>Diagnósticos aplicados para la implementación de estado abierto en su totalidad</t>
  </si>
  <si>
    <t>apoyo técnico TIC - OTIC</t>
  </si>
  <si>
    <t>Aplicar diagnósticos para la implementación de estado abierto en su totalidad</t>
  </si>
  <si>
    <t>Estado Abierto</t>
  </si>
  <si>
    <t>Definir roles y responsabilidades para fortalecer lineamientos de datos abiertos</t>
  </si>
  <si>
    <t>Fortalecimiento de los canales de atención</t>
  </si>
  <si>
    <t>Normas técnicas actualizadas</t>
  </si>
  <si>
    <t xml:space="preserve">Actualizar Normas técnicas </t>
  </si>
  <si>
    <t>Innovación Técnica</t>
  </si>
  <si>
    <t>Normatividad técnica</t>
  </si>
  <si>
    <t>Concepto de la viabilidad de activar el chat bot (vale) en la página web, elaborado</t>
  </si>
  <si>
    <t>Elaborar concepto de la viabilidad de activar el chat bot (vale) en la página web.</t>
  </si>
  <si>
    <t>Encuesta de satisfacción del ciudadano sobre Transparencia y acceso a la información publicada portal web</t>
  </si>
  <si>
    <t xml:space="preserve">Transparencia y acceso a la Información </t>
  </si>
  <si>
    <t>Cumplimiento de ITA Y promoción de la transparencia.</t>
  </si>
  <si>
    <t>Publicar información contractual a través de las diferentes plataformas designadas, SECOP, SICO , Portal Web, etc.</t>
  </si>
  <si>
    <t>Seguimiento a la implementación de las 18 macro actividades de   trabajo del plan de implementación del MSPI aprobado por el Comité Institucional de Seguridad y Privacidad de la Información, realizado</t>
  </si>
  <si>
    <t>Realizar seguimiento a la implementación de las 18 macro actividades de   trabajo del plan de implementación del MSPI aprobado por el Comité Institucional de Seguridad y Privacidad de la Información</t>
  </si>
  <si>
    <t>Asignación de personal profesional en diferentes áreas y  en el tema estadístico</t>
  </si>
  <si>
    <t>Implementación del Modelo de Seguridad y Privacidad de la Información</t>
  </si>
  <si>
    <t xml:space="preserve">Acorde al cronograma de participación, empleando el formato estándar para evaluar cada espacio.
Consolidación a cargo de la Secretaría General, Subdirección Administrativa y Grupo de Atención al Ciudadano. 
</t>
  </si>
  <si>
    <t xml:space="preserve">Participación Ciudadana y Rendición de Cuentas </t>
  </si>
  <si>
    <t>Fortalecimiento a la participación ciudadana.</t>
  </si>
  <si>
    <t xml:space="preserve">Documentar bajo los lineamientos del SIRCAP a cargo del Departamento Administrativo de la Función Pública Información sobre los avances de la gestión en la implementación del Acuerdo de Paz  
</t>
  </si>
  <si>
    <t xml:space="preserve">Informes de rendición de cuentas publicados en página web </t>
  </si>
  <si>
    <t>Estrategia de Rendición de Cuentas</t>
  </si>
  <si>
    <t>Publicar en página Informes de rendición de cuentas</t>
  </si>
  <si>
    <t>Memorias de los xxx Chat ciudadano temático que propicien el diálogo con la ciudadanía, documentar</t>
  </si>
  <si>
    <t>Documentar memorias de los xxx Chat ciudadano temático que propicien el diálogo con la ciudadanía</t>
  </si>
  <si>
    <t>Boletines de prensa divulgados con información de la gestión institucional en lenguaje claro</t>
  </si>
  <si>
    <t>Divulgar Boletines de prensa con información de la gestión institucional en lenguaje claro</t>
  </si>
  <si>
    <t xml:space="preserve">Diseñar píldoras informativas del informe de rendición de cuentas y divulgarlas trimestralmente por diversos canales de comunicación </t>
  </si>
  <si>
    <t>Personas y comunidades interesadas en realizar seguimiento a los proyectos capacitadas y asesoradas en el proceso de conformación de veedurías ciudadanas u otro espacio de participación comunitaria.</t>
  </si>
  <si>
    <t>Capacitar y asesorar en el proceso de conformación de veedurías ciudadanas u otro espacio de participación comunitaria, a personas y comunidades interesadas en realizar seguimiento a los proyectos</t>
  </si>
  <si>
    <t>Equipo interdisciplinario capacitado en temas de Rendición de cuentas</t>
  </si>
  <si>
    <t>Principal Espacio de rendición de cuentas realizado</t>
  </si>
  <si>
    <t>Documentar concepto de viabilidad sobre la conformación de un equipo o grupo interno de trabajo, encargado del análisis de las PQRSD y demás información canalizada en los SAU; para que la Alta Dirección estudie y evalúe la propuesta y tome las medidas pertinentes</t>
  </si>
  <si>
    <t>Implementar la herramienta y/o metodología para el análisis de la información canalizada a través de los SAU.</t>
  </si>
  <si>
    <t xml:space="preserve"> Herramienta y/o metodología para el análisis de la información canalizada a través de los SAU, implementadas</t>
  </si>
  <si>
    <t>Generación periódica de reportes de operación de los SAU</t>
  </si>
  <si>
    <t xml:space="preserve">Iniciativas Adicionales </t>
  </si>
  <si>
    <t>Conocer la percepción de los usuarios del área de influencia de los proyectos de mantenimiento integral a través de los SAU.</t>
  </si>
  <si>
    <t>Gestión ambiental involucrando a la comunidad.</t>
  </si>
  <si>
    <t>Gestión social e interacción con la comunidad.</t>
  </si>
  <si>
    <t>Gestión predial que beneficie a la comunidad con inversión socio predial</t>
  </si>
  <si>
    <t>Gestión de sostenibilidad en beneficio de la comunidad</t>
  </si>
  <si>
    <t>Generación de confianza en la comunidad a través de la siembra y reforestación de árboles</t>
  </si>
  <si>
    <t>Generar confianza en la comunidad a través de la siembra y reforestación de árboles</t>
  </si>
  <si>
    <t>Generación de conciencia en los niños escolares sobre el medioambiente y mejorar el paisaje mediante la arborización en el entorno de las escuelas rurales cercanas a los corredores viales a cargo del Instituto</t>
  </si>
  <si>
    <t>Generar conciencia en los niños escolares sobre el medioambiente y mejorar el paisaje mediante la arborización en el entorno de las escuelas rurales cercanas a los corredores viales a cargo del Instituto</t>
  </si>
  <si>
    <t xml:space="preserve">Generación de confianza en la comunidad garantizando la realización de reuniones de Consultas previas </t>
  </si>
  <si>
    <t xml:space="preserve">Generar confianza en la comunidad garantizando la realización de reuniones de Consultas previas </t>
  </si>
  <si>
    <t>Realizar reuniones con veedurías involucradas en los proyectos del INVIAS.</t>
  </si>
  <si>
    <t>Socializaciones con la comunidad, realizadas</t>
  </si>
  <si>
    <t>Realizar socializaciones con la comunidad</t>
  </si>
  <si>
    <t>Obras Sociales que beneficien a la comunidad, realizadas</t>
  </si>
  <si>
    <t xml:space="preserve">Realizar Obras Sociales que beneficien a la comunidad. </t>
  </si>
  <si>
    <t>El 100% de los pliegos de condiciones con inclusión de criterios de vinculación de mano de obra del área de influencia del proyecto.</t>
  </si>
  <si>
    <t>Compensaciones de factores Socio-Prediales a la comunidad, realizadas</t>
  </si>
  <si>
    <t>Atender el 100% de los requerimientos dando respuesta a la comunidad para el reporte y protección de fauna vulnerable a atropellamiento en las vías administradas por el INVIAS</t>
  </si>
  <si>
    <t>Realizar compensaciones de factores Socio-Prediales a la comunidad</t>
  </si>
  <si>
    <t>El 100% de los requerimientos  atendidos dando respuesta a la comunidad para el reporte y protección de fauna vulnerable a atropellamiento en las vías administradas por el INVIAS</t>
  </si>
  <si>
    <t>Reuniones de sensibilización o capacitaciones en temas de sostenibilidad dirigidas a grupos de interés, realizadas</t>
  </si>
  <si>
    <t>Realizar reuniones de sensibilización o capacitaciones en temas de sostenibilidad dirigidas a grupos de interés</t>
  </si>
  <si>
    <t>Implementar racionalización tecnológica para que el trámite "Permiso para movilización de carga extra dimensionada por las vías nacionales"  esté disponible totalmente en línea para los usuarios</t>
  </si>
  <si>
    <t>trámite "Permiso para movilización de carga extra dimensionada por las vías nacionales"   totalmente en línea para los usuarios</t>
  </si>
  <si>
    <t>Implementar racionalización tecnológica para que el trámite "Concepto técnico de ubicación de estaciones de servicios "  esté disponible totalmente en línea para los usuarios</t>
  </si>
  <si>
    <t>trámite "Concepto técnico de ubicación de estaciones de servicios "  totalmente en línea para los usuarios</t>
  </si>
  <si>
    <t>Implementar racionalización tecnológica para que el trámite "Permiso para la movilización de carga indivisible extrapesada, indivisible extra dimensionada o indivisible extrapesada y extra dimensionada a la vez y permiso para el transporte de carga divisible con vehículos combinados de carga - V.C.C"  esté disponible totalmente en línea para los usuarios</t>
  </si>
  <si>
    <t>trámite "Permiso para la movilización de carga indivisible extrapesada, indivisible extra dimensionada o indivisible extrapesada y extra dimensionada a la vez y permiso para el transporte de carga divisible con vehículos combinados de carga - V.C.C"   totalmente en línea para los usuarios</t>
  </si>
  <si>
    <t>Implementar racionalización tecnológica para que el trámite "Beneficio de tarifa diferencial o exenta en las estaciones de peaje a cargo del INVIAS"  esté disponible totalmente en línea para los usuarios</t>
  </si>
  <si>
    <t xml:space="preserve"> trámite "Beneficio de tarifa diferencial o exenta en las estaciones de peaje a cargo del INVIAS"  totalmente en línea para los usuarios</t>
  </si>
  <si>
    <t>Gestionar oportunamente las denuncias recibidas</t>
  </si>
  <si>
    <t>Concepto de viabilidad sobre la conformación de un equipo o grupo interno de trabajo, encargado del análisis de las PQRSD y demás información canalizada en los SAU; para que la Alta Dirección estudie y evalúe la propuesta y tome las medidas pertinentes, documentado</t>
  </si>
  <si>
    <t>Lidera la Secretaría General y la Subdirección Administrativa</t>
  </si>
  <si>
    <t xml:space="preserve">A través de la Subdirección de Procesos de Selección Contractuales </t>
  </si>
  <si>
    <t>Lidera la Dirección Jurídica</t>
  </si>
  <si>
    <t xml:space="preserve">Asignar personal para: 1. Actualizar el. Sistema Geo portal  _x000B_2. Diseño y publicación  estadísticas organizadas bajo los lineamientos del DANE </t>
  </si>
  <si>
    <t xml:space="preserve">Personal asignado para:
1. Sistema Geo portal actualizado _x000B_2. Diseño y publicación  estadísticas organizadas bajo los lineamientos del DANE </t>
  </si>
  <si>
    <t xml:space="preserve">A aves de Subdirección de Planificación de la infraestructura </t>
  </si>
  <si>
    <t>Lidera la Secretaría General- Decreto 1292 de 2021 "29.8. 	 Hacer seguimiento, coordinar y gestionar todo lo pertinente para la materialización y  cumplimiento de los esquemas del Código de Buen Gobierno.". y " 29.10. Cumplir y hacer cumplir los estándares exigidos por el programa presidencial de 
modernización, eficiencia, transparencia y lucha contra la corrupción."</t>
  </si>
  <si>
    <t xml:space="preserve">Concertar estrategia para  fortalecer la revisión previa que realiza el área solicitante al interior del Instituto de los actos administrativos objeto de control de legalidad </t>
  </si>
  <si>
    <t xml:space="preserve">A través de la Subdirección de Gestión Contractual y Procesos Administrativos </t>
  </si>
  <si>
    <t>A través de la Subdirección de Reglamentación Técnica e Innovación</t>
  </si>
  <si>
    <t>Regular y adoptar nuevas tecnologías identificadas en ruedas de innovación</t>
  </si>
  <si>
    <t>A través de la Subdirección de Sostenibilidad</t>
  </si>
  <si>
    <t>Reuniones con veedurías involucradas en los proyectos del INVIAS., realizadas</t>
  </si>
  <si>
    <t>Incluir criterios de vinculación de mano de obra del área de influencia del proyecto en el 00% de los pliegos de condiciones</t>
  </si>
  <si>
    <t>Estrategia pedagógica diseñadas e implementada para la apropiación de la Política Institucional de Administración del Riesgo (diseño en primer trimestre e implementación en los siguientes)</t>
  </si>
  <si>
    <t xml:space="preserve">Actualizar la matriz y mapa de riesgos de corrupción con la información suministrada por el Oficial de Transparencia, como parte de los compromisos de la Red Interinstitucional de Transparencia y Anticorrupción (RITA) y/o solicitudes de los líderes de proceso </t>
  </si>
  <si>
    <t>Diseño en primer trimestre e implementación en los siguientes</t>
  </si>
  <si>
    <t xml:space="preserve">Publicar en página web encuesta de satisfacción del ciudadano sobre Transparencia y acceso a la información </t>
  </si>
  <si>
    <t>HOMOLOGACIÓN PROGRAMA DE TRANSPARENCIA Y ÉTICA PÚBLICA   -PTEP-</t>
  </si>
  <si>
    <t>Se da cumplimiento con el informe de la encuesta de necesidades, expectativas e intereses del ciudadano la cual se genera a partir de una</t>
  </si>
  <si>
    <t xml:space="preserve">La competencia en la respuesta es de toda la entidad. Sin embargo, desde el GARC, la competencia se circunscribe a radicar y asignar al competente la tramitación de las denuncias y adicionalmente con una periocidad mensual se realizará un informe a la Oficina Control Disciplinario, sobre las Denuncias recibidas por la entidad en el respectivo mes vencido. </t>
  </si>
  <si>
    <t>Realizar Informes que cuantifiquen las denuncias allegadas a través de los canales de atención.</t>
  </si>
  <si>
    <t xml:space="preserve"> Informes que cuantifiquen las denuncias allegadas a través de los canales de atención.</t>
  </si>
  <si>
    <t xml:space="preserve">Informe de Gestión de Mapa de Aseguramiento que el GARC presenta de manera mensual a la Oficina de Control Interno, se incorpore un reporte sobre la cantidad de denuncias que ingresan a la entidad, el cual será consignado y tabulado por el GARC. </t>
  </si>
  <si>
    <t>Lidera la Secretaría General y la Subdirección Administrativa, su elaboración será a través de acercamientos con las dependencias. El reporte de implementación se realizará a través del formato estandarizado.</t>
  </si>
  <si>
    <t>Actualizar y disponer en la página web enlaces para dar cumplimiento al Índice de transparencia y acceso a la información pública (ITA)</t>
  </si>
  <si>
    <t>Se requiere que la capacitación sea gestionada y realizada por parte de la Subdirección de Talento Humano.
La Subdirección de Gestión Humana, desarrollará un programa de capacitacion incluyente en temas de discapacidad, raza y género</t>
  </si>
  <si>
    <t>La Subdirección de Gestión Humana, desarrolla estrategias como memorandos circulares e individuales, piezas publicitarias por medio de comunicaciones internas, correos electrónicos y se estudiará la posibilidad de dar incentivos</t>
  </si>
  <si>
    <t>La Subdirección de Gestión Humana apoyara a la dependencia responsable del tema</t>
  </si>
  <si>
    <t>El Grupo Gerencia de Comunicaciones publicará el informe suministrado en la Página web del INVÍAS</t>
  </si>
  <si>
    <t>Seguimiento a los Planes de Mejoramiento remitidos a la Oficina de Control Interno -OCI</t>
  </si>
  <si>
    <t>Informe semestral del informe EKOGUI procesos judiciales y publicación en la página web</t>
  </si>
  <si>
    <t xml:space="preserve">Publicar en la página web informe semestral del informe EKOGUI procesos judiciales </t>
  </si>
  <si>
    <t>A través de la Subdirección de Defensa Jurídica</t>
  </si>
  <si>
    <t xml:space="preserve">Reporte del informe de procesos judiciales </t>
  </si>
  <si>
    <t>La Subdirección Administrativa y Dirección Jurídica como responsables directos dado que son las tres áreas que conforman el Equipo Administrador.</t>
  </si>
  <si>
    <t>OTIC precisa "Está pendiente la salida a producción del SGDEA",  meta en el primer trimestre de 100% desde el frente del SGDEA</t>
  </si>
  <si>
    <t>La versión inicial del la matriz y mapa de riesgos de corrupción  debe ser aprobada por el Comité Institucional de Gestión y Desempeño, antes del 31 de enero. No obstante durante el trascurso del año se actualizará por solicitud de cada líder de proceso, quien preapruebe nuevos riesgos o la actualización de los existentes.</t>
  </si>
  <si>
    <t xml:space="preserve">Evaluar eventos de diálogo realizados e implementar acciones de mejora </t>
  </si>
  <si>
    <t>Generar periódicamente  reportes de operación de los SAU</t>
  </si>
  <si>
    <t>Actualización de forma participativa de la matriz y mapa de riesgos de corrupción</t>
  </si>
  <si>
    <t>Actualización  periódica y publicación en la página web del normograma del Instituto</t>
  </si>
  <si>
    <t>Socialización oportuna de directrices de la Agencia Nacional de Contratación Pública -Colombia Compra Eficiente (ANCP - CCE )</t>
  </si>
  <si>
    <t>Trámite oportuno de las minutas</t>
  </si>
  <si>
    <t>Elaborar, presentar y publicar en la página web de la entidad los Estados Financieros</t>
  </si>
  <si>
    <t>Unificar aplicativos con la finalidad de mejorar la gestión interna y la accesibilidad en los trámites y servicios que realiza la  ciudadanía.</t>
  </si>
  <si>
    <t>Realizar requerimientos y seguimiento semanal, mensual y trimestral a las UE para  el trámite oportuno de revisión, aprobación y suscripción de los proyectos de actas de liquidación de los contratos y/o convenios</t>
  </si>
  <si>
    <t>Aplicativos unificados  con la finalidad de mejorar la gestión interna y la accesibilidad en los trámites y servicios que realiza la  ciudadanía.</t>
  </si>
  <si>
    <t xml:space="preserve">Requerimientos y seguimiento semanal, mensual y trimestral a las UE para  el trámite oportuno de revisión, aprobación y suscripción de los proyectos de actas de liquidación de los contratos y/o convenios, realizados </t>
  </si>
  <si>
    <t>Enviar memorando circular de la  SGCP con indicaciones y directrices para revisión y elaboración de minutas</t>
  </si>
  <si>
    <t>Memorando circular de la  SGCP con indicaciones y directrices para revisión y elaboración de minutas, enviado</t>
  </si>
  <si>
    <t>Enlaces actualizados y dispuestos en la página web para dar cumplimiento al Índice de transparencia y acceso a la información pública (ITA).</t>
  </si>
  <si>
    <t>Acuerdos que comprometan a los evaluadores suscritos (previa socialización de las obligaciones de confidencialidad, ética, buenas prácticas e información sobre riesgos)</t>
  </si>
  <si>
    <t>A través de la Subdirección Planificación de Infraestructura</t>
  </si>
  <si>
    <t>Rueda de Innovación y Sostenibilidad, realizada
Nuevas tecnologías, reguladas y adoptadas</t>
  </si>
  <si>
    <t>Datos que se requieren publicar (ejemplo: km de vía construida), identificados</t>
  </si>
  <si>
    <t>Realizar mesas trimestrales para el seguimiento del cumplimiento de la matriz de la resolución 1519 de 2020 y plan de mejoramiento respectivo.
La Subdirección de Gestión Humana apoyara a la dependencia responsable del tema
La Subdirección de Procesos de Selección Contractuales  precisa  "Realizar revisión trimestral de los documentos de procesos de selección contractuales y de compra pública en la página web y en los medios donde sea obligación publicar; en caso de no conformidad requerir a la oficina competente para su corrección y/o publicación"</t>
  </si>
  <si>
    <t>COMPONENTE</t>
  </si>
  <si>
    <t>Actividades a Culminar</t>
  </si>
  <si>
    <t>Total actividades</t>
  </si>
  <si>
    <t>Información</t>
  </si>
  <si>
    <t>Diálogo</t>
  </si>
  <si>
    <t>Responsabilidad</t>
  </si>
  <si>
    <t>Una vez suscrito cada acuerdo o compromiso deberán establecerse los responsables y tiempos.</t>
  </si>
  <si>
    <t>Realizar seguimiento a los acuerdos o compromisos asumidos con los grupos de valor y publicarlo en la página web</t>
  </si>
  <si>
    <t>Seguimiento a los acuerdos o compromisos asumidos con los grupos de valor publicado en la página web</t>
  </si>
  <si>
    <t>ptep</t>
  </si>
  <si>
    <t>Suscribir acuerdos que comprometan a los evaluadores, previa socialización de las obligaciones de confidencialidad, ética, buenas prácticas e información sobre riesgos; con el fin de garantizar buenas prácticas y ética en las evaluaciones de los procesos de selección contractuales (incluyendo procesos de selección de personas a través de contratos de prestación de servicios, encargos y/o provisionalidades)</t>
  </si>
  <si>
    <t>Los cortes de seguimiento serán acordes con la normatividad vigente.
El Grupo Gerencia de Comunicaciones publicará  el informe suministrado en la Página web del INVÍAS</t>
  </si>
  <si>
    <t>Este trámite se encuentra desarrollado en la herramienta contratada SGP, está pendiente la salida a producción del SGDEA ya que el desarrollo se relaciona en el módulo de correspondencia y almacenamiento documental.
No pertenece a la Subdirección de Reglamentación Técnica e Innovación. Es de la Gerencia de peajes
Los porcentajes de avance de las actividades de racionalización deben ser acordes con la puntuación en el SUIT:
1. ¿Cuenta con el plan de trabajo para implementar la propuesta de mejora del trámite?	20
2. ¿Se implementó la mejora del trámite en la entidad?	35
3. ¿Se actualizó el trámite en el SUIT incluyendo la mejora?	10
4. ¿Se ha realizado la socialización de la mejora tanto en la entidad como con los usuarios?	10
5. ¿El usuario está recibiendo los beneficios de la mejora del trámite?	15
6. ¿La entidad ya cuenta con mecanismos para medir los beneficios que recibirá el usuario por la mejora del trámite?	10
Se contará con la participación de la DTE -Subdirección de Reglamentación Técnica e Innovación</t>
  </si>
  <si>
    <r>
      <t>Evaluar la estrategia  y principal de rendición de cuentas</t>
    </r>
    <r>
      <rPr>
        <strike/>
        <sz val="11"/>
        <rFont val="Calibri"/>
        <family val="2"/>
        <scheme val="minor"/>
      </rPr>
      <t xml:space="preserve"> </t>
    </r>
  </si>
  <si>
    <t>Informe de evaluación de la Estrategia y Principal Espacio de Rendición de Cuentas</t>
  </si>
  <si>
    <t xml:space="preserve">Adecuar el Modelo de Relacionamiento al Ciudadano a los lineamientos nacionales y/o al modelo sectorial según corresponda. </t>
  </si>
  <si>
    <t>Modelo de Relacionamiento al Ciudadano adecuado a los lineamientos nacional y/o al modelo sectorial</t>
  </si>
  <si>
    <t>Incluyendo programas de inducción y reinducción, desarrollo de jornadas de capacitación.
La Subdirección de Gestión Humana, por medio de la Escuela Corporativa  apoyara a la dependencia</t>
  </si>
  <si>
    <t>Reconocimientos y estímulos especiales, dirigidos a los servidores públicos con destacadas competencias en materia de servicio al ciudadano.
La Subdirección de Gestión Humana, por medio de la Escuela Corporativa  apoyara a la dependencia</t>
  </si>
  <si>
    <t>Realizar mesas de trabajo sobre servicio al ciudadano y PQRD en Direcciones Territoriales</t>
  </si>
  <si>
    <t>6 Mesas de trabajo realizadas en Direcciones Territoriales</t>
  </si>
  <si>
    <t>Implementar un canal especifico en la página web para denuncias ciudadanas contra actos de corrupción de los servidores públicos del INVIAS</t>
  </si>
  <si>
    <t>Canal especifico en la página web para denuncias ciudadanas contra actos de corrupción de los servidores públicos del INVIAS, implementado</t>
  </si>
  <si>
    <t>La participación de la Subdirección Administrativa corresponde al grupo de gestión documental.
OTIC precisa "Está pendiente la salida a producción del SGDEA",  meta en el primer trimestre de 100% desde el frente del SGDEA</t>
  </si>
  <si>
    <t>Realizar capacitaciones al interior de la SGCP sobre aplicativos y monitoreos de la información que  publica la SGCP, a través de las diferentes plataformas designadas</t>
  </si>
  <si>
    <t>Capacitaciones realizadas al interior de la SGCP sobre aplicativos y monitoreos de la información que  publica la SGCP, a través de las diferentes plataformas designadas</t>
  </si>
  <si>
    <t>Implementar una estrategia para la gestión de conflicto de intereses</t>
  </si>
  <si>
    <t xml:space="preserve">Estrategia para la gestión de conflicto de intereses diseñada e implementada </t>
  </si>
  <si>
    <t>Identificar datos que se requieren publicar</t>
  </si>
  <si>
    <t>Estrategia diseñada e implementada (diseño en primer trimestre e implementación en los siguientes)</t>
  </si>
  <si>
    <t>Socializar a través de memorando indicaciones de novedades de la Agencia Nacional de Contratación Pública -Colombia Compra Eficiente  (ANCP - CCE ) sobre los procesos de selección en atención a la ley 2195 de 2022 y demás normativa.</t>
  </si>
  <si>
    <t>Memorando con indicaciones de novedades de la Agencia Nacional de Contratación Pública -Colombia Compra Eficiente  (ANCP - CCE ) sobre los procesos de selección en atención a la ley 2195 de 2022 y demás normativa.</t>
  </si>
  <si>
    <t xml:space="preserve">a través de la subdirección de Subdirección de Gestión Contractual y Procesos Administrativos 
apoyo técnico OTIC 
</t>
  </si>
  <si>
    <t>1. Recopilar información : subdirección Administrativa - Grupo Gestión Documental ( registro de activos),  Dirección Jurídica (índice de información clasificada y reservada) Subdirección General- Grupo Gerencia de Comunicaciones (esquema de publicación)._x000B_2. Proyectar, consolidar  el acto administrativo de los instrumentos de gestión de la información Secretaria General_x000B_3. revisar acto administrativo proyectado, consolidado, notificado y/o comunicado Dirección Jurídica_x000B_4. Expedir acto administrativo por Dirección  General y/o la dependencia competente_x000B_5. Publicación en datos abiertos  de los archivos suministrados en Excel por la Secretaria General y la Oficina de las TIC
OTIC precisa: En el tercer trimestre del 2022 se realizaron las siguientes actividades: 
• Realización de mesas de trabajo con las 26 Direcciones de Trabajo para capacitar y contextualizar la clasificación de los activos de información en: Clasificación de acuerdo con la confidencialidad; Clasificación de acuerdo con la integridad y Clasificación de acuerdo con la disponibilidad. 
• Realización de mesas de trabajo con las 26 Direcciones de Trabajo para contextualizar el diligenciamiento de la Ficha Técnica Activos Información.</t>
  </si>
  <si>
    <t>*Documentar Buenas prácticas en materia de Integridad 
*Identificar mejoras para actualizar el Código de buen gobierno</t>
  </si>
  <si>
    <t xml:space="preserve">Recursos </t>
  </si>
  <si>
    <t>Componentes</t>
  </si>
  <si>
    <t>Estrategia</t>
  </si>
  <si>
    <t>Objetivo</t>
  </si>
  <si>
    <t>Indicador</t>
  </si>
  <si>
    <t>Meta Anual</t>
  </si>
  <si>
    <t>Responsable</t>
  </si>
  <si>
    <t>Físicos</t>
  </si>
  <si>
    <t>Humanos</t>
  </si>
  <si>
    <t xml:space="preserve">Tecnológicos </t>
  </si>
  <si>
    <t>Financieros</t>
  </si>
  <si>
    <t>Información y Estadísticas</t>
  </si>
  <si>
    <t>1 - Gestión del Riesgo de Corrupción “MAPA DE RIESGOS DE CORRUPCIÓN</t>
  </si>
  <si>
    <t>Estamos comprometidos a mejorar la confianza de la ciudadanía.</t>
  </si>
  <si>
    <t>Identificar, analizar y controlar los posibles hechos generadores de corrupción en la gestión institucional, acorde con la metodología vigente y promoviendo la participación de actores internos y externos  para diseñar e implementar controles sólidos.</t>
  </si>
  <si>
    <t>N° de Riesgos de corrupción consultados a  actores internos y externos / N° de riesgos de Corrupción identificados por los líderes de proceso y su equipo de trabajo</t>
  </si>
  <si>
    <t>Líderes de proceso. Consolida Oficina Asesora de Planeación.</t>
  </si>
  <si>
    <t>Número de Riesgos de Corrupción analizados / Número de Riesgos de Corrupción Identificados</t>
  </si>
  <si>
    <t>Número de Riesgos de Corrupción monitoreados / Número de Riesgos de Corrupción vigentes</t>
  </si>
  <si>
    <t>Virtualizaremos los trámites para beneficiar a los usuarios.</t>
  </si>
  <si>
    <t>Modernizar y aumentar la eficiencia de los procedimientos internos mediante la implementación de medios electrónicos para reducir tiempos, documentos y pasos, evitando desplazamientos de los usuarios.</t>
  </si>
  <si>
    <t>Número de trámites actualizados en SUIT  / Número de trámites inscritos en SUIT.</t>
  </si>
  <si>
    <t xml:space="preserve">Dirección Técnica  y de Estructuración. </t>
  </si>
  <si>
    <t>Número de trámites virtualizados / Número de trámites a virtualizar en la vigencia</t>
  </si>
  <si>
    <t>Promover el control social mediante la adopción de un proceso transversal con interacción permanente entre la Entidad y los ciudadanos, con el fin de responder por los resultados de la gestión.</t>
  </si>
  <si>
    <t>Número de atividades de RdC realizadas / Número de atividades de RdC programadas</t>
  </si>
  <si>
    <t>Consolida Oficina Asesora de Planeación.</t>
  </si>
  <si>
    <t>Mejorar la oportunidad en atención de las peticiones de losa ciudadanos, conforme a los principios de información completa, clara, consistente, con altos niveles de calidad y oportunidad en el servicio ajustando la oferta institucional a las necesidades, realidades y expectativas del ciudadano.</t>
  </si>
  <si>
    <r>
      <t xml:space="preserve">Número  de peticiones de los ciudadanos respondidas oportunamente/Número de peticiones realizadas por los </t>
    </r>
    <r>
      <rPr>
        <sz val="8"/>
        <color rgb="FF000000"/>
        <rFont val="Arial"/>
        <family val="2"/>
      </rPr>
      <t>ciudadanos</t>
    </r>
    <r>
      <rPr>
        <sz val="9"/>
        <color rgb="FF000000"/>
        <rFont val="Arial"/>
        <family val="2"/>
      </rPr>
      <t xml:space="preserve"> </t>
    </r>
  </si>
  <si>
    <t>Secretaría General – Subdirección Administrativa - Grupo de Atención al Ciudadano.</t>
  </si>
  <si>
    <t>Número de espacios implementados de la estrategia de participación ciudadana / Número de espacios programados de la estrategia de participación ciudadana</t>
  </si>
  <si>
    <t>Secretaría General – Subdirección Administrativa - Grupo de Atención al Ciudadano</t>
  </si>
  <si>
    <t>Garantizar el derecho fundamental de acceso a la información pública, divulgándola proactivamente y respondiendo de buena fe, de manera adecuada, veraz, oportuna y accesible a las solicitudes de acceso con el fin de consolidar una cultura de transparencia y dar cumplimiento a la normatividad vigente.</t>
  </si>
  <si>
    <t>Índice de Información y Acceso a la Información, ITA</t>
  </si>
  <si>
    <t>Número  Informes trimestrales  de solicitudes de acceso a información pública (recibidas, trasladas, respondidas, negadas y tiempo de respuesta)</t>
  </si>
  <si>
    <t>OBJETIVO GENERAL GENERAL: Promover la cultura de la legalidad y lucha contra la corrupción en los procesos estratégicos, misionales, de apoyo y de evaluación del modelo de operación de la entidad</t>
  </si>
  <si>
    <t>Haremos visible los resultados de nuestro trabajo.</t>
  </si>
  <si>
    <t>Estamos comprometidos con mejora el servicio al ciudadano.</t>
  </si>
  <si>
    <t>Estamos comprometidos con la transparencia y acceso a la Información</t>
  </si>
  <si>
    <t>Actividades que vencen en el 1° trimestre</t>
  </si>
  <si>
    <t>Actividades que vencen en el 2° trimestre</t>
  </si>
  <si>
    <t>Actividades que vencen en el 3° trimestre</t>
  </si>
  <si>
    <t>Actividades que vencen en el 4° trimestre</t>
  </si>
  <si>
    <t>DIAGRAMA DE GANTT DEL PLAN ANTICORRUPCIÓN Y DE ATENCIÓN AL CIUDADANO 2023</t>
  </si>
  <si>
    <t xml:space="preserve"> </t>
  </si>
  <si>
    <t>Este trámite se encuentra desarrollado en la herramienta contratada SGP, está pendiente la salida a producción del SGDEA ya que el desarrollo se relaciona en el módulo de correspondencia y almacenamiento documental.
Se contará con el acompañamiento técnico  de la DTE -Subdirección de Reglamentación Técnica e Innovación
Los porcentajes de avance de las actividades de racionalización deben ser acordes con la puntuación en el SUIT:
1. ¿Cuenta con el plan de trabajo para implementar la propuesta de mejora del trámite?	20
2. ¿Se implementó la mejora del trámite en la entidad?	35
3. ¿Se actualizó el trámite en el SUIT incluyendo la mejora?	10
4. ¿Se ha realizado la socialización de la mejora tanto en la entidad como con los usuarios?	10
5. ¿El usuario está recibiendo los beneficios de la mejora del trámite?	15
6. ¿La entidad ya cuenta con mecanismos para medir los beneficios que recibirá el usuario por la mejora del trámite?	10
Se contará con la participación de la DTE -Subdirección de Reglamentación Técnica e Innovación</t>
  </si>
  <si>
    <t>Se ejecutará virtualización en el año 2023
Se contará con el acompañamiento técnico  de la DTE -Subdirección de Reglamentación Técnica e Innovación
Los porcentajes de avance de las actividades de racionalización deben ser acordes con la puntuación en el SUIT:
1. ¿Cuenta con el plan de trabajo para implementar la propuesta de mejora del trámite?	20
2. ¿Se implementó la mejora del trámite en la entidad?	35
3. ¿Se actualizó el trámite en el SUIT incluyendo la mejora?	10
4. ¿Se ha realizado la socialización de la mejora tanto en la entidad como con los usuarios?	10
5. ¿El usuario está recibiendo los beneficios de la mejora del trámite?	15
6. ¿La entidad ya cuenta con mecanismos para medir los beneficios que recibirá el usuario por la mejora del trámite?	10
Se contará con la participación de la DTE -Subdirección de Reglamentación Técnica e Innovación</t>
  </si>
  <si>
    <t>MEMORANDO No SG 24540 del 31/03/2023
Sin información reportada</t>
  </si>
  <si>
    <t>MEMORANDO No SG 24540 del 31/03/2023
se esta revisando el documento y se diligencio el autodianostico de la funcion publica con el fin de identificar oportunidades de mejora</t>
  </si>
  <si>
    <t>MEMORANDO No DJ 24879  del 03/04/2023
Normograma actualizado a marzo 2023 y publicado, https://www.invias.gov.co/index.php/normativa/normograma/file</t>
  </si>
  <si>
    <t>MEMORANDO No DJ 24879  del 03/04/2023
La subdirección de Procesos de selección contractuales realizó socialización de actualización de pliegos según lo indicado por la Agencia Nacional de Contratación Pública - Colombia Compra Eficiente mediante los siguientes radicados: 
SPSC 13929
SPSC 14178
SPSC 14026
anexo 1 - circulares</t>
  </si>
  <si>
    <t>MEMORANDO No OTIC 21948  del 24/03/2023
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desde la OTIC nos encontramos atentos al apoyo técnico que que el líder funcional requiera.
MEMORANDO No DJ 24879  del 03/04/2023
se realizaron las siguientes capacitaciones: Capacitación a las direcciones Territoriales cargue SECOP 2, Capacitacion operador de contratos Sigep II, 2 capacitaciones en SICO, sensibilización lineamientos Comité de Contratación y sensibilizacion lienamientos siniestros y sancionatorios</t>
  </si>
  <si>
    <t>MEMORANDO No DJ 24879  del 03/04/2023
Actividad programa para el segundo trimestre</t>
  </si>
  <si>
    <t>MEMORANDO No SG 24540 del 31/03/2023
Sin información reportada
MEMORANDO No OTIC 21948  del 24/03/2023
El equipo de gestión de información, está elaborando los lineamientos de gestión de información para buscar adopción mediante acto administrativo, con esto se trabajará la gestión de datos para que a futuro se tenga disponibilidad, calidad y completitud para trabajar en datos abiertos , primero se debe garantizar que los datos base del servicio cumplen en con los prerrequisitos básicos.
MEMORANDO No DJ 24879  del 03/04/2023
Desde la DJ con apoyo de la OTIC en mesa de trabajo se adelanto las siguientes actividades:
-Se revisó formato para la recopilacion de la información - Con email de fecha 23 de marzo la DJ solicitó  a cada  Subdirección, (SDJ,  SPSC,SGCPA)  el envío del inventario de los documentos que emanan  de cada una de ellas, debidamente clasificados según la resolución 1712 de 2014.” Ley de transparencia y acceso a la información Pública”  con el fin de iniciar  la  actualizacion en la pagina web  del  índice de información clasificada y reservada de la DJ.</t>
  </si>
  <si>
    <t>MEMORANDO No DJ 24879  del 03/04/2023
El comité evaluador realiza sustentaciones ante el coodinador y la subdirección de Procesos de Selección contractuales de los cuales dan como resultado los informes de evaluación publicados en plataforma SECOP II igualmente se publican las actas de audiencia de licitación publica. 
Durante el primer trimestre solo se adjudicó un proceso de licitación publica, por tal motivo, se adjunta enlace de publicación en plataforma SECOP II 
https://community.secop.gov.co/Public/Tendering/ContractNoticePhases/View?PPI=CO1.PPI.22970412&amp;isFromPublicArea=True&amp;isModal=False</t>
  </si>
  <si>
    <t>MEMORANDO No DJ 24879  del 03/04/2023
Se esta formulando memorando  circular con  lineamientos Jurídicos  con el fin de unificar criterios relacionados con  funciones de la DJ y requisitos  de documentación para solicitud de conceptos y  control de legalidad. .</t>
  </si>
  <si>
    <t>MEMORANDO No DJ 24879  del 03/04/2023
A la fecha se han enviado los siguientes Memorandos Circulares SGCP 1269 de 12/01/2023,  SGCP 1613 de 13/01/2023, SGCP 9944 de 14/02/2023,SGCP 12102 de 21/02/2023, SGCP 13398 de 24/02/2023,  SGCP 14357 de 28/02/2023,  SGCP 16715 de 7/03/2023 y SGCP 18763 de 14/03/2023</t>
  </si>
  <si>
    <t>MEMORANDO No DJ 24879  del 03/04/2023
A la fecha se han enviado los siguientes Memorandos Circulares SGCP 1932 de 16/01/2023</t>
  </si>
  <si>
    <t xml:space="preserve">MEMORANDO No DJ 24879  del 03/04/2023
Se realiza seguimiento semanal a los informes que envian las UE y Dterritoriales mediante memorandos;  se solictaron informes de liquidación mensuales a traves de Memorandos SGCP 1560 de 13/01/2023, SGCP 9345 del 13/02/2023 SGCP y 15940 del 6/03/2023 y se solicito informe  trimestral  SGCP 19884 del 17/03/2023 </t>
  </si>
  <si>
    <t xml:space="preserve">MEMORANDO No OTIC 21948  del 24/03/2023
Es necesario hacer el levantamiento de las historias de usuario y el prototipo del trámite. Se ha adelantado el levantamiento de historias de usuario con la ANI y la AND para hacer interoperabilidad para este trámite
</t>
  </si>
  <si>
    <t xml:space="preserve">MEMORANDO No OTIC 21948  del 24/03/2023
Tiene en su completitud el levantamiento de requerimientos funcionales y no funcionales, ha sido validado por el proveedor y se elaboró un prototipo con estimativo de tiempos de desarrollo por historias de usuarios,  la  subdirección de reglamentación técnica e innovación, solicita profundizar los requerimientos funcionales previamente trabajados, lo que implica retraso en las actividades que se deben desarrollar para este año.  Se ha adelantado el levantamiento de historias de usuario con la ANI y la AND para hacer interoperabilidad para este trámite.
</t>
  </si>
  <si>
    <t>1. Coordinación  con el Departamento Adminsitrativo de la Función púbica -DAFP- de sesión de sensibilización en al metodología de administración del riesgo, realizada el 28 de marzo de 9:30am  a 11:30am (convocatoria mediante "MEMORANDO CIRCULAR No OAP 22112  del 24/03/2023 - Acompañamiento DAFP Mar 28 a las 9am - Guía para la Administración del Riesgo y el diseño de controles en entidades públicas")
2. Capacitación sobre la nueva política y su implementación en KAWAK el 29 de marzo - encuentro de facilitadores del MIPG</t>
  </si>
  <si>
    <t>0. Mediante  MEMORANDO CIRCULAR -No OAP 106367 del 27/12/2022 - aportes actualización Política Institucional de Administración del Riesgo - se canalizaron y analizaron los aportes y se actualizó la propuesta de politica
 1. Presentación de propuesta de actualización de la política institucional de administración del riesgo ante el Comité de Coordinación de Control Interno en sesión del 22/03/23
2. MEMORANDO CIRCULAR No OAP 22034  del 24/03/2023 - Actualización política Institucional de administración del riesgo - Encuentro de facilitadores del MIPG</t>
  </si>
  <si>
    <t xml:space="preserve">1. Retroalimentación a los reportes de monitoreo con corte al 4° trimestre mediante memorandos, correos y mesas de trabajo
2. Parametrizaaición y migración de riesgos de gestión en kAWAK para facilitar el oportuno monitoreo
3, Capacitación en KAWAK y propuesta del plan piloto d emonitoreo en encuientro de facilitadores del MIPG del 29 de marzo
</t>
  </si>
  <si>
    <t>Monitoeo con corte al 4° trimestre publicado en https://www.invias.gov.co/index.php/plan-anticorrupcion-y-de-atencion-al-ciudadano#2022 . 
El monitorteo del 1° trimestre se publicará en el mes de abril  https://www.invias.gov.co/index.php/plan-anticorrupcion-y-de-atencion-al-ciudadano#2023</t>
  </si>
  <si>
    <t>Corte 1° trimestre de 2023</t>
  </si>
  <si>
    <t>Avance</t>
  </si>
  <si>
    <t xml:space="preserve">linea </t>
  </si>
  <si>
    <t>Valido</t>
  </si>
  <si>
    <t>Colores</t>
  </si>
  <si>
    <t>Rojo</t>
  </si>
  <si>
    <t>Naranja</t>
  </si>
  <si>
    <t>Amarillo</t>
  </si>
  <si>
    <t>Verde</t>
  </si>
  <si>
    <t>Total</t>
  </si>
  <si>
    <r>
      <t xml:space="preserve">1. MEMORANDO CIRCULAR No OAP 5386  del 31/01/2023 -Formulario estándar para la medición de experiencia ciudadana y modelo de plantilla para documentar la estrategia de participación ciudadana 2023 -
MEMORANDO No SG 24540 del 31/03/2023
Sin información reportada
MEMORANDO No SA-GARC 24884  del 03/04/2023Reunión socialización formato actividades de participación ciudadana llevada a cabo el día 09-03-2023, Mediante memorando  SA-GARC 18476 14-03-2023 se remitio formato para diligenciamiento 
MEMORANDO No SRT 24378  del 31/03/2023
Se elaboró la estrategia de participación ciudadana y se remitió con memorando SRT 22595 del 27-03-2023
</t>
    </r>
    <r>
      <rPr>
        <sz val="11"/>
        <color rgb="FFFF0000"/>
        <rFont val="Calibri"/>
        <family val="2"/>
        <scheme val="minor"/>
      </rPr>
      <t xml:space="preserve">MEMORANDO No DEO 25002 del 03/04/2023
La Dirección de Ejecución y Operación esta presta para que sus colaboradores apoyen en la estrategia enunciada en precedencia. Por otro lado, se recibió Memorando SA-GARC-18476 del 14 de marzo, conducente al diligenciamiento del formato que permite el reporte de seguimiento de actividades de participación ciudadana mediante las Unidades Ejecutoras, para lo cual la DEO envió Memorando DEO 18329 del 13 de marzo y reiteración con memorando DEO 20474 del 21 de marzo.  solicitando a las UE, actualización del formato de seguimiento de actividades de participación siguiendo los parámetros del GARC. Por consiguiente se recibe respuesta mediante memorando de la SGI 20930 del 24 de marzo . 
</t>
    </r>
    <r>
      <rPr>
        <sz val="11"/>
        <rFont val="Calibri"/>
        <family val="2"/>
        <scheme val="minor"/>
      </rPr>
      <t xml:space="preserve">
</t>
    </r>
  </si>
  <si>
    <t xml:space="preserve">MEMORANDO No DEO 25002 del 03/04/2023
La DEO, envió memorando DEO 13200 del 24 de febrero de 2023, solicitando el estudio de viabilidad de la creación del grupo en mención. Un vez nos den respuesta se procederá a evaluar la información relacionada con los PQRSD, y demás información canalizada mediante los SAU. </t>
  </si>
  <si>
    <t>MEMORANDO No OTIC 21948  del 24/03/2023
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desde la OTIC, nos encontramos atentos a la información que el líder funcional requiera.
MEMORANDO No DEO 25002 del 03/04/2023Para Implementar la herramienta y/o metodología para el análisis de la información canalizada a través de los SAU. Se requiere de la respuesta por para de La Secretaria General al memorando DEO 13200 del 24 de febrero de 2023.</t>
  </si>
  <si>
    <t>MEMORANDO No DEO 25002 del 03/04/2023
Para Generar periódicamente  reportes de operación de los SAU, Se requiere de la respuesta por para de La Secretaria General al memorando DEO 13200 del 24 de febrero de 2023</t>
  </si>
  <si>
    <t xml:space="preserve">1. La  Oficina Asesora de Planeación realiza el acompañamiento permanente a lo líderes de proceso y facilitadores del MIPG.
Los avances mensuales en el estasdo del arte de la implementación de la  Politica Institucional de adminsitración del riesgo están documentados en el indicador "Implementación política de administración del riesgo" - en el aplicativo KAWAK. 
2. Identificación de mejoras en el monitoreo y parametrización del nuevo archivo de informe del estado del arte a socilaizar en mes de abril.
3. Acompañamiento en la adopción de mapas de riesgos por proceso (documentación de nuevas versiones, creación de fichas técnicas en KAWAK, cargue de anexos en la plataforma y apoyo para otorgar VB en la plataforma).
4. Parametrización del módulo de riesgos (para gestión) en el aplicativo KAWAK, aclaración de dudas con el proveedor.
5. Inicio del cargue de los riesgos de gestión en la plataforma para validación por parte de los facilitadores del MIPG.
6. Múltiples mesas de trabajo para orientar el monitoreo y cierre de riesgo 2022; asi como la actualización de riesgos 2023
7. Presentación de propuesta de actualización de la política institucional de administración del riesgo ante el Comité de Coordinación de Control Interno en sesión del 22/03/23
MEMORANDO No OCI 25966  del 10/04/2023
Mediante Memorando OCI  8689 del 9 de febrero de 2023, se reportó el avance  al cuarto trimestre de la vigencia 2022 del Monitoreo del Riesgo de Gestión de la OCI.
Se participó en Sesión del Comité Institucional de Gestión y Desempeño realizada el 30 de enero de 2023 , donde se socializó el Modelo Integrado de Planeación y Gestión -MIPG  y se aprobó el Plan Anticorrupción y de Atención al Ciudadano 2023.
Se participó en Sesión del Comité Institucional de Coordinación de Control Interno realizada el 22 de marzo de 2023 donde se aprobó la actualización de la Política Institucional de Administración del Riesgo 2023.
Se participó en las reuniones virtuales convocadas por la Oficina Asesora de Planeación-OAP con el acompañamiento de la Dra. Johana de la Parra y del Dr. Iván Marquez del DAFP, de Sensibilización de la actualización de la Política Institucional de Administración del Riesgo y  de la  Guía de Administración del Riesgo. 
 </t>
  </si>
  <si>
    <t>0. A traves del MEMORANDO CIRCULAR No OAP 103290  del 20/12/2022 -Revisión y actualización del mapa de riesgos de corrupción 2023-  se consolidaron aportes para analizar con cada lider de proceso y afcilitador del MIPG
 El borrador del Mapa de Riesgo fue socializado mediante "MEMORANDO CIRCULAR -No OAP 106367 del 27/12/2022",
1. Archivo de propuesta de actualización consolidado y presentado para aprobación del Comité Institucional de Gestión y Desemepeño en su sesión del 30 de enero de 2023.
2.  Archivo con ajustes aprobados por el Comité Institucional de Gestión y Desemepeño, publicado como anexo 1  en https://www.invias.gov.co/index.php/plan-anticorrupcion-y-de-atencion-al-ciudadano
La Oficina de Control Interno  participó en las reuniones convocadas por la OAP relacionadas con  el tema de riesgos; no obstante, como se informó en Memorando OCI 107298 del 29-12-2022,  "(…) la Oficina de Control Interno  considera que; en este momento, no es necesario formular un Riesgo de Corrupción, como quiera que en el Riesgo de Gestión identificado en el proceso de Evaluación y Seguimiento, los puntos de control cubren los aspectos que brindan una seguridad razonable para mitigar el riesgo de corrupción sugerido en el documento adjunto al memorando OAP 89855 del 1° de diciembre de 2021 y recomendado por la Secretaría de Transparencia en la mesa de trabajo...".
Se participó en Sesión del Comité Institucional de Gestión y Desempeño realizada el 30 de enero de 2023 , donde se socializó el Modelo Integrado de Planeación y Gestión -MIPG  y se aprobó el Plan Anticorrupción y de Atención al Ciudadano 2023.
MEMORANDO No OCI 25966  del 10/04/2023
Se participó en Sesión del Comité Institucional de Coordinación de Control Interno realizada el 22 de marzo de 2023 donde se aprobó la actualización de la Política Institucional de Administración del Riesgo 2023.</t>
  </si>
  <si>
    <t>MEMORANDO No SG 24540 del 31/03/2023
se estan realizando mesas de trabajo, socializaron la politica de implementacion del riesgo
MEMORANDO No OTIC 21948  del 24/03/2023
En 2022 se llevó a cabo la actividad de definición de riesgos de corrupción en conjunto con la Oficina Asesora de Planeación. Desde la OTIC estamos atentos a recomendaciones o ajustes que se requieran sobre esta actividad.
MEMORANDO No OCI 25966  del 10/04/2023
Se participó en Sesión del Comité Institucional de Coordinación de Control Interno realizada el 22 de marzo de 2023 donde se aprobó la actualización de la Política Institucional de Administración del Riesgo 2023.</t>
  </si>
  <si>
    <t>A la fecha la oficina Asesora de Planeación no ha recibido información por parte del Oficial de tRasparencia ni de RITA sobre el particular. No obstante, producto de la mejora continua y monitoreo d elos riegsos ha trabajado en la actualización d elos riesgso de corrupción junto a la primera linea de defensa 
MEMORANDO No SG 24540 del 31/03/2023
Se realizó una reunión el dia 16 de enero de 2023 con planeación para revisar el mapa de riesgos del proceso de Administración del riesgo
MEMORANDO No OTIC 21948  del 24/03/2023
En 2022 se llevó a cabo la actividad de definición de riesgos de corrupción en conjunto con la Oficina Asesora de Planeación. Desde la OTIC estamos atentos a recomendaciones o ajustes que se requieran sobre esta actividad.
MEMORANDO No SA-GARC 24884  del 03/04/2023
Las evidencias son las actas, Acta 02, 04 y 06 SA GARC Revisión y seguimiento riesgo de gestión y corrupción
MEMORANDO No OCI 25966  del 10/04/2023
La Oficina de Control Interno  participó en las reuniones convocadas por la OAP relacionadas con  el tema de riesgos; no obstante, como se informó en Memorando OCI 107298 del 29-12-2022,   "(…) la Oficina de Control Interno considera que; en este momento, no es necesario formular un Riesgo de Corrupción, como quiera que en el Riesgo de Gestión identificado en el proceso de Evaluación y Seguimiento, los puntos de control cubren los aspectos que brindan una seguridad razonable para mitigar el riesgo de corrupción sugerido en el documento adjunto al memorando OAP 89855 del 1° de diciembre de 2021 y recomendado por la Secretaría de Transparencia en la mesa de trabajo...".
A la fecha no se ha recibido reporte alguno de la gestión del Oficial de Transparencia.</t>
  </si>
  <si>
    <t>MEMORANDO No SG 24540 del 31/03/2023
Se realizó una reunión el dia 16 de enero de 2023 con planeación para revisar el mapa de riesgos del proceso de Administración inmobiliaria
MEMORANDO No OTIC 21948  del 24/03/2023
En 2022 se llevó a cabo la actividad de definición de riesgos de corrupción en conjunto con la Oficina Asesora de Planeación. Desde la OTIC estamos atentos a recomendaciones o ajustes que se requieran sobre esta actividad.
MEMORANDO No SA-GARC 24884  del 03/04/2023
Mediante memorando SA-GARC 4652 27-01-23 se remitió el monitoreo sobre riesgos de corrupción del cuarto trimestre.
MEMORANDO No OCI 25966  del 10/04/2023
La Oficina de Control Interno  participó en las reuniones convocadas por la OAP relacionadas con  el tema de riesgos; no obstante, como se informó en Memorando OCI 107298 del 29-12-2022,   "(…) la Oficina de Control Interno considera que; en este momento, no es necesario formular un Riesgo de Corrupción, como quiera que en el Riesgo de Gestión identificado en el proceso de Evaluación y Seguimiento, los puntos de control cubren los aspectos que brindan una seguridad razonable para mitigar el riesgo de corrupción sugerido en el documento adjunto al memorando OAP 89855 del 1° de diciembre de 2021 y recomendado por la Secretaría de Transparencia en la mesa de trabajo...".
Mediante Memorando OCI  8689 del 09-02-2023  se reportó el avance  al cuarto trimestre de la vigencia 2022 del Monitoreo del Riesgo de Gestión de la OCI.
El 28-03-2023 se participó en la reunión convocada por la OAP a través del aplicativo TEAMS de Sensibilización de la nueva Guía de Administración de Riesgos con el acompañamiento del Dr. Iván Márquez del DAFP.</t>
  </si>
  <si>
    <t xml:space="preserve">	MEMORANDO No SRT 24378  del 31/03/2023 -80%
La SRT ha dado el acompañamiento técnico requerio. Actualmente esta en proceso de aprobación de historias de usuarios, visualizadas en el desarrollo de su virtualización
MEMORANDO No OTIC 21948  del 24/03/2023 - 90%
El alcance inicial del proyecto relacionado con este trámite, fue aprobado por la  subdirección de reglamentación técnica e innovación, el grupo de atención al ciudadano y el grupo de presupuesto. La SRT y el grupo de presupuesto, solicitaron ajustes adicionales al alcance inicial pactado, lo que implicaría desarrollos adicionales a este proyeto y atraso en su cronograma para la salida a producción, se llegará a un consenso con las áreas involucradas para lograr avanzar con la meta , ya que se podrían retrasar las metas planteadas en este año. 
MEMORANDO No SA-GARC 24884  del 03/04/2023 -100%
Con Acta 01 - 2023 Reunión Carga Ordinaria - Cierre Alcance 02-03-2023
MEMORANDO No SA 25813  del 10/04/2023 
Se realizan reuniones de seguimiento al proyecto todos los miercoles se deja evidencia de la grabacion via teams. Con Acta 01 - 2023 Reunión Carga Ordinaria - Cierre Alcance 02-03-2023. 
 </t>
  </si>
  <si>
    <t xml:space="preserve">MEMORANDO No OTIC 21948  del 24/03/2023
Actualmente se están llevando a cabo las pruebas del del alcance inicial sobre la plataforma SGP . Una vez finalicen las pruebas se validará se requiere implementar nuevas historias de usuario, las cuales deben ser analizadas por el equipo del proyecto
MEMORANDO No SA-GARC 24884  del 03/04/2023
Sin información reportada
MEMORANDO No SA 25813  del 10/04/2023 
Se realizan reuniones de seguimiento al proyecto todos los miercoles se deja evidencia de la grabacion via teams.Con Acta 01 - 2023 Reunión Carga Ordinaria - Cierre Alcance 02-03-2023. </t>
  </si>
  <si>
    <t>MEMORANDO No SA-GARC 24884  del 03/04/2023
Mediante memorando SA-GARC 13304 del 24-02-23, SA-GARC 5035 del 30-01-23 y SA-GARC 11721 20-02-23, SA-GARC 17415  09-03-23, SA-GARC 18235 13-03-2023,  se reporto los informes que cuantifican las denuncias a tráves de los canales de atención.
MEMORANDO No SA 25813  del 10/04/2023 
Mediante memorando SA-GARC 13304 del 24-02-23, SA-GARC 5035 del 30-01-23 y SA-GARC 11721 20-02-23, SA-GARC 17415  09-03-23, SA-GARC 18235 13-03-2023,  se reporto los informes que cuantifican las denuncias a tráves de los canales de atención.</t>
  </si>
  <si>
    <t>MEMORANDO No DJ 24879  del 03/04/2023
La subdirección de Procesos de Selección Contractuales como responsable de la publicación y seguimiento del PAA, realiza consolidación y correspondiente publicación del mismo mediante plataforma SECOP II, asi mismo realiza actualizaciones, con corte de la primera vigencia se ha modificado y se encuentra en la versión No. 74. 
Anexo 2 - PAA versión 74 
MEMORANDO No SA-GARC 24884  del 03/04/2023
Publicado en Pagina Web 
https://www.invias.gov.co/index.php/archivo-y-documentos/plan-anual-de-adquisiciones/14591-plan-anual-de-adquisiciones-2023
MEMORANDO No DEO 25002 del 03/04/2023Cumplido en el primer trimestre. Mediante memorando DEO-GSC-223 del 3 de enero de 2023, Se envió Plan de Adquisiciones preliminar ajustado, consecuente ajuste al decreto 2023. y el 27 de enero se hace un alcance mediante memorando DEO-GSC-4752.
MEMORANDO No SA 25813  del 10/04/2023 
Publicado en Pagina Web 
https://www.invias.gov.co/index.php/archivo-y-documentos/plan-anual-de-adquisiciones/14591-plan-anual-de-adquisiciones-2023</t>
  </si>
  <si>
    <t>MEMORANDO No SG 24540 del 31/03/2023
Existe un equipo administrador de la linea etica  PAS los cuales estan conformado por un delegado principal y un suplente de SA, SG,DJ, para estre trimeste se tramito una solicitud
MEMORANDO No DJ 24879  del 03/04/2023
El relanzamiento de la linea etica PAS se realizo el 6 de diciembre de 2022, con el apoyo de la Escuela Corporativa Guillermo Gaviria, se realizo via teams para planta central y territoriales, se actualizo el protocolo el cual esta disponible en la intranet y pagina web. En el 1er  trimestre  del año 2023  presentaron 2 casos en la linea PASS    casos y  respuesta  en el link anexo:  https://invias-my.sharepoint.com/:f:/g/personal/erengifo_invias_gov_co/EllplMQ0a1dFjZQkcFqVA-kBUj0eqWu2vf165sJ6_rM1kQ?e=CZ3DGw
MEMORANDO No SA-GARC 24884  del 03/04/2023
Se dio respuesta a las quejas los dias 2 de febrero de 2023 y 14 de marzo de 2023. 
Sin información reportada
MEMORANDO No SA 25813  del 10/04/2023 
Se dio respuesta a las quejas los dias 2 de febrero de 2023 y 14 de marzo de 2023. 
MEMORANDO No SGH 25891  del 10/04/2023
El programa PAS, es liderado por la Subdirección Administrativa</t>
  </si>
  <si>
    <t>MEMORANDO No SGH 25891  del 10/04/2023
Se tienen programadas capacitaciónes para promover la cultura y los valores institucionales, para el tercer y cuarto trimestre del 2023,</t>
  </si>
  <si>
    <t>MEMORANDO No SGH 25891  del 10/04/2023
La Subdirección de Gestión Humana buscará los recursos para brindar los incentivos que se otorgan a los colbaoradores de esta area. Esta actividad se tiene programada para el tercer trimestre del 2023,</t>
  </si>
  <si>
    <t>MEMORANDO No SGH 25891  del 10/04/2023
Se tienen programadas las capacitaciónes de equidad de genero y atención incluyente para el segundo semestre del 2023,</t>
  </si>
  <si>
    <t>MEMORANDO No SGH 25891  del 10/04/2023
La Subdirección de Gestión Humana apoyara a la dependencia responsable del tema</t>
  </si>
  <si>
    <t xml:space="preserve">MEMORANDO No SGH 25891  del 10/04/2023
Se enviaron dos memorandos circulares SGH 5624 del 31 de enero de 2023 y  el SGH 18311 del 13 de marzo de 2023, con la información para el diligenciamiento de la declaración de bienes y rentas para la vigencia 2021, así mismo se enviaron comunicaciones internas por correo electrónico los dias 10 y 17 de marzo en las cuales se recuerda la importancia del diligenciamiento de la declaración de bienes y rentas. </t>
  </si>
  <si>
    <t>MEMORANDO No SG 24540 del 31/03/2023
se trabajo en el procedimiento de conflicto de intereses, esta en revision de la Subdirección de Gestión Humana con el fin que revise y proponga ajustes
MEMORANDO No SGH 25891  del 10/04/2023
Esta actividad es competencia del Grupo de Buen Gobierno de la Secretaría General.</t>
  </si>
  <si>
    <t>MEMORANDO No SG 24540 del 31/03/2023
se esta revisando el documento para definir la estrategia
MEMORANDO No SGH 25891  del 10/04/2023
Esta actividad es competencia del Grupo de Buen Gobierno de la Secretaría General.</t>
  </si>
  <si>
    <t>MEMORANDO No DJ 24879  del 03/04/2023
La Subdirección de Procesos de Selección Contractuales suscribió contratos de prestación de servicios profesionales para la evaluación de procesos de selección, en las cuales se encuentra inmersa la cláusula 19 CONFIDENCIALIDAD
Anexo 3. Minutas 
MEMORANDO No SGH 25891  del 10/04/2023
Esta actividad es competencia del Grupo de Buen Gobierno de la Secretaría General.</t>
  </si>
  <si>
    <t>MEMORANDO No SF 26582  del 12/04/2023
La Subdireccion Financiera elaboro, presento y publico correctamente los Estados Financieros vigencia 2022  el dia 28 de febrero de 2023 en la pagina web del INVIAS https://www.invias.gov.co/index.php/informacion-institucional/hechos-de-transparencia/informacion-financiera-y-contable/informacion-historica/estados-financieros/estados-financieros-2022</t>
  </si>
  <si>
    <t>De: Sandra Jeannette Cortes Mora &lt;scortes@invias.gov.co&gt; 
Enviado el: jueves, 13 de abril de 2023 12:16 p.m.
Memorando DG-GC 25987
Los 65 boletines de prensa generados en el primer trimestre con información de la gestión institucional en lenguaje claro están disponibles en: https://www.invias.gov.co/index.php/sala/noticias</t>
  </si>
  <si>
    <t>MEMORANDO No OCI 25966 del 10/04/2023
La Oficina de Control Interno realizó el seguimiento cuatrimestral al Plan Anticorrupción y Atención al Ciudadano -Mapa de Riesgos de Corrupción y Estrategia de Racionalización de  Trámites-SUIT Consolidada con corte al 31 de diciembre de 2022, cuyo informe  fue publicado por el web máster  en la sección  Plan  Anticorrupción y de Atención al Ciudadano del portal web del INVÍAS en el enlace: https://www.invias.gov.co/index.php/plan-anticorrupcion-y-de-atencion-al-ciudadano#2022
De: Sandra Jeannette Cortes Mora &lt;scortes@invias.gov.co&gt; 
Enviado el: jueves, 13 de abril de 2023 12:16 p.m.
Memorando DG-GC 25987</t>
  </si>
  <si>
    <t xml:space="preserve">MEMORANDO No OTIC 28225  del 18/04/2023
 Se viene prestando apoyo y asesoramiento a la Subdirección administrativa en el proyecto de implementación del SGDEA. Se planea salida a producción en 2023 según lo disponga la Subdirección Administrativa. 
 </t>
  </si>
  <si>
    <t>MEMORANDO No OTIC 21948  del 24/03/2023
En cumplimiento del lineamiento AM.GO.01 del Ministerio de las Tecnologías de la Información en donde se establece que las funcionalidades que involucren TI están supeditado a dos (2) roles: Funcional y Técnico y el Articulo 12.  OFICINA DE TECNOLOGÍAS DE LA INFORMACIÓN Y LAS COMUNICACIONES, numeral 12.10. del Decreto 1292 de 2021, desde la OTIC, nos encontramos atentos a la asesoría y apoyo que el líder funcional requiera.</t>
  </si>
  <si>
    <t>MEMORANDO No OTIC 28225  del 18/04/2023
En cumplimiento del lineamiento AM.GO.01 del Ministerio de las Tecnologías de la Información en donde se establece que las funcionalidades que involucren TI están supeditado a dos (2) roles: Funcional y Técnico y el Articulo 12.  OFICINA DE TECNOLOGÍAS DE LA INFORMACIÓN Y LAS COMUNICACIONES, numeral 12.10. del Decreto 1292 de 2021, desde la OTIC, nos encontramos atentos a la asesoría y apoyo que el líder funcional requiera.</t>
  </si>
  <si>
    <t>MEMORANDO No OTIC 21948  del 24/03/2023
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desde la OTIC nos encontramos atentos al apoyo técnico que que el líder funcional requiera.</t>
  </si>
  <si>
    <t>MEMORANDO No SG 24540 del 31/03/2023
Sin información reportada
MEMORANDO No OTIC 21948  del 24/03/2023
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desde la OTIC nos encontramos atentos al apoyo técnico que que el líder funcional requiera.
Los sistemas INVITRÁMITES y SGDEA, incluyen los lineamientos de accesibilidad.
MEMORANDO No OTIC 28225  del 18/04/2023
Los sistemas INVITRÁMITES y SGDEA que al momento se encuentran en pruebas y ajustes, incluyen lineamientos de accesibilidad.
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desde la OTIC nos encontramos atentos al apoyo técnico que  el líder funcional requiera.</t>
  </si>
  <si>
    <t xml:space="preserve">MEMORANDO No SG 24540 del 31/03/2023
Sin información reportada
MEMORANDO No OTIC 21948  del 24/03/2023
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desde la OTIC nos encontramos atentos al apoyo técnico que que el líder funcional requiera.
MEMORANDO No OTIC 28225  del 18/04/2023
Desde la OTIC asesoramos la digitalización de trámites y la puesta en producción del SGDEA, aplicativos que se encuentran integrados en la correspondencia, radicación y gestión documental. </t>
  </si>
  <si>
    <t>MEMORANDO No OTIC 21948  del 24/03/2023
El Acceso a la Información Pública se encuentra regulado por la Ley 1712 de 2014, por medio de la cual se crea la Ley de Transparencia y del Derecho de Acceso a la Información Pública Nacional, con el objeto de regular el derecho de acceso a la información pública, los procedimientos para el ejercicio y garantía del derecho y las excepciones a la publicidad de información. En este sentido, las políticas, procedimientos, protocolos y metodologías, entre otros, que se implementan en el Modelo de Seguridad y Privacidad de la Información – MSPI, no presentan relación con los procedimientos para el ejercicio y garantía del derecho y las excepciones a la publicidad de información, es decir, desde el MSPI y la Seguridad Informática, solo se disponen de políticas, procedimientos, protocolos y metodologías, entre otros; que aporten para incorporar en el INVÍAS, la seguridad informática en todos sus procesos, trámites, servicios, sistemas de información, infraestructura y, en general, en todos los activos de información, con el fin de preservar la confidencialidad, integridad, disponibilidad y privacidad de la información institucional.
MEMORANDO No OTIC 28225  del 18/04/2023
El Plan de seguridad de la información tiene una duración de 3,8 años e inició en 2022. Su porcentaje general de ejecución a finales de este año fue 23%. Para el 2023 se tiene planeado un avance general del 64%. Las acciones ejecutadas para este plan en 2023 en el primer trimestre son: 
1. Elaboración de caracterización del proyecto a contratar para el 2023.
2. Elaboración del Plan de trabajo para la contratación en 2023.
3. Elaboración del CDP.
4. Elaboración de la ficha técnica para contratación.
5. Políticas de Seguridad de la Información disponibles para la validación del Comité Institucional de Seguridad y Privacidad de la Información.</t>
  </si>
  <si>
    <r>
      <t xml:space="preserve">MEMORANDO No SG 24540 del 31/03/2023
Sin información reportada
MEMORANDO No SA-GARC 24884  del 03/04/2023
Reunión socialización formato actividades de participación ciudadana llevada a cabo el día 09-03-2023. Mediante memorando  SA-GARC 18476 14-03-2023 se remitió formato para diligenciamiento.
MEMORANDO No OAP 19973  del 20/03/2023 -Respuesta del Memorando Circular No. SA-GARC 18476 14/03/2023 - Incluye programación de actividades a cargo de la OAP porgramadas para el 3° y 4° trimestre (la evaulación será posterior a su realización)
</t>
    </r>
    <r>
      <rPr>
        <sz val="11"/>
        <color rgb="FFFF0000"/>
        <rFont val="Calibri"/>
        <family val="2"/>
        <scheme val="minor"/>
      </rPr>
      <t xml:space="preserve">
MEMORANDO No DEO 25002 del 03/04/2023
En la actividad denominada “Evaluar eventos de dialogo realizados e implementar acciones de mejora”, esta oficina envío  memorando DEO 17147 del 8 de marzo solicitando  cronograma de actividades al Grupo de Gerencia de Comunicaciones y memorando DEO 17553 del 9 de marzo a las subdirecciones (SGI-SVR-SMFF-SMCN) conducente a obtener desde su resorte administrativo los lineamientos implementados en esta actividad, para lo cual se solicitó un reporte de las  acciones establecidas sobre el asunto, que permitan una mayor retroalimentación participativa de la Dirección de Ejecución y Operación en cuanto a la formulación de la estrategia de participación ciudadana en las áreas misionales entiéndase estas a las Unidades Ejecutoras y Gerencias. 
</t>
    </r>
    <r>
      <rPr>
        <sz val="11"/>
        <rFont val="Calibri"/>
        <family val="2"/>
        <scheme val="minor"/>
      </rPr>
      <t xml:space="preserve"> 
MEMORANDO No SA 25813  del 10/04/2023
Reunión socialización formato actividades de participación ciudadana llevada a cabo el día 09-03-2023. Mediante memorando  SA-GARC 18476 14-03-2023 se remitió formato para diligenciamiento. 
MEMORANDO No SG 28066  del 17/04/2023
Se remitió la información del día 03/04/2023 mediante memorando SA-GARC-24884 con la siguiente observación:
Reunión socialización formato actividades de participación ciudadana llevada a cabo el día 09-03-2023. Mediante memorando circular SA-GARC 18476 14-03-2023 se remitió formato para diligenciamiento y reiteración memorando circular No SG 24050
 </t>
    </r>
  </si>
  <si>
    <t>La Oficina Asesora de Planeación ha capacitado a los nuevos desiganados para actualizar SUIT, les ha acompañado en multiples mesas de trabajo y ha coordinado sesiones con el sectorialista para aclara dudas 
En la plataforma  se corrobora la fecha de actualización de los trámites:
* Beneficio de tarifa exenta o diferencial en las estaciones de peaje a cargo del INVIAS: 03/03/23
* Permiso de cierre de vías: 17/03/23
* Permiso de uso de zona de vía: 15/03/23
* Permiso para la movilización de carga indivisible extrapesada, indivisible extradimensionada o indivisible extrapesada y extradimensionada a la vez y permiso para el transporte de carga divisible con vehículos combinados de carga - V.C.C: 20/01/23
* Permiso para movilización de carga extradimensionada por las vías nacionales: 17/01/23
MEMORANDO CIRCULAR No OAP 17519  del 09/03/2023 - Designación profesional para la administración del nuevo trámite OCAD
MEMORANDO No OAP 3838  del 24/01/2023 - Invitación para que involucren a la ciudadanía en la virtualización de los trámites (estandarización y mejora de trámites)
MEMORANDO No SG 24540 del 31/03/2023
Sin información reportada
MEMORANDO No SG 28066  del 17/04/2023
Para este trimestre no se presentó necesidad de actualización.</t>
  </si>
  <si>
    <t xml:space="preserve">MEMORANDO No SG 24540 del 31/03/2023
Sin información reportada
MEMORANDO No SA-GARC 24884  del 03/04/2023
Mediante memorando SA-GARC 5039 30-01-23, se remitio Informe trimestral información más consultada Oct - Dic 2022 y fue publicado en enero 2023. https://www.invias.gov.co/index.php/servicios-al-ciudadano/peticiones-quejas-y-reclamos/informe-trimestral-informacion-mas-consultada
MEMORANDO No OTIC 21948  del 24/03/2023
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desde la OTIC nos encontramos atentos al apoyo técnico que que el líder funcional requiera.
MEMORANDO No SA 25813  del 10/04/2023 
Mediante memorando SA-GARC 5039 30-01-23, se remitio Informe trimestral información más consultada Oct - Dic 2022 y fue publicado en enero 2023. https://www.invias.gov.co/index.php/servicios-al-ciudadano/peticiones-quejas-y-reclamos/informe-trimestral-informacion-mas-consultada
MEMORANDO No SG 28066  del 17/04/2023
Se remitió la información del día 03/04/2023 mediante memorando SA-GARC-24884 con la siguiente observación:
Mediante memorando SA-GARC 5039 30-01-23, se remitió Informe trimestral información más consultada Oct - Dic 2022 y fue publicado en enero 2023. https://www.invias.gov.co/index.php/servicios-al-ciudadano/peticiones-quejas-y-reclamos/informe-trimestral-informacion-mas-consultada
</t>
  </si>
  <si>
    <t xml:space="preserve">MEMORANDO No SS 27985  del 17/04/2023
Durante el primer trimestre del año 2023 no se presentaron requerimientos para la respectiva respuesta a la actividad referenciada.
 </t>
  </si>
  <si>
    <t>MEMORANDO No SS 27985  del 17/04/2023
Durante el primer trimestre del año 2023 se programaron 4 capacitaciones en temas de Sostenibilidad y se realizaron 4 capacitaciones en temas de Sostenibilidad.</t>
  </si>
  <si>
    <t xml:space="preserve">MEMORANDO No OCD 27176  del 13/04/2023
Se realizó una (1) charla sobre  deberes, derechos y obligaciones de los servidores públicos, a los funcionarios del Nivel Directivo del Invias.  </t>
  </si>
  <si>
    <t xml:space="preserve">MEMORANDO No OCD 27176  del 13/04/2023 -10%
Esta meta esta para el segundo trimestre del año. Se avanzo en un 10% con la realización de las reuniones con la Oficina TIC, en donde se dieron los lineamientos para la creación del canal de denuncias en la página Web, el contenido y necesidades. </t>
  </si>
  <si>
    <t xml:space="preserve">MEMORANDO No SUBG 28950 del 20/04/2023
Se remitió Memorando SUBG 24290 de 31 de Marzo de 2023, en el cual tuvo por objeto la realización del seguimiento que la Subdirección General realiza, se solicita evidencia de la públicación de pildoras informativas en la página web de la entidad, con el objeto de reportar avances en las actividades del PAAC, a lo que el Grupo de Gerencia de Comunicaciones mediante memornado SG-GC 26175 de 11 de Abril de 2023 respondio que tiene programada la meta de la actividad para el segundo trimestre y requiere la información de la OAP </t>
  </si>
  <si>
    <t>1.	Se elaboró informe de Rendición de Cuentas Construcción de Paz - enero a diciembre de 2022 de acuerdo con los lineamientos de SIRCAP, este fue remitido al Ministerio de Transporte y a Presidencia.
De: Sandra Jeannette Cortes Mora &lt;scortes@invias.gov.co&gt; 
Enviado el: jueves, 13 de abril de 2023 12:16 p.m.
Memorando DG-GC 25987
Los informes de rendición de cuentas relativos a la paz están disponibles en: https://www.invias.gov.co/index.php/planeacion-gestion-y-control/rendicion-de-cuentas
MEMORANDO No SUBG 28950 del 20/04/2023
Los informes de rendición de cuentas relativos a la paz están disponibles en: https://www.invias.gov.co/index.php/planeacion-gestion-y-control/rendicion-de-cuentas</t>
  </si>
  <si>
    <t>MEMORANDO No DEO 25002 del 03/04/2023
La Direccion de Ejecución y Operación tiene a cargo de 6 Facebook live para la presente vigencia, Actividades que se esta gestionando con el Grupo de Gerencia de Comunicaciones, Para lo cual se envió  memorando DEO 17147 del 8 de marzo de 2023 .
De: Sandra Jeannette Cortes Mora &lt;scortes@invias.gov.co&gt; 
Enviado el: jueves, 13 de abril de 2023 12:16 p.m.
Memorando DG-GC 25987
Los informes de rendición de cuentas relativos a la paz están disponibles en: https://www.invias.gov.co/index.php/planeacion-gestion-y-control/rendicion-de-cuentas
MEMORANDO No SUBG 28950 del 20/04/2023
Se remitió memorando circular SUBG 24307 de 31 de Marzo de 2023, requiriendo a la DEO y DTE, Las memorias de los chats ciudadanos se encuentran disponibles en: https://www.invias.gov.co/index.php/servicios-al-ciudadano/participacion-en-linea/resultados-de-participacion</t>
  </si>
  <si>
    <t xml:space="preserve">MEMORANDO No DEO 25002 del 03/04/2023
La Dirección de ejecución y Operación, en cumplimiento de sus funciones de seguimiento y evaluación a sus subdirecciones adscritas (SGI-SVR-SMFF-SMCN) , envió memorando DEO 17553 del 9 de marzo 2023, solicitando el reporte de los proyectos entregados a la comunidad en el mes de enero y febrero  o por entregar con corte al 31 de marzo de 2023.
De: Sandra Jeannette Cortes Mora &lt;scortes@invias.gov.co&gt; 
Enviado el: jueves, 13 de abril de 2023 12:16 p.m.
Memorando DG-GC 25987
La Gerencia de Comunicaciones no recibió ninguna información por parte de los responsables para ser publicada.
MEMORANDO No SUBG 28950 del 20/04/2023
La Subdirección General por intermedio de la Gerencia de Comunicaciones no recibió ninguna información por parte de los responsables para ser publicada.
</t>
  </si>
  <si>
    <t xml:space="preserve">MEMORANDO No SG 24540 del 31/03/2023
Sin información reportada
MEMORANDO No SA-GARC 24884  del 03/04/2023 -25%
 Mediante memorando SA-GARC 13304 del 24-02-23, SA-GARC 18235 13-03-2023,  se envio el informe de mapa de aseguramiento a la Oficina de Control Interno, relacionando las denuncias ingresadas.
MEMORANDO No OTIC 21948  del 24/03/2023
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desde la OTIC, nos encontramos atentos a la información que el líder funcional requiera.
MEMORANDO No DJ 24879  del 03/04/2023
La DJ-(SPSC- SGCP,-SDJ) durante el primer trimestre no recibió denuncias, por lo tanto, no se requirió gestionar oportunamente
MEMORANDO No DEO 25002 del 03/04/2023
Desde la DEO se halló denuncia ciudadana bajo radicado 127 de enero de 2023, misma que según reporte de SICOR, se remitió por competencia a la Subdirección de Vías Regionales, quienes responden por medio de memorando SVR 4539 del 26 de enero de 2023 que tal caso ya fue resuelto con base en distintos fallos de tutela que han sido favorables al Instituto y no a las pretensiones del quejoso.  
MEMORANDO No OCI 25966  del 10/04/2023
En el periodo la Oficina de Control Interno no ha sido requerida para dar respuesta a denuncias directamente. No obstante, ha redireccionado a los responsables competentes las denuncias de las que ha sido informada y sobre éstas ha realizado seguimiento a sus respuestas de fondo y con oportunidad. 
MEMORANDO No SA 25813  del 10/04/2023 
Mediante memorando SA-GARC 13304 del 24-02-23, SA-GARC 18235 13-03-2023,  se envio el informe de mapa de aseguramiento a la Oficina de Control Interno, relacionando las denuncias ingresadas.
MEMORANDO No SGH 25891  del 10/04/2023
Se han atendido todas la PQRD en los tiempos establecidos, de acuerdo a la normatividad vigente.
MEMORANDO No SF 26582  del 12/04/2023
 La Subdireccion Financiera ha atendido todas la PQRD en los tiempos establecidos, de acuerdo a la normatividad vigente.
MEMORANDO No SG 28066  del 17/04/2023
Se remitió la información del día 03/04/2023 mediante memorando SA-GARC-24884 con la siguiente observación:
Mediante memorando SA-GARC 13304 del 24-02-23, SA-GARC 18235 13-03-2023, se envió el informe de mapa de aseguramiento a la Oficina de Control Interno, relacionando las denuncias ingresadas.
MEMORANDO No OCD 27176  del 13/04/2023
 Se realizó la gestión oportuna dentro de los términos de Ley, a las denuncias recibidas por la Oficina de Control Disciplinario, con respuesta a los quejosos y realizando las asignaciones para su trámite. 
MEMORANDO No SUBG 28950 del 20/04/2023
Se han atendido todas la PQRD en los tiempos establecidos, de acuerdo a la normatividad vigente.
 </t>
  </si>
  <si>
    <t>MEMORANDO No SG 24540 del 31/03/2023
Sin información reportada
MEMORANDO No SA-GARC 24884  del 03/04/2023
Mediante memorando SA-GARC 21466 del 23/03/2023 se solicitó a la OTIC la activación e inclusión del chatbot en el contrato del paquete de Microsoft, de las licencias adquiridas para el funcionamiento del software del Chatbot.
MEMORANDO No SA 25813  del 10/04/2023 
Mediante memorando SA-GARC 21466 del 23/03/2023 se solicitó a la OTIC la activación e inclusión del chatbot en el contrato del paquete de Microsoft, de las licencias adquiridas para el funcionamiento del software del Chatbot.
De: Sandra Jeannette Cortes Mora &lt;scortes@invias.gov.co&gt; 
Enviado el: jueves, 13 de abril de 2023 12:16 p.m.
Memorando DG-GC 25987
MEMORANDO No SG 28066  del 17/04/2023
Se remitió la información del día 03/04/2023 mediante memorando SA-GARC-24884 con la siguiente observación:
Mediante memorando SA-GARC 21466 del 23/03/2023 se solicitó a la OTIC la activación e inclusión del chatbot en el contrato del paquete de Microsoft, de las licencias adquiridas para el funcionamiento del software del Chatbot, el cual se fue puesto en servicio de la ciudadanía.
MEMORANDO No SUBG 28950 del 20/04/2023
Se inició el proceso de diagnóstico para definir la viabilidad de la activación del Chatbot en el Portal Web.</t>
  </si>
  <si>
    <t>MEMORANDO No SG 24540 del 31/03/2023
la encuesta se publico en la pagina web desde el 17 de marzo de 2023 https://forms.office.com/pages/responsepage.aspx?id=KBkX6ykpLE-nWbXMKscq-0JOVcT8nmFHtqkjj1oZ7YVUMjgzRk9GT0NRVERWMUtQR1BUN1E3Q1BYQiQlQCN0PWcu
MEMORANDO No SA-GARC 24884  del 03/04/2023
Mediante memorando SA-GARC 18521  del 14-03-23,  se solicitó la publicación de la encuesta en el menú de transparencia al grupo de comunicaciones.
MEMORANDO No SA 25813  del 10/04/2023 
Mediante memorando SA-GARC 18521  del 14-03-23,  se solicitó la publicación de la encuesta en el menú de transparencia al grupo de comunicaciones.
MEMORANDO No SUBG 28950 del 20/04/2023
El banner con el vínculo a la encuesta de satisfacción del ciudadano sobre Transparencia y acceso a la información está disponible en: https://www.invias.gov.co/</t>
  </si>
  <si>
    <t>MEMORANDO No SG 24540 del 31/03/2023
se ha revisado la matriz identificando falta de información publicada deacuerdo con la resolucion 1519 de 2020
MEMORANDO No OTIC 21948  del 24/03/2023
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desde la OTIC nos encontramos atentos al apoyo técnico que que el líder funcional requiera.
MEMORANDO No DJ 24879  del 03/04/2023
La Subdirección de Procesos de Selección contractuales realiza de manera periodica actualización y publicación de información en la Pag web del INVIAS con la información conttractual, igualmente todos los trámites contractuales realizados por esta subdirección se publican en plataforma SECOP II 
Enlace publicación contratos Pag web: https://www.invias.gov.co/index.php/contratacion2/licitaciones-declaradas-desiertas-y-contratos-adjudicados
MEMORANDO No SA-GARC 24884  del 03/04/2023
Se ha estado actualizando el ITA, mediante la publicación de informes  trimestrales de PQRD, información más consultada, laboratorio de simplicidad, y enlace de encuesta de percepción en el formulario PQRD. (SA-GARC 5039, SA-GARC 5035  30-01-23, SA-GARC 14872 01-03-2023, SA-GARC 19021 15-03-2023). https://www.invias.gov.co/index.php/servicios-al-ciudadano/peticiones-quejas-y-reclamos/informe-de-seguimiento-pqr, https://www.invias.gov.co/index.php/servicios-al-ciudadano/peticiones-quejas-y-reclamos/informe-trimestral-informacion-mas-consultada 
MEMORANDO No DEO 25002 del 03/04/2023
La Dirección de Ejecución y Operación esta apoyando mediante el  suministro de información de su competencia en el marco de los lineamientos de La matriz de la resolución 1519 de 2020 y plan de mejoramiento respectivo. Por lo anterior esta Dirección envía  Memorando No. DEO 18322 del 13-03-2023 "Remisión soporte de cumplimiento hallazgo H5AF2020", Memorando Circular No. DEO 20818 del 22-03-2023 "Recordatorio Cumplimiento Matriz Acuerdos de Niveles de Servicio - ANS DEO 2022". y memorandos DEO 19581 Y DEO 12358. Relacionados con el plan de mejoramiento. 
MEMORANDO No OCI 25966  del 10/04/2023
La Oficina de Control Interno en cumplimiento de la acción publicó mediante enlace  https://www.invias.gov.co/index.php/informacion-institucional/8-informacion-general/4107-informes-de-ley carpeta 2022 o 2023 
 Informe de Evaluación de Control Interno Contable 2022; Informe de Austeridad en el Gasto a 31-12-2022; Informe Semestral de Evaluación Independiente del Estado del Sistema de Control Interno del periodo 1 de julio al 31 de diciembre de 2022.
En el enlace: https://www.invias.gov.co/index.php/informacion-institucional/hechos-de-transparencia/mecanismos-de-control/informes-de-control-interno#informes-de-evaluacion-y-seguimiento carpeta 2022, publicó: Informe de Seguimiento Chip 2022; Informe Relación de Acreencias a favor de la entidad pendientes de Pago 2022.
En enlace: https://www.invias.gov.co/index.php/plan-anticorrupcion-y-de-atencion-al-ciudadano. Seguimiento al cumplimiento del Plan Anticorrupción y de Atención al Ciudadano y seguimiento a la Racionalización de Trámites SUIT a 31-12-2022.
y  en el enlace: https://www.invias.gov.co/index.php/informacion-institucional/hechos-de-transparencia/mecanismos-de-control/informes-de-avance-y-mejoramiento; Avance Plan de Mejoramiento CGR a 31-12-2022.
MEMORANDO No SA 25813  del 10/04/2023 
Se ha estado actualizando el ITA, mediante la publicación de informes  trimestrales de PQRD, información más consultada, laboratorio de simplicidad, y enlace de encuesta de percepción en el formulario PQRD. (SA-GARC 5039, SA-GARC 5035  30-01-23, SA-GARC 14872 01-03-2023, SA-GARC 19021 15-03-2023). https://www.invias.gov.co/index.php/servicios-al-ciudadano/peticiones-quejas-y-reclamos/informe-de-seguimiento-pqr, https://www.invias.gov.co/index.php/servicios-al-ciudadano/peticiones-quejas-y-reclamos/informe-trimestral-informacion-mas-consultada 
MEMORANDO No SF 26582  del 12/04/2023
La subdireccion financiera para el 1 trimestre tiene publicado correctamente toda su informacion relevante como se puede evidenciar en el siguiente link:  https://www.invias.gov.co/index.php/informacion-institucional/hechos-de-transparencia/informacion-financiera-y-contable
De: Sandra Jeannette Cortes Mora &lt;scortes@invias.gov.co&gt; 
Enviado el: jueves, 13 de abril de 2023 12:16 p.m.
Memorando DG-GC 25987
MEMORANDO No SUBG 28950 del 20/04/2023
La subdireccion financiera para el 4 trimestre tiene publicado correctamente toda su informacion relevante como se puede evidenciar en el siguiente link:  https://www.invias.gov.co/index.php/informacion-institucional/hechos-de-transparencia/informacion-financiera-y-contable</t>
  </si>
  <si>
    <t>De: Pedro Davila Villamizar &lt;pdavila@invias.gov.co&gt; 
Enviado el: jueves, 13 de abril de 2023 3:20 p.m.
Nayibe Fernandez Martinez &lt;nfernandez@invias.gov.co&gt; 
 el viernes, 14 de abril de 2023 3:50 p.m.
Implementación de medidas de compensación por permisos y autorizaciones ambientales.</t>
  </si>
  <si>
    <t>MEMORANDO No SGH 6380  del 02/02/2023:
esta Subdirección prestará apoyo de personal dependiendo de las políticas de la Alta Dirección para el proceso de encargos y los nombramientos provisionales de las personas que se encargarán del tema
De: Pedro Davila Villamizar &lt;pdavila@invias.gov.co&gt; 
Enviado el: jueves, 13 de abril de 2023 3:20 p.m.</t>
  </si>
  <si>
    <t>MEMORANDO No SS 28719 del 19/04/2023
En el primer trimestre del 2023 se dio cumplimiento desde el componente social de la subdirección de sostenibilidadad para la  conformacion de  veedurias a traves de las reuniones de inicio de los proyectos, mismas en donde se explica a la comunidad los mecanismos de participación que estan a su disposición para su posterior  vinculación y acompañamiento a la ejecución de los proyectos que se adelanten. 
Se resalta la conformación de veeduria para el proyecto de "Mejoramiento y mantenimiento  de la carretera  candelaria- laberinto ruta 2402 sector candelaria - la plata del PR 28+000 al PR38+500, Departamento del Huila", el día 08 de febrero de 2023, entre otros.</t>
  </si>
  <si>
    <t>MEMORANDO No SS 28719 del 19/04/2023
Implementación de medidas de compensación por permisos y autorizaciones ambientales.</t>
  </si>
  <si>
    <t>MEMORANDO No SS 27985  del 17/04/2023
Esta programada las actividades de cumplimiento en el segundo trimestre del año
MEMORANDO No SS 28719 del 19/04/2023
Esta actividad esta programada para realizar el segundo trimestre del 2023</t>
  </si>
  <si>
    <t>MEMORANDO No SS 28719 del 19/04/2023
N/A</t>
  </si>
  <si>
    <t>MEMORANDO No SS 28719 del 19/04/2023
En primer trimestre del 2023 se dio cumplimiento con el seguimiento y apoyo a las interventorias para la ejecución de socializaciones con veedurias en los diferentes proyectos que adelanta el INVIAS. Se resalta el proyecto "mejoramiento mediante la construcción y mantenimiento de la ruta de los comuneros (zipaquira-barbosa-bucaramanga; giron - piedecuesta) enlos departamentos de cundinamarca, boyaca y santander en el marco d ela reactivación economica mediante el programa de obra publica VIAS PARA LA LEGALIDAD Y LA REACTIVACIÓN VISION 2030, MODULO 1" del 21 de febrero, entre otros.</t>
  </si>
  <si>
    <t>MEMORANDO No SS 28719 del 19/04/2023
En primer trimestre del 2023 se da cumplimiento a la actividad en mención teniendo en cuenta la jornada de socialización que se llevo a cabo a nivel nacional del programa caminos comunitarios de la paz total en la semana del 29 de marzo al 01 de abril y demas socializaciones adelantadas en los proyectos como lo es "Proyecto de mejoramiento mediante la construccion para la solución integral del paso a la altura del kilometro 58 de la cabecera municipal de guayabetal de la via bogota villavicencio y actividades complementarias en los departamentos de cundinamarca y meta" los días 23 de febrero y 14 de marzo, entre otros.</t>
  </si>
  <si>
    <t>MEMORANDO No SS 28719 del 19/04/2023
En el trimestre de 2023 se da cumplimiento desde la gestion social de la subdireccion de sostenibilidad, a traves de la planeación y ejecución de Obras con Particiáción Comunitaria, se resalta la entrega de la OPC de pasos de fauna aéreos que fueron instalados en los corredores de Santuario - Caño alegre y Hoyo Rico - Caucasia</t>
  </si>
  <si>
    <t>MEMORANDO No SS 28719 del 19/04/2023
En el trimestre de 2023 se da cumplimiento desde la gestion social de la subdireccion de sostenibilidad, puesto que se hace seguimiento a la interventoria quien debe cumplir con la entrega periodica a traves de los informes trimestrales los soportes que evidencien que en efecto el personal de obra contratado forma parte del area de influencia directa del proyecto.</t>
  </si>
  <si>
    <t>MEMORANDO No SS 28719 del 19/04/2023
En el trimestre de 2023 se da cumplimiento puesto que desde la gestion social de la subdirecciónde de sostenibilidad se resaltan los siguientes reconocimientos de factores de compensación social: 
Proyecto mejoramiento mediante la construcción y mantenimiento de la ruta de los comuneros (zipaquira-barbosa-bucaramanga; giron - piedecuesta) enlos departamentos de cundinamarca, boyaca y santander en el marco d ela reactivación economica mediante el programa de obra publica VIAS PARA LA LEGALIDAD Y LA REACTIVACIÓN VISION 2030, MODULO 1; Tramo 1 Variante Zipaquirá, se reconocio el factor de compensación por arrendamiento y traslado por un valor de $4.000.000, entre otros.</t>
  </si>
  <si>
    <t>1.	Se publicó en la página web de la entidad en el siguiente enlace: https://www.invias.gov.co/index.php/planeacion-gestion-y-control/rendicion-de-cuentas#rendicion-de-cuentas-2022.
De: Sandra Jeannette Cortes Mora &lt;scortes@invias.gov.co&gt; 
Enviado el: jueves, 13 de abril de 2023 12:16 p.m.
Memorando DG-GC 25987
Los informes de rendición de cuentas están disponibles en: https://www.invias.gov.co/index.php/planeacion-gestion-y-control/rendicion-de-cuentas
MEMORANDO No SUBG 28950 del 20/04/2023
Los informes de rendición de cuentas están disponibles en: https://www.invias.gov.co/index.php/planeacion-gestion-y-control/rendicion-de-cuentas</t>
  </si>
  <si>
    <t>Corte 2° trimestre de 2023</t>
  </si>
  <si>
    <t>Avances por componente con corte al 2º trimestre, respecto al total programado en el año</t>
  </si>
  <si>
    <t>Ejecutado en el 2º trimestre Vs Programado en el periodo</t>
  </si>
  <si>
    <t>AVANCES POR SUBCOMPONETE, corte 2º trimestre Vs Programado en la vigencia</t>
  </si>
  <si>
    <t xml:space="preserve">Muestreo </t>
  </si>
  <si>
    <t>Cr2. Incumplimiento periodo anterior</t>
  </si>
  <si>
    <t>Cr1. Más de 10 responsables</t>
  </si>
  <si>
    <t>Actividad   seleccionada</t>
  </si>
  <si>
    <t>Si</t>
  </si>
  <si>
    <t>Cr3. Temas criticos OCI O Alta Dirección</t>
  </si>
  <si>
    <t>x</t>
  </si>
  <si>
    <t>El porcentaje de avance de esta actividad debe ser cuantificado según los ítems de cumplimiento de la estrategia de racionalización de trámites del aplicativo SUIT:
1. ¿Cuenta con el plan de trabajo para implementar la propuesta de mejora del trámite?	20
2. ¿Se implementó la mejora del trámite en la entidad?	35
3. ¿Se actualizó el trámite en el SUIT incluyendo la mejora?	10
4. ¿Se ha realizado la socialización de la mejora tanto en la entidad como con los usuarios?	10
5. ¿El usuario está recibiendo los beneficios de la mejora del trámite?	15
6. ¿La entidad ya cuenta con mecanismos para medir los beneficios que recibirá el usuario por la mejora del trámite?	10
Es decir, que si no se cuenta con un plan de implementación actualizado el porcentaje de avance es el 0%.</t>
  </si>
  <si>
    <t>Una vez consultado el archivo publicado en https://www.invias.gov.co/index.php/normativa/politicas-y-lineamientos/atencion-al-ciudadano/15195-plan-de-actividades-de-participacion-ciudadana-2023   el 10 de mayo, se constata que se encuentra si diligenciar la información propia de las columnas AO a AV, correspondiente al “Reporte ejecución del espacio” y la “Evaluación del espacio de participación”, dificultando validar si efectivamente las actividades de participación han sido implementadas según lo programado.</t>
  </si>
  <si>
    <t>La solicitud de una capacitación corresponde a una tarea que podría conducir a fortalecer el canal telefónico de atención. No obstante, se recomienda documentar el alcance del fortalecimiento y cuantificar el avance frente al mismo.</t>
  </si>
  <si>
    <t xml:space="preserve">La solicitud de lineamientos al DAFP corresponde a una tarea que podría conducir a la adopción de mecanismos de comunicación incluyentes. No obstante, se recomienda documentar los mecanismos que se adoptarán y cuantificar el avance frente al mismo. </t>
  </si>
  <si>
    <t>Observaciones OAP - oportunidad en el cumplimiento de la actividad, la integridad y coherencia de las evidencias reportadas frente a la actividad formulada</t>
  </si>
  <si>
    <r>
      <t xml:space="preserve">MEMORANDO No SA-GARC 49412 del 30/06/2023 -50%:
</t>
    </r>
    <r>
      <rPr>
        <sz val="11"/>
        <rFont val="Calibri"/>
        <family val="2"/>
        <scheme val="minor"/>
      </rPr>
      <t xml:space="preserve">Mediante memorandos SA-GARC 30770 del 26-04-23, SA-GARC 32788 del 04-05-23, SA-GARC 44336 del 14/06/2023 se reporto informes de denuncias por los canales de atención.
</t>
    </r>
    <r>
      <rPr>
        <b/>
        <sz val="11"/>
        <rFont val="Calibri"/>
        <family val="2"/>
        <scheme val="minor"/>
      </rPr>
      <t xml:space="preserve">MEMORANDO No SA 49660 del 01/07/2023 - 50%: 
</t>
    </r>
    <r>
      <rPr>
        <sz val="11"/>
        <rFont val="Calibri"/>
        <family val="2"/>
        <scheme val="minor"/>
      </rPr>
      <t>Mediante memorandos SA-GARC 30770 del 26-04-23, SA-GARC 32788 del 04-05-23, SA-GARC 44336 del 14/06/2023 se reporto informes de denuncias por los canales de atención.</t>
    </r>
  </si>
  <si>
    <t>Favor validar si el portafolio de servicios al ciudadano de la entidad será documentado en una guía</t>
  </si>
  <si>
    <t>Si requieren apoyo de la OAP para gestionar el respectivo acompañamiento estamos prestos para apoyarles.
Lo anterior, teniendo en cuenta que el envió del oficio es una tarea que podría conducir a la actualización del documento  pero los elementos mínimos a incorporar  pueden extractarse de las preguntas FURASG 2022.</t>
  </si>
  <si>
    <t>Uno de los insumos para la implementación de un Sistema de Gestión de Documento Electrónico de Archivo –SGDEA es precisamente identificación de los flujos de la información.
Se recomienda tener en cuenta la “Guía de Implementación de un SGDEA” del AGN que precisa lo siguiente “Claramente los expedientes electrónicos son el resultado de la aplicación de procesos, procedimientos y por ende flujos documentales que pueden estar en otras aplicaciones para la gestión y el flujo de tareas pero que en todo caso confluyen en el SGDEA mediante los mismos documentos conformados dentro del expediente”.</t>
  </si>
  <si>
    <t>Esta actividad no se cumplió en la vigencia 2022. 
 Tener en cuenta las recomendaciones de la OAP de la mesa de trabajo virtual del 18/05/2023  a las 11am https://invias-my.sharepoint.com/:v:/g/personal/jdelaparra_invias_gov_co/EepvgLxeTq9Ltk4-WZR6WiIBTJh6TrTTGKi3AC0VbIEFJw  y la guía de instrumentos de gestión de información pública</t>
  </si>
  <si>
    <t>Se recomienda tener en cuenta la “Guía de Implementación de un SGDEA” del AGN que precisa lo siguiente “Claramente los expedientes electrónicos son el resultado de la aplicación de procesos, procedimientos y por ende flujos documentales que pueden estar en otras aplicaciones para la gestión y el flujo de tareas pero que en todo caso confluyen en el SGDEA mediante los mismos documentos conformados dentro del expediente”.</t>
  </si>
  <si>
    <t>En el link https://invias.sharepoint.com/:f:/s/GRUPOATENCINALCIUDADANO/EoVEsCLWaUFJqf9qPCeOZxABEmG2c1vuepQGpurJu1zMgA?e=AiGXBw  se consultó el SA-GARC 44336 del 14/06/2023 se envió el informe de mapa de aseguramiento a la Oficina de Control Interno dentro de la carpeta meta 21. Se solicita aportar el Mediante memorandos SA-GARC 30770 23/04/2023</t>
  </si>
  <si>
    <t>Durante sesión del mes de marzo del Comité Institucional de Coordinación de Control Interno se presentó la estrategia pedagógica de apropiación de la 
Política Institucional de Administración del Riesgo que fue aprobada junto con la actualización del documento. La misma incluye: 
1. Elaboración de piezas graficas para socializar a través de canales de comunicación internos: Desde el año pasado se estaba trabajando con la Gerencia de Comunicaciones en un video sobre gestión del riesgo el cual será retomado este año (la Oficina Asesora de Planeación ha elaborado diapositivas con información para complementar el material y realizar una mesa de terabajo) 
2. Coordinación de sesión de sensibilización masiva con entidades lideres de política (DAFP, secretaria de Transparencia y MINTIC): la Secretaría de Transparencia confirmó acompañamiento, la fecha de inicio esta por definir.
3. Realización de encuentros trimestrales con facilitadores del MIPG: El evento fue reprogramado para el mes de agosto y para definir la agenda del mismo se está aplicando la encuesta disponible en https://forms.office.com/r/sZNf0rQe4W hasta el 3/08/23
4. Elaboración de herramientas para que todos los funcionarios y contratistas aporten en la identificación y análisis de riesgos de gestión y corrupción: Mediante MEMORANDO CIRCULAR No OAP 32403 del 03/05/2023  se socializó el formulario para reporte de incidentes (materialización de riesgos de gestión o corrupción).</t>
  </si>
  <si>
    <t>Mediante la encuesta https://forms.office.com/r/sZNf0rQe4W hasta el 3/08/23 se está recopilando información y aportes internos sobre la percepción de la implmnetación de la actual politica y temas que se requieren mejorar</t>
  </si>
  <si>
    <t>1. Nueva versión de la politica disponible en https://www.invias.gov.co/index.php/archivo-y-documentos/politicas-y-lineamientos y en http://intranet/index.php/la-calidad-al-dia/direccionamiento-estrategico
2, Mapa de riesgo de corrupción como anexo del PAAC</t>
  </si>
  <si>
    <r>
      <t xml:space="preserve">1.	La actual política institucional de administración del riesgo  se encuentra publicada en https://www.invias.gov.co/index.php/archivo-y-documentos/politicas-y-lineamientos/14665-homologacion-de-la-politica-institucional-de-administracion-del-riesgo-vigente 
2.	la Oficina Asesora de Planeación coordinó acompañamiento de la Secretaría de Trasparencia y la fecha del evento está por definir
3.	Mediante MEMORANDO CIRCULAR No OAP 32403 del 03/05/2023  se solicitó reporte de monitoreo de riesgos de gestión y corrupción con corte al 1° trimestre y se socializó el formulario para reporte de incidentes.
4.	Múltiples mesas de trabajo para orientar el monitoreo y cierre de riesgo 2022; así como la actualización de riesgos 2023 y el respectivo reporte de ejecución y seguimiento en el aplicativo KAWAK
5.	El informe del estado del arte de la implementación se encuentra documentado en el indicador ID 313 “	Implementación política de administración del riesgo” del aplicativo KAWAK
</t>
    </r>
    <r>
      <rPr>
        <b/>
        <sz val="11"/>
        <color rgb="FFFF0000"/>
        <rFont val="Calibri"/>
        <family val="2"/>
        <scheme val="minor"/>
      </rPr>
      <t>MEMORANDO No OCI 49041 del 29/06/2023</t>
    </r>
    <r>
      <rPr>
        <sz val="11"/>
        <color rgb="FFFF0000"/>
        <rFont val="Calibri"/>
        <family val="2"/>
        <scheme val="minor"/>
      </rPr>
      <t xml:space="preserve">
Mediante Memorando OCI  35552 del 15 de mayo de 2023, se reportó el avance  al primer cuatrimestre de la vigencia 2023 del Monitoreo del Riesgo de Gestión de la OCI.
Se participó en la sesión del Comité de Gestión y Desempeño Intitucional del 28 de junio de 2023, donde se solicitó la actualización del riesgo de corrupción ADOC-RC 1 - Posibilidad de recibir o solicitar cualquier dádiva o beneficio a nombre propio o de terceros para Destruir / suprimir / Ocultar / incorporar documentos a cualquier expediente en custodia de los archivos central, técnico y territoriales”.
Se participó en las reuniones virtuales convocadas por la Oficina Asesora de Planeación-OAP con el acompañamiento de la Dra. Johana de la Parra y del Dr. Iván Marquez del DAFP, de Sensibilización de la actualización de la Política Institucional de Administración del Riesgo y  de la  Guía de Administración del Riesgo. </t>
    </r>
  </si>
  <si>
    <r>
      <t xml:space="preserve">Actividad cumplida en el 1° trimestre
</t>
    </r>
    <r>
      <rPr>
        <b/>
        <sz val="11"/>
        <rFont val="Calibri"/>
        <family val="2"/>
        <scheme val="minor"/>
      </rPr>
      <t xml:space="preserve">MEMORANDO No OCI 49041 del 29/06/2023
</t>
    </r>
    <r>
      <rPr>
        <sz val="11"/>
        <rFont val="Calibri"/>
        <family val="2"/>
        <scheme val="minor"/>
      </rPr>
      <t>Se participó en la sesión del Comité de Gestión y Desempeño Intitucional del 28 de junio de 2023, donde se solicitó la actualización del riesgo de corrupción ADOC-RC 1 - Posibilidad de recibir o solicitar cualquier dádiva o beneficio a nombre propio o de terceros para Destruir / suprimir / Ocultar / incorporar documentos a cualquier expediente en custodia de los archivos central, técnico y territoriales”.</t>
    </r>
  </si>
  <si>
    <r>
      <t xml:space="preserve">La Oficina Asesora de Planeación recinío una única solicitud, correspondiente al MEMORANDO No SA 32072 DEL 02/05/2023 “remitir el mapa de riesgos del Grupo Administración Documental, con el fin de incluir en la agenda del próximo comité la revisión y aprobación de la actualización en la descripción del riesgo y actividades de control.”
Actualizar la descripción por “Posibilidad de recibir o solicitar cualquier dádiva o beneficio a nombre propio o de terceros para destruir / suprimir / ocultar / incorporar documentos a cualquier expediente en custodia de los archivos central, técnico y territoriales”
Actualizar las ACTIVIDADES DE CONTROL y respectivos INDICADORES.
Mediante MEMORANDO CIRCULAR No OAP 32403 del 03/05/2023  se solicitó reporte de monitoreo de riesgos de gestión y corrupción con corte al 1° trimestre
</t>
    </r>
    <r>
      <rPr>
        <b/>
        <sz val="11"/>
        <rFont val="Calibri"/>
        <family val="2"/>
        <scheme val="minor"/>
      </rPr>
      <t>MEMORANDO No OCI 49041 del 29/06/2023</t>
    </r>
    <r>
      <rPr>
        <sz val="11"/>
        <rFont val="Calibri"/>
        <family val="2"/>
        <scheme val="minor"/>
      </rPr>
      <t xml:space="preserve">
La Oficina de Control Interno realizó el seguimiento al Mapa de Riesgos de Corrupción  en el marco del seguimiento al Plan Anticorrupción y de Atención al Ciudadano para el 1°Cuatrimestre de la Vigencia 2023 cuyo informe  fue publicado por el web máster  en la sección  Plan  Anticorrupción y de Atención al Ciudadano del portal web del INVÍAS en el enlace:https://www.invias.gov.co/index.php/plan-anticorrupcion-y-de-atencion-al-ciudadano</t>
    </r>
  </si>
  <si>
    <r>
      <t xml:space="preserve">
</t>
    </r>
    <r>
      <rPr>
        <b/>
        <sz val="11"/>
        <rFont val="Calibri"/>
        <family val="2"/>
        <scheme val="minor"/>
      </rPr>
      <t xml:space="preserve">MEMORANDO No OCI 49041 del 29/06/2023
</t>
    </r>
    <r>
      <rPr>
        <sz val="11"/>
        <rFont val="Calibri"/>
        <family val="2"/>
        <scheme val="minor"/>
      </rPr>
      <t>La Oficina de Control Interno realizó el seguimiento cuatrimestral al Plan Anticorrupción y Atención al Ciudadano -Mapa de Riesgos de Corrupción y Estrategia de Racionalización de  Trámites-SUIT Consolidada con corte al 30 de abril de 2023, cuyo informe  fue publicado por el web máster  en la sección  Plan  Anticorrupción y de Atención al Ciudadano del portal web del INVÍAS en el enlace:https://www.invias.gov.co/index.php/plan-anticorrupcion-y-de-atencion-al-ciudadano</t>
    </r>
  </si>
  <si>
    <t>Realizar el principal espacio de rendición de cuentas</t>
  </si>
  <si>
    <t xml:space="preserve">Al consultar en https://www.invias.gov.co/index.php/servicios-al-ciudadano/participacion-en-linea/resultados-de-participacion se encontró publicada únicamente la información de un chat denominado “Hablemos de Caminos Comunitarios de la Paz Total” de fecha 27/03/23 y ninguno  propio del 2° trimestre. Es decir que aparentemente la meta parcial de 5 chats se ha incumplido </t>
  </si>
  <si>
    <r>
      <rPr>
        <b/>
        <sz val="11"/>
        <color rgb="FFFF0000"/>
        <rFont val="Calibri"/>
        <family val="2"/>
        <scheme val="minor"/>
      </rPr>
      <t>MEMORANDO No SUBG 48829 del 29/06/2023</t>
    </r>
    <r>
      <rPr>
        <sz val="11"/>
        <color rgb="FFFF0000"/>
        <rFont val="Calibri"/>
        <family val="2"/>
        <scheme val="minor"/>
      </rPr>
      <t xml:space="preserve">
Sera reportado por la dependencia que lidera la actividad.</t>
    </r>
  </si>
  <si>
    <t>CONTEO</t>
  </si>
  <si>
    <r>
      <rPr>
        <b/>
        <sz val="11"/>
        <rFont val="Calibri"/>
        <family val="2"/>
        <scheme val="minor"/>
      </rPr>
      <t>MEMORANDO No SF-GC 50203 del 05/07/2023</t>
    </r>
    <r>
      <rPr>
        <sz val="11"/>
        <rFont val="Calibri"/>
        <family val="2"/>
        <scheme val="minor"/>
      </rPr>
      <t xml:space="preserve">
Los Estados Financieros se publican de manera trimestral de acuerdo al cambio normativo expedido por la CGN Resolución 356 de 2022 (https://www.contaduria.gov.co/documents/20127/36074/Versi%C3%B3n+1+%2830-12-2022%29.pdf/60195db3-3eb3-37d4-27a1-a1aba2169312?version=1.0&amp;t=1678740218525&amp;download=true) por lo que a la fecha se ha publicado el del mes de marzo en la página Web https://www.invias.gov.co/index.php/informacion-institucional/hechos-de-transparencia/informacion-financiera-y-contable/estados-financieros-2023  , el del mes de junio se publicará en el mes de Julio según lo establecido por la CGN.</t>
    </r>
  </si>
  <si>
    <r>
      <t xml:space="preserve">Se diseñó formato excel con graficas para generar alertas mensuales sobre el reporte de ejecución y seguimiento de ls riesgoas de corrupción en el aplicativo KAWAK.
Se continua con la migración de los riesgos de corrupción al aplicativo KAWAK para que mensualmente se activen los pendientes a los usuarios encargados de reportar la ejecución de las actividades de control, el seguimiento a las mismas y analizar los indicadores asociados.
Mediante MEMORANDO CIRCULAR No OAP 32403 del 03/05/2023 se solicitó a los líderes de proceso la información necesaria para subir los riesgos al aplicativo
</t>
    </r>
    <r>
      <rPr>
        <b/>
        <sz val="11"/>
        <rFont val="Calibri"/>
        <family val="2"/>
        <scheme val="minor"/>
      </rPr>
      <t xml:space="preserve">MEMORANDO No OCI 49041 del 29/06/2023
</t>
    </r>
    <r>
      <rPr>
        <sz val="11"/>
        <rFont val="Calibri"/>
        <family val="2"/>
        <scheme val="minor"/>
      </rPr>
      <t xml:space="preserve">Se participó en las reuniones virtuales convocadas por la Oficina Asesora de Planeación-OAP con el acompañamiento de la Dra. Johana de la Parra y del Dr. Iván Marquez del DAFP, de Sensibilización de la actualización de la Política Institucional de Administración del Riesgo y  de la  Guía de Administración del Riesgo. 
</t>
    </r>
    <r>
      <rPr>
        <b/>
        <sz val="11"/>
        <rFont val="Calibri"/>
        <family val="2"/>
        <scheme val="minor"/>
      </rPr>
      <t>MEMORANDO No OCD 50527  del 05/07/2023 - 15%:</t>
    </r>
    <r>
      <rPr>
        <sz val="11"/>
        <rFont val="Calibri"/>
        <family val="2"/>
        <scheme val="minor"/>
      </rPr>
      <t xml:space="preserve">
Se está a a espera de la actualización de la metodología de la Secretaría de Transparencia, para reunión con la Oficina Asesora de Planeación, y crear el Procolo de Control y Prevención del Riesgo de Corrupción</t>
    </r>
  </si>
  <si>
    <r>
      <t xml:space="preserve">La Matriz y el Mapa de Riesgos se actualizó únicamente con el riesgo asociado al proceso de gestión documental aprobado por el Comité institucional de Gestión y Desempeño, documentado en mesas de trabajo con representantes del líder del proceso. La Oficina Asesora de Planeación no ha recibido información del Oficial de Transparencia.
</t>
    </r>
    <r>
      <rPr>
        <b/>
        <sz val="11"/>
        <rFont val="Calibri"/>
        <family val="2"/>
        <scheme val="minor"/>
      </rPr>
      <t>MEMORANDO No OCI 49041 del 29/06/2023</t>
    </r>
    <r>
      <rPr>
        <sz val="11"/>
        <rFont val="Calibri"/>
        <family val="2"/>
        <scheme val="minor"/>
      </rPr>
      <t xml:space="preserve">
Se participó en la sesión del Comité de Gestión y Desempeño Intitucional del 28 de junio de 2023, donde se solicitó la actualización del riesgo de corrupción ADOC-RC 1 - Posibilidad de recibir o solicitar cualquier dádiva o beneficio a nombre propio o de terceros para Destruir / suprimir / Ocultar / incorporar documentos a cualquier expediente en custodia de los archivos central, técnico y territoriales”.
</t>
    </r>
    <r>
      <rPr>
        <b/>
        <sz val="11"/>
        <rFont val="Calibri"/>
        <family val="2"/>
        <scheme val="minor"/>
      </rPr>
      <t xml:space="preserve">
MEMORANDO No OCD 50527  del 05/07/2023 -50%:
</t>
    </r>
    <r>
      <rPr>
        <sz val="11"/>
        <rFont val="Calibri"/>
        <family val="2"/>
        <scheme val="minor"/>
      </rPr>
      <t xml:space="preserve">No s eha obtenido información del Oficial de Transparencia. No obstante se ha actualizado el mapa de riesgos de corrupción, según las solicitudes de la Oficina de Planeación. </t>
    </r>
  </si>
  <si>
    <r>
      <t xml:space="preserve">MEMORANDO No OCD 50527  del 05/07/2023- 50%: 
</t>
    </r>
    <r>
      <rPr>
        <sz val="11"/>
        <rFont val="Calibri"/>
        <family val="2"/>
        <scheme val="minor"/>
      </rPr>
      <t xml:space="preserve">El 30 de mayo de 2023, realizó 1 charla sobre las responsabilidades, derechos y deberes de los servidores públicos. </t>
    </r>
  </si>
  <si>
    <r>
      <t xml:space="preserve">MEMORANDO No OCD 50527  del 05/07/2023 - 50 %.
</t>
    </r>
    <r>
      <rPr>
        <sz val="11"/>
        <rFont val="Calibri"/>
        <family val="2"/>
        <scheme val="minor"/>
      </rPr>
      <t xml:space="preserve">Se realizaron reuniones de trabajo con la OTIC y Comunicaciones el 22 y 28 de junio, para revisar las opciones de canal de radicación que se pueden crear de manera digital.  De esto se concluyó que puede ingresar este modulo de denuncias a la Ventanilla Unica de radicación del Invias.   Se analizaron cambios en el sistema para su realización  </t>
    </r>
  </si>
  <si>
    <r>
      <t xml:space="preserve">Se elaboró informe de rendición de cuentas paz, en este se detallan las intervenciones realizadas en mantenimiento y mejoramiento en vías terciarias, e intervenciones en muelles que permiten dar cumplimiento al acuerdo de paz. Ver archivo en el siguiente enlace: https://www.invias.gov.co/index.php/normativa/politicas-y-lineamientos/hechos-de-transparencia/rendicion-de-cuentas/15110-informe-de-rendicion-de-cuentas-construccion-de-paz-2022/file 
</t>
    </r>
    <r>
      <rPr>
        <b/>
        <sz val="11"/>
        <rFont val="Calibri"/>
        <family val="2"/>
        <scheme val="minor"/>
      </rPr>
      <t xml:space="preserve">
MEMORANDO No SUBG 48829 del 29/06/2023</t>
    </r>
    <r>
      <rPr>
        <sz val="11"/>
        <rFont val="Calibri"/>
        <family val="2"/>
        <scheme val="minor"/>
      </rPr>
      <t xml:space="preserve">
Los informes de rendición de cuentas relativos a la paz están disponibles en: https://www.invias.gov.co/index.php/planeacion-gestion-y-control/rendicion-de-cuentas</t>
    </r>
  </si>
  <si>
    <r>
      <t xml:space="preserve">MEMORANDO No SGH 50590 del 05/07/2023
</t>
    </r>
    <r>
      <rPr>
        <sz val="11"/>
        <rFont val="Calibri"/>
        <family val="2"/>
        <scheme val="minor"/>
      </rPr>
      <t>La Subdirección de Gestión Humana apoyara a la dependencia responsable del tema</t>
    </r>
  </si>
  <si>
    <r>
      <rPr>
        <b/>
        <sz val="11"/>
        <rFont val="Calibri"/>
        <family val="2"/>
        <scheme val="minor"/>
      </rPr>
      <t>MEMORANDO No SGH 50590 del 05/07/2023</t>
    </r>
    <r>
      <rPr>
        <sz val="11"/>
        <rFont val="Calibri"/>
        <family val="2"/>
        <scheme val="minor"/>
      </rPr>
      <t xml:space="preserve">
Se enviaron tres memorandos circulares en los meses de abril y mayo, con la información para el diligenciamiento de la declaración de bienes y rentas para la vigencia 2022, se enviaron 8 comunicaciones internas por correo electrónico, en las cuales se recuerda la importancia del diligenciamiento de la declaración de bienes y rentas, se enviaron 302 memorandos individuales el 15 de mayo y 56 correos individuales  el 29 de mayo
 </t>
    </r>
  </si>
  <si>
    <r>
      <rPr>
        <b/>
        <sz val="11"/>
        <rFont val="Calibri"/>
        <family val="2"/>
        <scheme val="minor"/>
      </rPr>
      <t>MEMORANDO No SA 49660 del 01/07/2023 -80%:</t>
    </r>
    <r>
      <rPr>
        <sz val="11"/>
        <rFont val="Calibri"/>
        <family val="2"/>
        <scheme val="minor"/>
      </rPr>
      <t xml:space="preserve">
El trámite no ha salido a producción, debido a que el equipo funcional por temas de contratación de prestación de servicios hasta la fecha destinó tiempo a las pruebas completas del trámite, el equipo está solicitando ajustes que requieren desarrollos lo que retrasará la salida a producción de este trámite.
</t>
    </r>
    <r>
      <rPr>
        <b/>
        <sz val="11"/>
        <rFont val="Calibri"/>
        <family val="2"/>
        <scheme val="minor"/>
      </rPr>
      <t>MEMORANDO No OTIC 50328  del 05/07/2023 -80%:</t>
    </r>
    <r>
      <rPr>
        <sz val="11"/>
        <rFont val="Calibri"/>
        <family val="2"/>
        <scheme val="minor"/>
      </rPr>
      <t xml:space="preserve"> 
El trámite no ha salido a producción, debido a que el equipo funcional por temas de contratación de prestación de servicios hasta la fecha destinó tiempo a las pruebas completas del trámite, el equipo está solicitando ajustes que requieren desarrollos lo que retrasará la salida a producción de este trámite.</t>
    </r>
  </si>
  <si>
    <r>
      <rPr>
        <b/>
        <sz val="11"/>
        <rFont val="Calibri"/>
        <family val="2"/>
        <scheme val="minor"/>
      </rPr>
      <t>MEMORANDO No SA 49660 del 01/07/2023 -30%:</t>
    </r>
    <r>
      <rPr>
        <sz val="11"/>
        <rFont val="Calibri"/>
        <family val="2"/>
        <scheme val="minor"/>
      </rPr>
      <t xml:space="preserve">
En 2022 se levantó el diagrama de flujo y los requerimientos del trámite que han sido analizados por el proveedor quien elaboró un prototipo con estimativo de tiempos de desarrollo por historias de usuarios, la subdirección de reglamentación técnica e innovación, solicita profundizar los requerimientos funcionales previamente trabajados, lo que implica retraso en las actividades que se deben desarrollar para este año.  Se ha adelantado el levantamiento de historias de usuario con la ANI y la AND para hacer interoperabilidad para este trámite.
</t>
    </r>
    <r>
      <rPr>
        <b/>
        <sz val="11"/>
        <rFont val="Calibri"/>
        <family val="2"/>
        <scheme val="minor"/>
      </rPr>
      <t>MEMORANDO No OTIC 50328  del 05/07/2023 -30%:</t>
    </r>
    <r>
      <rPr>
        <sz val="11"/>
        <rFont val="Calibri"/>
        <family val="2"/>
        <scheme val="minor"/>
      </rPr>
      <t xml:space="preserve">
En 2022 se levantó el diagrama de flujo y los requerimientos del trámite que han sido analizados por el proveedor quien elaboró un prototipo con estimativo de tiempos de desarrollo por historias de usuarios, la subdirección de reglamentación técnica e innovación, solicita profundizar los requerimientos funcionales previamente trabajados, lo que implica retraso en las actividades que se deben desarrollar para este año.  Se ha adelantado el levantamiento de historias de usuario con la ANI y la AND para hacer interoperabilidad para este trámite.</t>
    </r>
  </si>
  <si>
    <r>
      <rPr>
        <b/>
        <sz val="11"/>
        <rFont val="Calibri"/>
        <family val="2"/>
        <scheme val="minor"/>
      </rPr>
      <t xml:space="preserve">
MEMORANDO No SA 49660 del 01/07/2023 -80%:</t>
    </r>
    <r>
      <rPr>
        <sz val="11"/>
        <rFont val="Calibri"/>
        <family val="2"/>
        <scheme val="minor"/>
      </rPr>
      <t xml:space="preserve">
En 2022 se levantó el diagrama de flujo del trámite y los requerimientos funcionales en alto nivel, se ha adelantado el levantamiento de historias de usuario con la ANI y la AND para hacer interoperabilidad para este trámite. En 2023 se debe revisar y detallar estos requerimientos, para obtener el estimado de desarrollo por parte del proveedor.
Se debe contratar el desarrollo de este trámite.
</t>
    </r>
    <r>
      <rPr>
        <b/>
        <sz val="11"/>
        <rFont val="Calibri"/>
        <family val="2"/>
        <scheme val="minor"/>
      </rPr>
      <t>MEMORANDO No OTIC 50328  del 05/07/2023-30%:</t>
    </r>
    <r>
      <rPr>
        <sz val="11"/>
        <rFont val="Calibri"/>
        <family val="2"/>
        <scheme val="minor"/>
      </rPr>
      <t xml:space="preserve">
En 2022 se levantó el diagrama de flujo del trámite y los requerimientos funcionales en alto nivel, se ha adelantado el levantamiento de historias de usuario con la ANI y la AND para hacer interoperabilidad para este trámite. En 2023 se debe revisar y detallar estos requerimientos, para obtener el estimado de desarrollo por parte del proveedor.
Se debe contratar el desarrollo de este trámite.</t>
    </r>
  </si>
  <si>
    <r>
      <rPr>
        <b/>
        <sz val="11"/>
        <rFont val="Calibri"/>
        <family val="2"/>
        <scheme val="minor"/>
      </rPr>
      <t>MEMORANDO No SA-GARC 49412 del 30/06/2023 - 100%:</t>
    </r>
    <r>
      <rPr>
        <sz val="11"/>
        <rFont val="Calibri"/>
        <family val="2"/>
        <scheme val="minor"/>
      </rPr>
      <t xml:space="preserve">
El Grupo de Atencion y Relacionamiento Ciudadana asistio como apaoyo a las reuniones en las siuientes fechas:  
1.	Se realizo reunión el 13 de abril del 2023 - Entendimiento HU Alcance 2023 Carga Ordinaria - Sesión No. 3.
https://invias-my.sharepoint.com/:v:/g/personal/jcuy_invias_gov_co/EcZXwPyZH35Ji1G8lu0cAGkBuDUltPAmmomaIsW1-mzF2A
2.	Se realizó reunión Levantamiento de requerimientos HU 07 - Portal Invitramites: Actualización datos del solicitante el 21 y 23 de junio del 2023.
https://invias-my.sharepoint.com/:v:/g/personal/jcuy_invias_gov_co/ETtO34DnJ5BIl5CtVxE7PZgBUYoYT7wS1jl4BJbEU6gfeQ 
https://invias-my.sharepoint.com/:v:/g/personal/jcuy_invias_gov_co/EUCmJxdBGWtLu6BsqrpA5XABlC3CBxfETE5eLV__zqTunQ 
</t>
    </r>
    <r>
      <rPr>
        <b/>
        <sz val="11"/>
        <rFont val="Calibri"/>
        <family val="2"/>
        <scheme val="minor"/>
      </rPr>
      <t xml:space="preserve">
MEMORANDO No SA 49660 del 01/07/2023 -80%:
</t>
    </r>
    <r>
      <rPr>
        <sz val="11"/>
        <rFont val="Calibri"/>
        <family val="2"/>
        <scheme val="minor"/>
      </rPr>
      <t xml:space="preserve">Los diseños del aplicativo definidos inicialmente para la digitalización de este trámite, ya se encuentran desarrollados y fueron probados en la plataforma SGP por la subdirección de reglamentación técnica e innovación (SRT), el grupo de atención al ciudadano y el grupo de presupuesto. 
La SRT y el grupo de presupuesto, solicitaron cambios - historias de usuario adicionales (HU1 a la HU6) al alcance inicial pactado, lo que implicaría nuevos desarrollos, atraso en su cronograma para la salida a producción y costos adicionales, se cotizarán los nuevos ajustes y entre la supervisión del contrato y el área funcional, se definirá si se aprueba la inversión en estos desarrollos. Por el momento se tiene la estimación por parte del proveedor de la HU1 a la HU3 y desde la OTIC estamos a la espera de la aprobación por parte del equipo funcional para enviarlo a la supervisión e iniciar el desarrollo.
</t>
    </r>
    <r>
      <rPr>
        <b/>
        <sz val="11"/>
        <rFont val="Calibri"/>
        <family val="2"/>
        <scheme val="minor"/>
      </rPr>
      <t>MEMORANDO No OTIC 50328  del 05/07/2023-80%:</t>
    </r>
    <r>
      <rPr>
        <sz val="11"/>
        <rFont val="Calibri"/>
        <family val="2"/>
        <scheme val="minor"/>
      </rPr>
      <t xml:space="preserve">
Los diseños del aplicativo definidos inicialmente para la digitalización de este trámite (alcance inicial), ya se encuentran desarrollados y fueron probados en la plataforma SGP y tienen aprobación de la subdirección de reglamentación técnica e innovación (SRT), el grupo de atención al ciudadano y el grupo de presupuesto.
La SRT y el grupo de presupuesto, solicitaron cambios - historias de usuario adicionales (HU1 a la HU6) al alcance inicial pactado, lo que implicaría nuevos desarrollos, atraso en su cronograma para la salida a producción y costos adicionales, se cotizarán los nuevos ajustes y entre la supervisión del contrato y el área funcional, se definirá si se aprueba la inversión en estos desarrollos. Por el momento se tiene la estimación por parte del proveedor de la HU1 a la HU3 y desde la OTIC estamos a la espera de la aprobación por parte del equipo funcional para enviarlo a la supervisión e iniciar el desarrollo.</t>
    </r>
  </si>
  <si>
    <r>
      <rPr>
        <b/>
        <sz val="11"/>
        <rFont val="Calibri"/>
        <family val="2"/>
        <scheme val="minor"/>
      </rPr>
      <t>MEMORANDO No SUBG 48829 del 29/06/2023</t>
    </r>
    <r>
      <rPr>
        <sz val="11"/>
        <rFont val="Calibri"/>
        <family val="2"/>
        <scheme val="minor"/>
      </rPr>
      <t xml:space="preserve">
Sera reportado por la dependencia que lidera la actividad.
</t>
    </r>
    <r>
      <rPr>
        <b/>
        <sz val="11"/>
        <rFont val="Calibri"/>
        <family val="2"/>
        <scheme val="minor"/>
      </rPr>
      <t>MEMORANDO No OTIC 50328  del 05/07/2023-25%:</t>
    </r>
    <r>
      <rPr>
        <sz val="11"/>
        <rFont val="Calibri"/>
        <family val="2"/>
        <scheme val="minor"/>
      </rPr>
      <t xml:space="preserve">
En cumplimiento del lineamiento AM.GO.01 del Ministerio de las Tecnologías de la Información en donde se establece que las funcionalidades que involucren TI están supeditado a dos (2) roles: Funcional y Técnico y el Articulo 12.  OFICINA DE TECNOLOGÍAS DE LA INFORMACIÓN Y LAS COMUNICACIONES, numeral 12.10. del Decreto 1292 de 2021, desde la OTIC, nos encontramos atentos a la asesoría y apoyo que el líder funcional requiera.</t>
    </r>
  </si>
  <si>
    <r>
      <rPr>
        <b/>
        <sz val="11"/>
        <rFont val="Calibri"/>
        <family val="2"/>
        <scheme val="minor"/>
      </rPr>
      <t>MEMORANDO No SUBG 48829 del 29/06/2023</t>
    </r>
    <r>
      <rPr>
        <sz val="11"/>
        <rFont val="Calibri"/>
        <family val="2"/>
        <scheme val="minor"/>
      </rPr>
      <t xml:space="preserve">
Sera reportado por la dependencia que lidera la actividad.
</t>
    </r>
    <r>
      <rPr>
        <b/>
        <sz val="11"/>
        <rFont val="Calibri"/>
        <family val="2"/>
        <scheme val="minor"/>
      </rPr>
      <t xml:space="preserve">
MEMORANDO No OTIC 50328  del 05/07/2023-0%:
</t>
    </r>
    <r>
      <rPr>
        <sz val="11"/>
        <rFont val="Calibri"/>
        <family val="2"/>
        <scheme val="minor"/>
      </rPr>
      <t xml:space="preserve">Los sistemas INVITRÁMITES y SGDEA que al momento se encuentran en pruebas y ajustes, incluyen lineamientos de accesibilidad.
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desde la OTIC nos encontramos atentos al apoyo técnico que  el líder funcional requiera.
 </t>
    </r>
  </si>
  <si>
    <r>
      <rPr>
        <b/>
        <sz val="11"/>
        <rFont val="Calibri"/>
        <family val="2"/>
        <scheme val="minor"/>
      </rPr>
      <t>MEMORANDO No OTIC 50328  del 05/07/2023:</t>
    </r>
    <r>
      <rPr>
        <sz val="11"/>
        <rFont val="Calibri"/>
        <family val="2"/>
        <scheme val="minor"/>
      </rPr>
      <t xml:space="preserve"> Desde la OTIC asesoramos la digitalización de trámites y la puesta en producción del SGDEA, aplicativos que se encuentran integrados en la correspondencia, radicación y gestión documental. Estos aplicativos no han salido a producción por solicitudes de ajustes de las áreas funcionales.
 </t>
    </r>
  </si>
  <si>
    <t>Sin Información MEMORANDO No SG 50242 del 05/07/2023</t>
  </si>
  <si>
    <r>
      <t xml:space="preserve">MEMORANDO No SA 49660 del 01/07/2023 - 50%:  
</t>
    </r>
    <r>
      <rPr>
        <sz val="11"/>
        <rFont val="Calibri"/>
        <family val="2"/>
        <scheme val="minor"/>
      </rPr>
      <t xml:space="preserve">El Grupo de Atencion al Ciudadano tiene  suscribio el  contrato No. 2681 del 2019 fechado en el mes de enero de 2023 su ultima prorroga esta hasta el 30 de junio de 2023 con la empresa 4-72
</t>
    </r>
    <r>
      <rPr>
        <b/>
        <sz val="11"/>
        <rFont val="Calibri"/>
        <family val="2"/>
        <scheme val="minor"/>
      </rPr>
      <t>MEMORANDO No SG 50242 del 05/07/2023-50%:</t>
    </r>
    <r>
      <rPr>
        <sz val="11"/>
        <rFont val="Calibri"/>
        <family val="2"/>
        <scheme val="minor"/>
      </rPr>
      <t xml:space="preserve">
El Grupo de Atencion al Ciudadano tiene  suscribio el  contrato No. 2681 del 2019 fechado en el mes de enero de 2023 su ultima prorroga esta hasta el 30 de junio de 2023 con la empresa 4-72</t>
    </r>
  </si>
  <si>
    <r>
      <rPr>
        <b/>
        <sz val="11"/>
        <rFont val="Calibri"/>
        <family val="2"/>
        <scheme val="minor"/>
      </rPr>
      <t>MEMORANDO No SA-GARC 49412 del 30/06/2023 -33%:</t>
    </r>
    <r>
      <rPr>
        <sz val="11"/>
        <rFont val="Calibri"/>
        <family val="2"/>
        <scheme val="minor"/>
      </rPr>
      <t xml:space="preserve">
 Mediante memorando SA-GARC 41132 del 02/06/2023 se solicito comunicaciones la elaboracion y publicacion de banner informativo, mediante correo electronico del 29 de junio del 2023 se envio el aprobado del banner al Grupo de Gerencia de Comunicaciones Para su publicación.
</t>
    </r>
    <r>
      <rPr>
        <b/>
        <sz val="11"/>
        <rFont val="Calibri"/>
        <family val="2"/>
        <scheme val="minor"/>
      </rPr>
      <t xml:space="preserve">MEMORANDO No SA 49660 del 01/07/2023 - 33%:
 </t>
    </r>
    <r>
      <rPr>
        <sz val="11"/>
        <rFont val="Calibri"/>
        <family val="2"/>
        <scheme val="minor"/>
      </rPr>
      <t xml:space="preserve">Mediante memorando SA-GARC 41132 del 02/06/2023 se solicito comunicaciones la elaboracion y publicacion de banner informativo, mediante correo electronico del 29 de junio del 2023 se envio el aprobado del banner al Grupo de Gerencia de Comunicaciones Para su publicación.  
</t>
    </r>
    <r>
      <rPr>
        <b/>
        <sz val="11"/>
        <rFont val="Calibri"/>
        <family val="2"/>
        <scheme val="minor"/>
      </rPr>
      <t>MEMORANDO No OTIC 50328  del 05/07/2023 -33%:</t>
    </r>
    <r>
      <rPr>
        <sz val="11"/>
        <rFont val="Calibri"/>
        <family val="2"/>
        <scheme val="minor"/>
      </rPr>
      <t xml:space="preserve">
Se viene prestando apoyo y asesoramiento a la Subdirección administrativa en el proyecto de implementación del SGDEA. Se planea salida a producción en 2023 según disposición de la Subdirección Administrativa.
</t>
    </r>
    <r>
      <rPr>
        <b/>
        <sz val="11"/>
        <rFont val="Calibri"/>
        <family val="2"/>
        <scheme val="minor"/>
      </rPr>
      <t xml:space="preserve">MEMORANDO No SG 50242 del 05/07/2023-33%
</t>
    </r>
    <r>
      <rPr>
        <sz val="11"/>
        <rFont val="Calibri"/>
        <family val="2"/>
        <scheme val="minor"/>
      </rPr>
      <t xml:space="preserve"> Mediante memorando SA-GARC 41132 del 02/06/2023 se solicito comunicaciones la elaboracion y publicacion de banner informativo, mediante correo electronico del 29 de junio del 2023 se envio el aprobado del banner al Grupo de Gerencia de Comunicaciones Para su publicación.</t>
    </r>
  </si>
  <si>
    <r>
      <rPr>
        <b/>
        <sz val="11"/>
        <rFont val="Calibri"/>
        <family val="2"/>
        <scheme val="minor"/>
      </rPr>
      <t>MEMORANDO No SA-GARC 49412 del 30/06/2023 -50%:</t>
    </r>
    <r>
      <rPr>
        <sz val="11"/>
        <rFont val="Calibri"/>
        <family val="2"/>
        <scheme val="minor"/>
      </rPr>
      <t xml:space="preserve">
mediante memorando SA-GARC 44036 del 13/06/2023 se envio informe actualizado con las diferentes mesas de trabajo realizadas durante el primer semestre 
</t>
    </r>
    <r>
      <rPr>
        <b/>
        <sz val="11"/>
        <rFont val="Calibri"/>
        <family val="2"/>
        <scheme val="minor"/>
      </rPr>
      <t>MEMORANDO No SA 49660 del 01/07/2023 - 50%:</t>
    </r>
    <r>
      <rPr>
        <sz val="11"/>
        <rFont val="Calibri"/>
        <family val="2"/>
        <scheme val="minor"/>
      </rPr>
      <t xml:space="preserve">
Durante el periodo evaluado el Grupo Administración Documental ha realizado 18 asesoramientos a diferentes dependencias y Direcciones Territoriales. 
Con relaciòn a las capacitaciones la Escuela Guillermo Gaviria las realizo del 17 al 30 de marzo de 2023, sin embrago se tienen previstas capacitaciones para los colaboradores del Instituto tema, Az-Digital.
</t>
    </r>
    <r>
      <rPr>
        <b/>
        <sz val="11"/>
        <rFont val="Calibri"/>
        <family val="2"/>
        <scheme val="minor"/>
      </rPr>
      <t>MEMORANDO No SGH 50590 del 05/07/2023</t>
    </r>
    <r>
      <rPr>
        <sz val="11"/>
        <rFont val="Calibri"/>
        <family val="2"/>
        <scheme val="minor"/>
      </rPr>
      <t xml:space="preserve">
Sensibilización porgrama de valores a los funcionarios de la entidad, durante los meses de mayo y junio 
</t>
    </r>
    <r>
      <rPr>
        <b/>
        <sz val="11"/>
        <rFont val="Calibri"/>
        <family val="2"/>
        <scheme val="minor"/>
      </rPr>
      <t>MEMORANDO No SG 50242 del 05/07/2023-50%:</t>
    </r>
    <r>
      <rPr>
        <sz val="11"/>
        <rFont val="Calibri"/>
        <family val="2"/>
        <scheme val="minor"/>
      </rPr>
      <t xml:space="preserve">
Durante el periodo evaluado el Grupo Administración Documental ha realizado 18 asesoramientos a diferentes dependencias y Direcciones Territoriales. 
Con relaciòn a las capacitaciones la Escuela Guillermo Gaviria las realizo del 17 al 30 de marzo de 2023, sin embrago se tienen previstas capacitaciones para los colaboradores del Instituto tema, Az-Digital.</t>
    </r>
  </si>
  <si>
    <r>
      <rPr>
        <b/>
        <sz val="11"/>
        <rFont val="Calibri"/>
        <family val="2"/>
        <scheme val="minor"/>
      </rPr>
      <t>MEMORANDO No SGH 50590 del 05/07/2023</t>
    </r>
    <r>
      <rPr>
        <sz val="11"/>
        <rFont val="Calibri"/>
        <family val="2"/>
        <scheme val="minor"/>
      </rPr>
      <t xml:space="preserve">
Se entregaron incnetivos en el mes de mayo a los colaboradoares del Grupo de Atencion al cuidadano correspondientes a bonos de servicios de la caja de compensacion
</t>
    </r>
    <r>
      <rPr>
        <b/>
        <sz val="11"/>
        <rFont val="Calibri"/>
        <family val="2"/>
        <scheme val="minor"/>
      </rPr>
      <t>MEMORANDO No SG 50242 del 05/07/2023-50%</t>
    </r>
    <r>
      <rPr>
        <sz val="11"/>
        <rFont val="Calibri"/>
        <family val="2"/>
        <scheme val="minor"/>
      </rPr>
      <t>:
El incentivo del primer semestre 2023 fue otorgado atraves de la caja de compensacion familiar Programa viveres generales"</t>
    </r>
  </si>
  <si>
    <r>
      <rPr>
        <b/>
        <sz val="11"/>
        <rFont val="Calibri"/>
        <family val="2"/>
        <scheme val="minor"/>
      </rPr>
      <t>MEMORANDO No SGH 50590 del 05/07/2023</t>
    </r>
    <r>
      <rPr>
        <sz val="11"/>
        <rFont val="Calibri"/>
        <family val="2"/>
        <scheme val="minor"/>
      </rPr>
      <t xml:space="preserve">
Se tienen programadas las capacitaciónes de equidad de genero y atención incluyente para el segundo semestre del 2023</t>
    </r>
  </si>
  <si>
    <r>
      <rPr>
        <b/>
        <sz val="11"/>
        <rFont val="Calibri"/>
        <family val="2"/>
        <scheme val="minor"/>
      </rPr>
      <t>MEMORANDO No SA-GARC 49412 del 30/06/2023 -33%:</t>
    </r>
    <r>
      <rPr>
        <sz val="11"/>
        <rFont val="Calibri"/>
        <family val="2"/>
        <scheme val="minor"/>
      </rPr>
      <t xml:space="preserve">
Se realizó mesa de trabajo el 19 de abril de 2023 con la DT Tolima. Y el 19 de mayo con la DT Ocaña y el 20 de mayo con la DT N. Santander Memorando SA GARC 37542 - 20-05-2023 mesa - capacitacion en servicio al ciudadano y PQRD
</t>
    </r>
    <r>
      <rPr>
        <b/>
        <sz val="11"/>
        <rFont val="Calibri"/>
        <family val="2"/>
        <scheme val="minor"/>
      </rPr>
      <t>MEMORANDO No SA 49660 del 01/07/2023 - 33%:</t>
    </r>
    <r>
      <rPr>
        <sz val="11"/>
        <rFont val="Calibri"/>
        <family val="2"/>
        <scheme val="minor"/>
      </rPr>
      <t xml:space="preserve">
Se realizó mesa de trabajo el 19 de abril de 2023 con la DT Tolima. Y el 19 de mayo con la DT Ocaña y el 20 de mayo con la DT N. Santander Memorando SA GARC 37542 - 20-05-2023 mesa - capacitacion en servicio al ciudadano y PQRD
</t>
    </r>
    <r>
      <rPr>
        <b/>
        <sz val="11"/>
        <rFont val="Calibri"/>
        <family val="2"/>
        <scheme val="minor"/>
      </rPr>
      <t xml:space="preserve">MEMORANDO No SG 50242 del 05/07/2023-33%:
</t>
    </r>
    <r>
      <rPr>
        <sz val="11"/>
        <rFont val="Calibri"/>
        <family val="2"/>
        <scheme val="minor"/>
      </rPr>
      <t>Se realizó mesa de trabajo el 19 de abril de 2023 con la DT Tolima. Y el 19 de mayo con la DT Ocaña y el 20 de mayo con la DT N. Santander Memorando SA GARC 37542 - 20-05-2023 mesa - capacitacion en servicio al ciudadano y PQRD</t>
    </r>
  </si>
  <si>
    <r>
      <t xml:space="preserve">MEMORANDO No SUBG 48829 del 29/06/2023
</t>
    </r>
    <r>
      <rPr>
        <sz val="11"/>
        <rFont val="Calibri"/>
        <family val="2"/>
        <scheme val="minor"/>
      </rPr>
      <t xml:space="preserve">https://invias.sharepoint.com/:f:/s/GRUPOATENCINALCIUDADANO/EvcPE61ux69FruFigyp-jvEBzxVmtOy62qnaVZERkhB39Q?e=NdZbQV
</t>
    </r>
  </si>
  <si>
    <r>
      <t xml:space="preserve">MEMORANDO No SA 49660 del 01/07/2023 - 33%: 
</t>
    </r>
    <r>
      <rPr>
        <sz val="11"/>
        <rFont val="Calibri"/>
        <family val="2"/>
        <scheme val="minor"/>
      </rPr>
      <t xml:space="preserve">Mediante Oficio de salida SA-GARC 36159 se solicito al DAFP asesoramiento y reuniones para proyectar y actualizar de manera correcta y con nuevos lineamientos el protocolo de lenguaje claro. Adicionalmente se realizo una reunion interna sobre lenguaje claro con numero de acta SA GAC 24 del 23/06/2023 </t>
    </r>
    <r>
      <rPr>
        <b/>
        <sz val="11"/>
        <rFont val="Calibri"/>
        <family val="2"/>
        <scheme val="minor"/>
      </rPr>
      <t xml:space="preserve">
MEMORANDO No SG 50242 del 05/07/2023-33%:
</t>
    </r>
    <r>
      <rPr>
        <sz val="11"/>
        <rFont val="Calibri"/>
        <family val="2"/>
        <scheme val="minor"/>
      </rPr>
      <t xml:space="preserve">Mediante Oficio de salida SA-GARC 36159 se solicito al DAFP asesoramiento y reuniones para proyectar y actualizar de manera correcta y con nuevos lineamientos el protocolo de lenguaje claro. Adicionalmente se realizo una reunion interna sobre lenguaje claro con numero de acta SA GAC 24 del 23/06/2023 
</t>
    </r>
  </si>
  <si>
    <r>
      <t xml:space="preserve">MEMORANDO No SA 49660 del 01/07/2023 - 0%: 
</t>
    </r>
    <r>
      <rPr>
        <sz val="11"/>
        <rFont val="Calibri"/>
        <family val="2"/>
        <scheme val="minor"/>
      </rPr>
      <t>Esta actividad no se ha desarrollado dada  la coyuntura de actualización de TRD y la adopción del SGDEA</t>
    </r>
    <r>
      <rPr>
        <b/>
        <sz val="11"/>
        <rFont val="Calibri"/>
        <family val="2"/>
        <scheme val="minor"/>
      </rPr>
      <t xml:space="preserve"> 
MEMORANDO No SUBG 48829 del 29/06/2023
</t>
    </r>
    <r>
      <rPr>
        <sz val="11"/>
        <rFont val="Calibri"/>
        <family val="2"/>
        <scheme val="minor"/>
      </rPr>
      <t>https://invias.sharepoint.com/:f:/s/GRUPOATENCINALCIUDADANO/EvcPE61ux69FruFigyp-jvEBzxVmtOy62qnaVZERkhB39Q?e=NdZbQV</t>
    </r>
    <r>
      <rPr>
        <b/>
        <sz val="11"/>
        <rFont val="Calibri"/>
        <family val="2"/>
        <scheme val="minor"/>
      </rPr>
      <t xml:space="preserve">
MEMORANDO No OTIC 50328  del 05/07/2023 -0%:
</t>
    </r>
    <r>
      <rPr>
        <sz val="11"/>
        <rFont val="Calibri"/>
        <family val="2"/>
        <scheme val="minor"/>
      </rPr>
      <t xml:space="preserve">Desde la OTIC apoyamos con la implementación del SGDEA el cual tiene configurado los flujos de información basados en las Tablas de Retención documental de la entidad. 
Recomendación: Realizar Mesas de trabajo en conjunto con planeación y el área de gestión documental, para la identificación de flujos de información desde los procesos establecidos en el Modelo Integrado de Gestión de Calidad.
</t>
    </r>
    <r>
      <rPr>
        <b/>
        <sz val="11"/>
        <rFont val="Calibri"/>
        <family val="2"/>
        <scheme val="minor"/>
      </rPr>
      <t>MEMORANDO No SG 50242 del 05/07/2023 -</t>
    </r>
    <r>
      <rPr>
        <sz val="11"/>
        <rFont val="Calibri"/>
        <family val="2"/>
        <scheme val="minor"/>
      </rPr>
      <t xml:space="preserve">: Esta actividad no se ha desarrollado dada  la coyuntura de actualización de TRD y la adopción del SGDEA </t>
    </r>
  </si>
  <si>
    <r>
      <t xml:space="preserve">MEMORANDO No SA 49660 del 01/07/2023 - 10%: 
</t>
    </r>
    <r>
      <rPr>
        <sz val="11"/>
        <rFont val="Calibri"/>
        <family val="2"/>
        <scheme val="minor"/>
      </rPr>
      <t>Se reporta un procentaje de avance del 10 % para el trimestre, ya se comenzaron capacitaciones a las Direcciones Territoriales, se le hace seguimiento al contrato 846 de 2022 cada 8 dias y se deja constancia del seguimiento en actas   (ver hipervinculo) https://invias-my.sharepoint.com/personal/djaimes_invias_gov_co/_layouts/15/onedrive.aspx?id=%2Fpersonal%2Fdjaimes%5Finvias%5Fgov%5Fco%2FDocuments%2FEvidencias%20listas%20de%20asistencia&amp;ga=1</t>
    </r>
    <r>
      <rPr>
        <b/>
        <sz val="11"/>
        <rFont val="Calibri"/>
        <family val="2"/>
        <scheme val="minor"/>
      </rPr>
      <t xml:space="preserve">
MEMORANDO No OTIC 50328  del 05/07/2023 -0%:
</t>
    </r>
    <r>
      <rPr>
        <sz val="11"/>
        <rFont val="Calibri"/>
        <family val="2"/>
        <scheme val="minor"/>
      </rPr>
      <t>Se viene prestando apoyo y asesoramiento a la Subdirección administrativa en el proyecto de implementación del SGDEA. Se planea salida a producción en 2023 según lo disponga la Subdirección Administrativa. 
MEMORANDO No SG 50242 del 05/07/2023-10%:
Se reporta un procentaje de avance del 10 % para el trimestre, ya se comenzaron capacitaciones a las Direcciones Territoriales, se le hace seguimiento al contrato 846 de 2022 cada 8 dias y se deja constancia del seguimiento en actas   (ver hipervinculo) https://invias-my.sharepoint.com/personal/djaimes_invias_gov_co/_layouts/15/onedrive.aspx?id=%2Fpersonal%2Fdjaimes%5Finvias%5Fgov%5Fco%2FDocuments%2FEvidencias%20listas%20de%20asistencia&amp;ga=1</t>
    </r>
  </si>
  <si>
    <r>
      <t xml:space="preserve">MEMORANDO No SA-GARC 49412 del 30/06/2023 -33%:
</t>
    </r>
    <r>
      <rPr>
        <sz val="11"/>
        <rFont val="Calibri"/>
        <family val="2"/>
        <scheme val="minor"/>
      </rPr>
      <t>Mediante Memorando SA  GARC 47739 del 26/06/2023 se Solicitud diseño y publicacion informe del informe.</t>
    </r>
    <r>
      <rPr>
        <b/>
        <sz val="11"/>
        <rFont val="Calibri"/>
        <family val="2"/>
        <scheme val="minor"/>
      </rPr>
      <t xml:space="preserve">
MEMORANDO No SA 49660 del 01/07/2023 - 33%: 
</t>
    </r>
    <r>
      <rPr>
        <sz val="11"/>
        <rFont val="Calibri"/>
        <family val="2"/>
        <scheme val="minor"/>
      </rPr>
      <t xml:space="preserve">Mediante Memorando SA  GARC 47739 del 26/06/2023 se Solicitud diseño y publicacion informe del informe.
</t>
    </r>
    <r>
      <rPr>
        <b/>
        <sz val="11"/>
        <rFont val="Calibri"/>
        <family val="2"/>
        <scheme val="minor"/>
      </rPr>
      <t xml:space="preserve">MEMORANDO No OTIC 50328  del 05/07/2023-33%:
</t>
    </r>
    <r>
      <rPr>
        <sz val="11"/>
        <rFont val="Calibri"/>
        <family val="2"/>
        <scheme val="minor"/>
      </rPr>
      <t xml:space="preserve"> En cumplimiento del lineamiento AM.GO.01 del Ministerio de las Tecnologías de la Información en donde se establece que las funcionalidades que involucren TI están supeditado a dos (2) roles: Funcional y Técnico y el Articulo 12.  OFICINA DE TECNOLOGÍAS DE LA INFORMACIÓN Y LAS COMUNICACIONES, numeral 12.10. del Decreto 1292 de 2021, desde la OTIC, nos encontramos atentos a la asesoría y apoyo que el líder funcional requiera.
</t>
    </r>
    <r>
      <rPr>
        <b/>
        <sz val="11"/>
        <rFont val="Calibri"/>
        <family val="2"/>
        <scheme val="minor"/>
      </rPr>
      <t xml:space="preserve">
MEMORANDO No SG 50242 del 05/07/2023:</t>
    </r>
    <r>
      <rPr>
        <sz val="11"/>
        <rFont val="Calibri"/>
        <family val="2"/>
        <scheme val="minor"/>
      </rPr>
      <t xml:space="preserve">
Mediante Memorando SA  GARC 47739 del 26/06/2023 se Solicitud diseño y publicacion informe del informe.</t>
    </r>
  </si>
  <si>
    <r>
      <rPr>
        <b/>
        <sz val="11"/>
        <rFont val="Calibri"/>
        <family val="2"/>
        <scheme val="minor"/>
      </rPr>
      <t>MEMORANDO No SA-GARC 49412 del 30/06/2023 -33%:</t>
    </r>
    <r>
      <rPr>
        <sz val="11"/>
        <rFont val="Calibri"/>
        <family val="2"/>
        <scheme val="minor"/>
      </rPr>
      <t xml:space="preserve"> mediante memorando SA-GARC 40764 del 01/06/2023 se solicito publicar banner informativo, banner publicado en la pagina web.
</t>
    </r>
    <r>
      <rPr>
        <b/>
        <sz val="11"/>
        <rFont val="Calibri"/>
        <family val="2"/>
        <scheme val="minor"/>
      </rPr>
      <t>MEMORANDO No SA 49660 del 01/07/2023 - 33%:</t>
    </r>
    <r>
      <rPr>
        <sz val="11"/>
        <rFont val="Calibri"/>
        <family val="2"/>
        <scheme val="minor"/>
      </rPr>
      <t xml:space="preserve">
mediante memorando SA-GARC 40764 del 01/06/2023 se solicito publicar banner informativo, banner publicado en la pagina web.
</t>
    </r>
    <r>
      <rPr>
        <b/>
        <sz val="11"/>
        <rFont val="Calibri"/>
        <family val="2"/>
        <scheme val="minor"/>
      </rPr>
      <t>MEMORANDO No OTIC 50328  del 05/07/2023-33%:</t>
    </r>
    <r>
      <rPr>
        <sz val="11"/>
        <rFont val="Calibri"/>
        <family val="2"/>
        <scheme val="minor"/>
      </rPr>
      <t xml:space="preserve">
Desde la OTIC se brindará apoyo a las áreas funcionales con la divulgación de los Trámites digitalizados, una vez estén próximos a su salida a producción. Por otro lado en 2022, desde la OTIC  apoyamos con la divulgación y capacitación del SGDEA.  
</t>
    </r>
    <r>
      <rPr>
        <b/>
        <sz val="11"/>
        <rFont val="Calibri"/>
        <family val="2"/>
        <scheme val="minor"/>
      </rPr>
      <t>MEMORANDO No SG 50242 del 05/07/2023-33%:</t>
    </r>
    <r>
      <rPr>
        <sz val="11"/>
        <rFont val="Calibri"/>
        <family val="2"/>
        <scheme val="minor"/>
      </rPr>
      <t xml:space="preserve">
mediante memorando SA-GARC 40764 del 01/06/2023 se solicito publicar banner informativo, banner publicado en la pagina web.</t>
    </r>
  </si>
  <si>
    <r>
      <rPr>
        <b/>
        <sz val="11"/>
        <rFont val="Calibri"/>
        <family val="2"/>
        <scheme val="minor"/>
      </rPr>
      <t xml:space="preserve">MEMORANDO No SA-GARC 49412 del 30/06/2023 -50%:
</t>
    </r>
    <r>
      <rPr>
        <sz val="11"/>
        <rFont val="Calibri"/>
        <family val="2"/>
        <scheme val="minor"/>
      </rPr>
      <t xml:space="preserve"> mediante SA GARC  Acta 18 del 05/05/2023 se  implemento una columna nueva en los seguimientos a las PQRD
</t>
    </r>
    <r>
      <rPr>
        <b/>
        <sz val="11"/>
        <rFont val="Calibri"/>
        <family val="2"/>
        <scheme val="minor"/>
      </rPr>
      <t xml:space="preserve">
MEMORANDO No SA 49660 del 01/07/2023 - 50%:
</t>
    </r>
    <r>
      <rPr>
        <sz val="11"/>
        <rFont val="Calibri"/>
        <family val="2"/>
        <scheme val="minor"/>
      </rPr>
      <t xml:space="preserve"> mediante SA GARC  Acta 18 del 05/05/2023 se  implemento una columna nueva en los seguimientos a las PQRD
</t>
    </r>
    <r>
      <rPr>
        <b/>
        <sz val="11"/>
        <rFont val="Calibri"/>
        <family val="2"/>
        <scheme val="minor"/>
      </rPr>
      <t xml:space="preserve">MEMORANDO No SG 50242 del 05/07/2023-50%:
</t>
    </r>
    <r>
      <rPr>
        <sz val="11"/>
        <rFont val="Calibri"/>
        <family val="2"/>
        <scheme val="minor"/>
      </rPr>
      <t xml:space="preserve">mediante SA GARC  Acta 18 del 05/05/2023 se  implemento una columna nueva en los seguimientos a las PQRD
</t>
    </r>
  </si>
  <si>
    <r>
      <rPr>
        <b/>
        <sz val="11"/>
        <rFont val="Calibri"/>
        <family val="2"/>
        <scheme val="minor"/>
      </rPr>
      <t xml:space="preserve">MEMORANDO No SA-GARC 49412 del 30/06/2023 -50%: </t>
    </r>
    <r>
      <rPr>
        <sz val="11"/>
        <rFont val="Calibri"/>
        <family val="2"/>
        <scheme val="minor"/>
      </rPr>
      <t xml:space="preserve"> Mediante memorando SA-GARC 32860 del 04/05/2023  se solicito publicación del informe de Información más consultada. Publicados en pagina web. 
https://www.invias.gov.co/index.php/servicios-al-ciudadano/peticiones-quejas-y-reclamos/informe-de-seguimiento-pqr
</t>
    </r>
    <r>
      <rPr>
        <b/>
        <sz val="11"/>
        <rFont val="Calibri"/>
        <family val="2"/>
        <scheme val="minor"/>
      </rPr>
      <t xml:space="preserve">MEMORANDO No SA 49660 del 01/07/2023 - 50%: </t>
    </r>
    <r>
      <rPr>
        <sz val="11"/>
        <rFont val="Calibri"/>
        <family val="2"/>
        <scheme val="minor"/>
      </rPr>
      <t xml:space="preserve">
Mediante memorando SA-GARC 32860 del 04/05/2023  se solicito publicación del informe de Información más consultada. Publicados en pagina web. 
</t>
    </r>
    <r>
      <rPr>
        <b/>
        <sz val="11"/>
        <rFont val="Calibri"/>
        <family val="2"/>
        <scheme val="minor"/>
      </rPr>
      <t>MEMORANDO No OTIC 50328  del 05/07/2023-50%:</t>
    </r>
    <r>
      <rPr>
        <sz val="11"/>
        <rFont val="Calibri"/>
        <family val="2"/>
        <scheme val="minor"/>
      </rPr>
      <t xml:space="preserve">
En cumplimiento del lineamiento AM.GO.01 del Ministerio de las Tecnologías de la Información en donde se establece que las funcionalidades que involucren TI están supeditado a dos (2) roles: Funcional y Técnico y el Articulo 12.  OFICINA DE TECNOLOGÍAS DE LA INFORMACIÓN Y LAS COMUNICACIONES, numeral 12.10. del Decreto 1292 de 2021, desde la OTIC, nos encontramos atentos a la asesoría y apoyo que el líder funcional requiera.
</t>
    </r>
    <r>
      <rPr>
        <b/>
        <sz val="11"/>
        <rFont val="Calibri"/>
        <family val="2"/>
        <scheme val="minor"/>
      </rPr>
      <t>MEMORANDO No SG 50242 del 05/07/2023-50%:</t>
    </r>
    <r>
      <rPr>
        <sz val="11"/>
        <rFont val="Calibri"/>
        <family val="2"/>
        <scheme val="minor"/>
      </rPr>
      <t xml:space="preserve">
Mediante memorando SA-GARC 32860 del 04/05/2023  se solicito publicación del informe de Información más consultada. Publicados en pagina web. </t>
    </r>
  </si>
  <si>
    <t>La Secretaría General es la única dependencia responsable de la ejecución de la actividad, que par el 2° trimestre cuenta con una programación de avance del 25%. Favor validar si efectivarte fue incumplida o aportar soportes del la documentación de buenas prácticas en materia de integridad y avances en la actualización del código de buen gobierno.
En caso que se determine dar cumplimiento a la caja de herramientas del código de integridad y adoptar un código de integridad que reemplace el “Código de buen gobierno” deberá remitir justificación mediante memorando dirigido a la oficina Asesora de Planeación solicitando convocar una sesión del Comité Institucional de Gestión y Desempeño para actualizar el Plan Anticorrupción y de Atención al Ciudadano</t>
  </si>
  <si>
    <r>
      <rPr>
        <sz val="11"/>
        <rFont val="Calibri"/>
        <family val="2"/>
        <scheme val="minor"/>
      </rPr>
      <t>Se publicó en la página web el informe de rendición de cuentas 2022, así como el balance 2019-2022 sobre las acciones realizadas en el marco del cumplimiento del acuerdo de paz. Ver enlace: https://www.invias.gov.co/index.php/planeacion-gestion-y-control/rendicion-de-cuentas</t>
    </r>
    <r>
      <rPr>
        <b/>
        <sz val="11"/>
        <rFont val="Calibri"/>
        <family val="2"/>
        <scheme val="minor"/>
      </rPr>
      <t xml:space="preserve">
MEMORANDO No SUBG 48829 del 29/06/2023
</t>
    </r>
    <r>
      <rPr>
        <sz val="11"/>
        <rFont val="Calibri"/>
        <family val="2"/>
        <scheme val="minor"/>
      </rPr>
      <t>Los informes de rendición de cuentas están disponibles en: https://www.invias.gov.co/index.php/planeacion-gestion-y-control/rendicion-de-cuentasSe publicó en la página web de la entidad en el siguiente enlace: MEMORANDO No DG-GC 51185 del 07/07/2023
https://www.invias.gov.co/index.php/planeacion-gestion-y-control/rendicion-de-cuentas</t>
    </r>
  </si>
  <si>
    <r>
      <rPr>
        <b/>
        <sz val="11"/>
        <rFont val="Calibri"/>
        <family val="2"/>
        <scheme val="minor"/>
      </rPr>
      <t>MEMORANDO No DG-GC 51185 del 07/07/2023</t>
    </r>
    <r>
      <rPr>
        <sz val="11"/>
        <rFont val="Calibri"/>
        <family val="2"/>
        <scheme val="minor"/>
      </rPr>
      <t xml:space="preserve">
El normograma fue actualizado y se encuentra disponible en: https://www.invias.gov.co/index.php/normativa/normograma
</t>
    </r>
    <r>
      <rPr>
        <b/>
        <sz val="11"/>
        <rFont val="Calibri"/>
        <family val="2"/>
        <scheme val="minor"/>
      </rPr>
      <t>MEMORANDO No DJ 50894 del 06/07/2023 -50%.</t>
    </r>
    <r>
      <rPr>
        <sz val="11"/>
        <rFont val="Calibri"/>
        <family val="2"/>
        <scheme val="minor"/>
      </rPr>
      <t xml:space="preserve">
https://www.invias.gov.co/index.php/normativa/normograma</t>
    </r>
  </si>
  <si>
    <r>
      <rPr>
        <b/>
        <sz val="11"/>
        <rFont val="Calibri"/>
        <family val="2"/>
        <scheme val="minor"/>
      </rPr>
      <t>MEMORANDO No SPSC 51047 del 06/07/2023-50%</t>
    </r>
    <r>
      <rPr>
        <sz val="11"/>
        <rFont val="Calibri"/>
        <family val="2"/>
        <scheme val="minor"/>
      </rPr>
      <t xml:space="preserve">
La SPSC en su verificación y seguimiento evidenció que en el trimestre la Agencia Nacional de Contratación Pública - Colombia Compra Eficiente - ANCP-CCE no expidió documentación acerca de procesos de contratación o relacionados, razón por la cual la Subdirección no adelantó ningún memorando en el trimestre
</t>
    </r>
    <r>
      <rPr>
        <b/>
        <sz val="11"/>
        <rFont val="Calibri"/>
        <family val="2"/>
        <scheme val="minor"/>
      </rPr>
      <t xml:space="preserve">
MEMORANDO No DJ 50894 del 06/07/2023-50%:</t>
    </r>
    <r>
      <rPr>
        <sz val="11"/>
        <rFont val="Calibri"/>
        <family val="2"/>
        <scheme val="minor"/>
      </rPr>
      <t xml:space="preserve">
La SPSC en su verificación y seguimiento evidenció que en el trimestre la Agencia Nacional de Contratación Pública - Colombia Compra Eficiente - ANCP-CCE no expidió documentación acerca de procesos de contratación o relacionados, razón por la cual la Subdirección no adelantó ningún memorando en el trimestre</t>
    </r>
  </si>
  <si>
    <r>
      <rPr>
        <b/>
        <sz val="11"/>
        <rFont val="Calibri"/>
        <family val="2"/>
        <scheme val="minor"/>
      </rPr>
      <t>MEMORANDO No OTIC 50328  del 05/07/2023-50%:</t>
    </r>
    <r>
      <rPr>
        <sz val="11"/>
        <rFont val="Calibri"/>
        <family val="2"/>
        <scheme val="minor"/>
      </rPr>
      <t xml:space="preserve">
En cumplimiento del lineamiento AM.GO.01 del Ministerio de las Tecnologías de la Información en donde se establece que las funcionalidades que involucren TI están supeditado a dos (2) roles: Funcional y Técnico y el Articulo 12.  OFICINA DE TECNOLOGÍAS DE LA INFORMACIÓN Y LAS COMUNICACIONES, numeral 12.10. del Decreto 1292 de 2021, desde la OTIC, nos encontramos atentos a la asesoría y apoyo que el líder funcional requiera.
</t>
    </r>
    <r>
      <rPr>
        <b/>
        <sz val="11"/>
        <rFont val="Calibri"/>
        <family val="2"/>
        <scheme val="minor"/>
      </rPr>
      <t>MEMORANDO No DJ 50894 del 06/07/2023 -50%:</t>
    </r>
    <r>
      <rPr>
        <sz val="11"/>
        <rFont val="Calibri"/>
        <family val="2"/>
        <scheme val="minor"/>
      </rPr>
      <t xml:space="preserve">
se realizaron las siguientes capacitaciones: 
SOCIALIZACIÓN PRESENCIAL PLATAFORMA SECOP II	29/05/2023
CAPACITACION SECOP II - ESCUELA GUILLERMO G	6/06/2023
CAPACITACION SICO, SECOP II , LIQUIDACIONES 	15/06/2023
FORMALIZACION DIRECTRICES DE LIQUIDACION/CIERRE CONTRATOS EN SECOP II 	21/06/2023
FORMALIZACION DIRECTRICES DE LIQUIDACION/CIERRE CONTRATOS EN SECOP II 	22/06/2023
FORMALIZACION DIRECTRICES DE LIQUIDACION/CIERRE CONTRATOS EN SECOP II 	22/06/2023
FORMALIZACION DIRECTRICES DE LIQUIDACION/CIERRE CONTRATOS EN SECOP II 	23/06/2023, 
Sensibilización lineamientos Comité de Contratación y sensibilizacion lienamientos siniestros y sancionatorios 
</t>
    </r>
  </si>
  <si>
    <r>
      <rPr>
        <b/>
        <sz val="11"/>
        <rFont val="Calibri"/>
        <family val="2"/>
        <scheme val="minor"/>
      </rPr>
      <t>MEMORANDO No DJ 50894 del 06/07/2023 50%</t>
    </r>
    <r>
      <rPr>
        <sz val="11"/>
        <rFont val="Calibri"/>
        <family val="2"/>
        <scheme val="minor"/>
      </rPr>
      <t xml:space="preserve">
Se anexa link de publicación en la página web del informe EKOGUI de procesos judiciales https://www.invias.gov.co/index.php/informacion-institucional/43-inicio/4049-defensa-judicial#2023</t>
    </r>
  </si>
  <si>
    <r>
      <rPr>
        <b/>
        <sz val="11"/>
        <rFont val="Calibri"/>
        <family val="2"/>
        <scheme val="minor"/>
      </rPr>
      <t>MEMORANDO No SGH 50590 del 05/07/2023</t>
    </r>
    <r>
      <rPr>
        <sz val="11"/>
        <rFont val="Calibri"/>
        <family val="2"/>
        <scheme val="minor"/>
      </rPr>
      <t xml:space="preserve">
Esta actividad es competencia del Grupo de Buen Gobierno de la Secretaría General.
</t>
    </r>
    <r>
      <rPr>
        <b/>
        <sz val="11"/>
        <rFont val="Calibri"/>
        <family val="2"/>
        <scheme val="minor"/>
      </rPr>
      <t>MEMORANDO No SPSC 51047 del 06/07/2023-100%:</t>
    </r>
    <r>
      <rPr>
        <sz val="11"/>
        <rFont val="Calibri"/>
        <family val="2"/>
        <scheme val="minor"/>
      </rPr>
      <t xml:space="preserve">
Los evaluadores de los procesos contractuales convocados por el INVIAS reconocen las obligaciones de confidencialidad, ética, buenas prácticas e información sobre riesgos a fin de garantizar las buenas prácticas y ética en las evaluaciones de la Entidad, debido a ello suscriben el documento correspondiente.
</t>
    </r>
    <r>
      <rPr>
        <b/>
        <sz val="11"/>
        <rFont val="Calibri"/>
        <family val="2"/>
        <scheme val="minor"/>
      </rPr>
      <t>MEMORANDO No DJ 50894 del 06/07/2023 -100%:</t>
    </r>
    <r>
      <rPr>
        <sz val="11"/>
        <rFont val="Calibri"/>
        <family val="2"/>
        <scheme val="minor"/>
      </rPr>
      <t xml:space="preserve">
Los evaluadores de los procesos contractuales convocados por el INVIAS reconocen las obligaciones de confidencialidad, ética, buenas prácticas e información sobre riesgos a fin de garantizar las buenas prácticas y ética en las evaluaciones de la Entidad</t>
    </r>
  </si>
  <si>
    <r>
      <rPr>
        <b/>
        <sz val="11"/>
        <rFont val="Calibri"/>
        <family val="2"/>
        <scheme val="minor"/>
      </rPr>
      <t xml:space="preserve">MEMORANDO No SPSC 51047 del 06/07/2023 -50%: </t>
    </r>
    <r>
      <rPr>
        <sz val="11"/>
        <rFont val="Calibri"/>
        <family val="2"/>
        <scheme val="minor"/>
      </rPr>
      <t xml:space="preserve">
Adelantadas las sustentaciones previas a las publicaciones con base en las evaluaciones efectuadas para los procesos convocados en el trimestre.
Licitación pública 24, Concurso de méritos 24 y Subasta Inversa Electrónica 1 para el informe preliminar y 1 para el informe definitivo
</t>
    </r>
    <r>
      <rPr>
        <b/>
        <sz val="11"/>
        <rFont val="Calibri"/>
        <family val="2"/>
        <scheme val="minor"/>
      </rPr>
      <t>MEMORANDO No DJ 50894 del 06/07/2023-50%:</t>
    </r>
    <r>
      <rPr>
        <sz val="11"/>
        <rFont val="Calibri"/>
        <family val="2"/>
        <scheme val="minor"/>
      </rPr>
      <t xml:space="preserve">
Adelantadas las sustentaciones previas a las publicaciones con base en las evaluaciones efectuadas para los procesos convocados en el trimestre.
Licitación pública 24, Concurso de méritos 24 y Subasta Inversa Electrónica 1 para el informe preliminar y 1 para el informe definitivo</t>
    </r>
  </si>
  <si>
    <r>
      <rPr>
        <b/>
        <sz val="11"/>
        <rFont val="Calibri"/>
        <family val="2"/>
        <scheme val="minor"/>
      </rPr>
      <t>MEMORANDO No DJ 50894 del 06/07/2023 -50%:</t>
    </r>
    <r>
      <rPr>
        <sz val="11"/>
        <rFont val="Calibri"/>
        <family val="2"/>
        <scheme val="minor"/>
      </rPr>
      <t xml:space="preserve">
La DJ Revisó que las regulaciones cumplían con los lineamientos de prevención del daño antijurídico para ello se actualizo el procedimiento interno ADJU-PR-4 para revisión y control de actos administrativos por  parte de la Dirección juridica. Evidencia en el aplicativo KAWAK</t>
    </r>
  </si>
  <si>
    <r>
      <rPr>
        <b/>
        <sz val="11"/>
        <rFont val="Calibri"/>
        <family val="2"/>
        <scheme val="minor"/>
      </rPr>
      <t>MEMORANDO No DJ 50894 del 06/07/2023 -50%:</t>
    </r>
    <r>
      <rPr>
        <sz val="11"/>
        <rFont val="Calibri"/>
        <family val="2"/>
        <scheme val="minor"/>
      </rPr>
      <t xml:space="preserve">
Se realizaron 18 comités con 308 casos y en cada uno se generaron devoluciones por los profesionales que estudiaron los casos para solventar los errores de forma y fondo de cada solicitud, ademas en el chat del comité se recordaban los tiempos de entrega de las solicitudes.</t>
    </r>
  </si>
  <si>
    <t>MEMORANDO No DJ 50894 del 06/07/2023 -50%:
Se enviaron 3 memornados circulares Memorando Circular SGCP 49582 (30-06-2023), Memorando Circular SGCP 49587 (30-06-2023) y Memorando Circular SGCP 49607 (30-06-2023)</t>
  </si>
  <si>
    <t>MEMORANDO No DJ 50894 del 06/07/2023 -50%:
Se realiza seguimiento semanal a los informes que envian las UE y Dterritoriales mediante memorandos;  se solictaron informes de liquidación mensuales a traves de Memorandos  y se solicito informe  trimestral.</t>
  </si>
  <si>
    <r>
      <t xml:space="preserve">MEMORANDO No SUBG 48829 del 29/06/2023
</t>
    </r>
    <r>
      <rPr>
        <sz val="11"/>
        <rFont val="Calibri"/>
        <family val="2"/>
        <scheme val="minor"/>
      </rPr>
      <t xml:space="preserve">Se remitio Memorando Circular MEMORANDO CIRCULAR SUBG 32337 de 03 de mayo de 2023, reiterando el Memorando Circular SUBG 24307 de 31 de Marzo de 2023.  Las memorias de los chats ciudadanos se encuentran disponibles en: https://www.invias.gov.co/index.php/servicios-al-ciudadano/participacion-en-linea/resultados-de-participacion
</t>
    </r>
    <r>
      <rPr>
        <b/>
        <sz val="11"/>
        <rFont val="Calibri"/>
        <family val="2"/>
        <scheme val="minor"/>
      </rPr>
      <t>MEMORANDO No DEO 49799 del 04/07/2023 -45%:</t>
    </r>
    <r>
      <rPr>
        <sz val="11"/>
        <rFont val="Calibri"/>
        <family val="2"/>
        <scheme val="minor"/>
      </rPr>
      <t xml:space="preserve">
La Direccion de Ejecución y Operación tiene a cargo de 6 Facebook live para la presente vigencia, Actividad que se esta gestionando con las subdirecciones (SGI,SVR,SMFF,SMCN), Para lo cual se envió  memorando DEO 27599 del 14 de Abril conducente a la programacion de actividades, En respuesta se recibio memorandos SVR 31221 Y  SUBG 32337, Y se adelanto mesa de trabajo con las Unidades Ejecutoras el 11 de mayo, en donde se resaltaron los lineamientos para la programacion de los chat ciudadanos. Todo esto previamente alineado con la reiteracion por parte de la DEO mediante memorando DEO 34037 a sus Unidades Ejecutoras, conducente al envio de la programacion como insumo principal para el desarrollo de esta actividad. Asi las cosas, tenemos la programacion de 6 facebook live divididos entre la Subdireccion de Gestion Integral de carreteras y la Subdireccion de vias regionales, que mediante memorandos SGI 47332 Y SVR 31221, respectivamente enviaron la informacion solicitada, con el fin de coordinar las fechas con los demas grupos involucrados, OAP, OTIC, SA-GARC.</t>
    </r>
  </si>
  <si>
    <r>
      <rPr>
        <b/>
        <sz val="11"/>
        <rFont val="Calibri"/>
        <family val="2"/>
        <scheme val="minor"/>
      </rPr>
      <t>MEMORANDO No SUBG 48829 del 29/06/2023</t>
    </r>
    <r>
      <rPr>
        <sz val="11"/>
        <rFont val="Calibri"/>
        <family val="2"/>
        <scheme val="minor"/>
      </rPr>
      <t xml:space="preserve">
La Gerencia de Comunicaciones no recibió ninguna información por parte de los responsables para ser publicada.
</t>
    </r>
    <r>
      <rPr>
        <b/>
        <sz val="11"/>
        <rFont val="Calibri"/>
        <family val="2"/>
        <scheme val="minor"/>
      </rPr>
      <t>MEMORANDO No DEO 49799 del 04/07/2023 -50%:</t>
    </r>
    <r>
      <rPr>
        <sz val="11"/>
        <rFont val="Calibri"/>
        <family val="2"/>
        <scheme val="minor"/>
      </rPr>
      <t xml:space="preserve">
La Dirección de ejecución y Operación, en cumplimiento de sus funciones de seguimiento a sus subdirecciones adscritas (SGI-SVR-SMFF-SMCN) , envió memorando DEO 36884 del 18 de mayo 2023, reiternado la solicitud del reporte de los proyectos entregados a la comunidad en el segundo trimestre de la presente vigencia. Considerando que esta informacion es  fundamental como insumo para los acuerdos o compromisos asumidos con los grupos de valor, y su reporte respectivo en el marco de Participación Ciudadana y Rendición de Cuentas. Por consiguiente la SMFF, envio memorando SMFF 43240 del 9 de junio, informando que no cuenta con proyectos entregados o proximos a entregar en el perido solicitado.</t>
    </r>
  </si>
  <si>
    <r>
      <t>MEMORANDO No SA 49660 del 01/07/2023 - 50%:</t>
    </r>
    <r>
      <rPr>
        <sz val="11"/>
        <rFont val="Calibri"/>
        <family val="2"/>
        <scheme val="minor"/>
      </rPr>
      <t xml:space="preserve">
Mediante memorando SA-GARC 33876 del 09/05/2023 se solicito publicacion del Plan de Actividadesde a Participación  2023 el cual ya se encuentra publicado en pagina web. </t>
    </r>
    <r>
      <rPr>
        <b/>
        <sz val="11"/>
        <rFont val="Calibri"/>
        <family val="2"/>
        <scheme val="minor"/>
      </rPr>
      <t xml:space="preserve">
MEMORANDO No SUBG 48829 del 29/06/2023
</t>
    </r>
    <r>
      <rPr>
        <sz val="11"/>
        <rFont val="Calibri"/>
        <family val="2"/>
        <scheme val="minor"/>
      </rPr>
      <t xml:space="preserve">Sera reportado por la dependencia que lidera la actividad.
</t>
    </r>
    <r>
      <rPr>
        <b/>
        <sz val="11"/>
        <rFont val="Calibri"/>
        <family val="2"/>
        <scheme val="minor"/>
      </rPr>
      <t xml:space="preserve">MEMORANDO No SG 50242 del 05/07/2023:
</t>
    </r>
    <r>
      <rPr>
        <sz val="11"/>
        <rFont val="Calibri"/>
        <family val="2"/>
        <scheme val="minor"/>
      </rPr>
      <t xml:space="preserve">Mediante memorando SA-GARC 33876 del 09/05/2023 se solicito publicacion del Plan de Actividadesde a Participación  2023 el cual ya se encuentra publicado en pagina web. 
</t>
    </r>
    <r>
      <rPr>
        <b/>
        <sz val="11"/>
        <rFont val="Calibri"/>
        <family val="2"/>
        <scheme val="minor"/>
      </rPr>
      <t>MEMORANDO No DEO 49799 del 04/07/2023 -50%:</t>
    </r>
    <r>
      <rPr>
        <sz val="11"/>
        <rFont val="Calibri"/>
        <family val="2"/>
        <scheme val="minor"/>
      </rPr>
      <t xml:space="preserve">
En la actividad denominada “Evaluar eventos de dialogo realizados e implementar acciones de mejora”, esta Direccion envío  memorando DEO 27599 del 14 de Abril y DEO 34037 del 9 de mayo, conducente a la programacion de actividades,y  en respuesta se recibio memorandos SVR 31221 Y  SUBG 32337, Y se adelanto mesa de trbajo con las Unidades Ejecutoras el 11 de mayo, en donde se resaltaron los lineamientos para la programacion de los chat ciudadanos conducente a obtener desde su resorte administrativo los lineamientos implementados en esta actividad, para lo cual se solicitó un reporte de las  acciones establecidas sobre el asunto, que permitan una mayor retroalimentación participativa de la Dirección de Ejecución y Operación en cuanto a la formulación de la estrategia de participación ciudadana en las áreas misionales entiéndase estas a las Unidades Ejecutoras y Gerencias. 
 </t>
    </r>
  </si>
  <si>
    <r>
      <t xml:space="preserve">MEMORANDO No DEO 49799 del 04/07/2023:
</t>
    </r>
    <r>
      <rPr>
        <sz val="11"/>
        <rFont val="Calibri"/>
        <family val="2"/>
        <scheme val="minor"/>
      </rPr>
      <t>La DEO, envió memorando DEO 13200 del 24 de febrero de 2023, solicitando el estudio de viabilidad de la creación del grupo en mención. Posteriormente se recibio respuesta mediante memorando SGH 29705 del 21 de Abril de 2023, donde se manifesto que el INVIAS, dentro de su estructura institucional ya cuanta con grupos de trabajo para el  desarrollo de esas funciones.</t>
    </r>
  </si>
  <si>
    <r>
      <t xml:space="preserve">MEMORANDO No OTIC 50328  del 05/07/2023-50%:
</t>
    </r>
    <r>
      <rPr>
        <sz val="11"/>
        <rFont val="Calibri"/>
        <family val="2"/>
        <scheme val="minor"/>
      </rPr>
      <t>En cumplimiento del lineamiento AM.GO.01 del Ministerio de las Tecnologías de la Información en donde se establece que las funcionalidades que involucren TI están supeditado a dos (2) roles: Funcional y Técnico y el Articulo 12.  OFICINA DE TECNOLOGÍAS DE LA INFORMACIÓN Y LAS COMUNICACIONES, numeral 12.10. del Decreto 1292 de 2021, desde la OTIC, nos encontramos atentos a la asesoría y apoyo que el líder funcional requiera.</t>
    </r>
    <r>
      <rPr>
        <b/>
        <sz val="11"/>
        <rFont val="Calibri"/>
        <family val="2"/>
        <scheme val="minor"/>
      </rPr>
      <t xml:space="preserve">
MEMORANDO No DEO 49799 del 04/07/2023:
</t>
    </r>
    <r>
      <rPr>
        <sz val="11"/>
        <rFont val="Calibri"/>
        <family val="2"/>
        <scheme val="minor"/>
      </rPr>
      <t>Para Implementar la herramienta y/o metodología para el análisis de la información canalizada a través de los SAU. Se requirio de la respuesta por para de La Secretaria General al memorando DEO 13200 del 24 de febrero de 2023. Quien a su ves canalizo la respuesta mediante memorando SGH 29705 del 21 de Abril de 2023, donde se manifesto que el INVIAS, dentro de su estructura institucional ya cuanta con grupos de trabajo para el  desarrollo de esas funciones.</t>
    </r>
  </si>
  <si>
    <r>
      <t xml:space="preserve">MEMORANDO No DEO 49799 del 04/07/2023:
</t>
    </r>
    <r>
      <rPr>
        <sz val="11"/>
        <rFont val="Calibri"/>
        <family val="2"/>
        <scheme val="minor"/>
      </rPr>
      <t>Mediante memorando SGH 29705 del 21 de Abril de 2023,  se manifesto que el INVIAS, dentro de su estructura institucional ya cuanta con grupos de trabajo para el  desarrollo de esas funciones.</t>
    </r>
  </si>
  <si>
    <r>
      <rPr>
        <b/>
        <sz val="11"/>
        <rFont val="Calibri"/>
        <family val="2"/>
        <scheme val="minor"/>
      </rPr>
      <t>MEMORANDO No SA 49660 del 01/07/2023 - 50%:</t>
    </r>
    <r>
      <rPr>
        <sz val="11"/>
        <rFont val="Calibri"/>
        <family val="2"/>
        <scheme val="minor"/>
      </rPr>
      <t xml:space="preserve">
El instituto Nacional de vias a traves del Grupo de Atencion al ciudadano cuenta en la pagina web con el waner de transparencia donde se registra y publica trimestralmente la informacion a la que haya lugar (adjunto link)   https://www.invias.gov.co/index.php/plan-anticorrupcion-y-de-atencion-al-ciudadano
</t>
    </r>
    <r>
      <rPr>
        <b/>
        <sz val="11"/>
        <rFont val="Calibri"/>
        <family val="2"/>
        <scheme val="minor"/>
      </rPr>
      <t>MEMORANDO No SUBG 48829 del 29/06/2023</t>
    </r>
    <r>
      <rPr>
        <sz val="11"/>
        <rFont val="Calibri"/>
        <family val="2"/>
        <scheme val="minor"/>
      </rPr>
      <t xml:space="preserve">
Sera reportado por la dependencia que lidera la actividad.
</t>
    </r>
    <r>
      <rPr>
        <b/>
        <sz val="11"/>
        <rFont val="Calibri"/>
        <family val="2"/>
        <scheme val="minor"/>
      </rPr>
      <t>MEMORANDO No OTIC 50328  del 05/07/2023-50%:</t>
    </r>
    <r>
      <rPr>
        <sz val="11"/>
        <rFont val="Calibri"/>
        <family val="2"/>
        <scheme val="minor"/>
      </rPr>
      <t xml:space="preserve">
El pasado 30 de marzo del 2023, se llevó a cabo una reunión liderada por la secretaría general para entender las necesidades del estado abierto, sin embargo, es necesario definir las actividades y roles para ejecutar esta actividad en su totalidad.  Se recomienda establecer un equipo interdisciplinario, entre las Oficinas de planeación, Grupo de atención al ciudadano, Gerencia de prensa y Oficina de TI, el cual pueda realizar el diagnostico para la Implementación de la estrategia de estado abierto. Desde la OTIC, se está construyendo un plan de apertura de Datos basado en las guías de Gobierno Digital.  En cumplimiento del lineamiento AM.GO.01 del Ministerio de las Tecnologías de la Información en donde se establece que las funcionalidades que involucren TI están supeditado a dos (2) roles: Funcional y Técnico y el Articulo 12.  OFICINA DE TECNOLOGÍAS DE LA INFORMACIÓN Y LAS COMUNICACIONES, numeral 12.10. del Decreto 1292 de 2021, desde la OTIC, nos encontramos atentos a la asesoría y apoyo que el líder funcional requiera.
</t>
    </r>
    <r>
      <rPr>
        <b/>
        <sz val="11"/>
        <rFont val="Calibri"/>
        <family val="2"/>
        <scheme val="minor"/>
      </rPr>
      <t>MEMORANDO No SG 50242 del 05/07/2023-50%:</t>
    </r>
    <r>
      <rPr>
        <sz val="11"/>
        <rFont val="Calibri"/>
        <family val="2"/>
        <scheme val="minor"/>
      </rPr>
      <t xml:space="preserve">
El instituto Nacional de vias a traves del Grupo de Atencion al ciudadano cuenta en la pagina web con el waner de transparencia donde se registra y publica trimestralmente la informacion a la que haya lugar (adjunto link)   https://www.invias.gov.co/index.php/plan-anticorrupcion-y-de-atencion-al-ciudadano
</t>
    </r>
    <r>
      <rPr>
        <b/>
        <sz val="11"/>
        <rFont val="Calibri"/>
        <family val="2"/>
        <scheme val="minor"/>
      </rPr>
      <t xml:space="preserve">MEMORANDO No DJ 50894 del 06/07/2023 -50%: 
</t>
    </r>
    <r>
      <rPr>
        <sz val="11"/>
        <rFont val="Calibri"/>
        <family val="2"/>
        <scheme val="minor"/>
      </rPr>
      <t xml:space="preserve">Se adelantó mesa de trabajo el dia  viernes 30 de marzo 2023  con la OTIC y SG con el fin de analizar y verificar la Línea de trabajo.
</t>
    </r>
    <r>
      <rPr>
        <b/>
        <sz val="11"/>
        <rFont val="Calibri"/>
        <family val="2"/>
        <scheme val="minor"/>
      </rPr>
      <t>MEMORANDO No DEO 49799 del 04/07/2023-50%:</t>
    </r>
    <r>
      <rPr>
        <sz val="11"/>
        <rFont val="Calibri"/>
        <family val="2"/>
        <scheme val="minor"/>
      </rPr>
      <t xml:space="preserve">
La Dirección de Ejecución y Operación esta presta a suministrar  la información de su competencia dentro de los lineamientos del COMPES 4070. Dicho esto esta Dirección envió memorando DEO 43364 del 9 de junio  a la OTIC., Con el fin de  manifestar la disposición de interactuar desde su alcance en lo que sea necesario conducente al aporte de la política de acceso a la información pública. Es por esto que mediente el memorando en mension se considera la importancia de actualizar la información contenida en el portal oficial web del INVIAS, especialmente en “Seguimiento a la inversión” en donde se deben actualizar los nombres de las subdirecciones adscritas a la Dirección de Ejecución y Operación, Proyectos INVIAS, y Fichas de Proyectos por Departamento</t>
    </r>
  </si>
  <si>
    <r>
      <rPr>
        <b/>
        <sz val="11"/>
        <rFont val="Calibri"/>
        <family val="2"/>
        <scheme val="minor"/>
      </rPr>
      <t xml:space="preserve">MEMORANDO No SA 49660 del 01/07/2023 - 100%: </t>
    </r>
    <r>
      <rPr>
        <sz val="11"/>
        <rFont val="Calibri"/>
        <family val="2"/>
        <scheme val="minor"/>
      </rPr>
      <t xml:space="preserve">
Se dio respuesta por medio de correo electronico del dia 4 de enero de 2023 (ver link) https://invias-my.sharepoint.com/:x:/g/personal/npena_invias_gov_co/EQc48KGlot9AkdrsqNr7s0MBEK0k43w7ugapwLM76ln7Eg?e=2VkORK
</t>
    </r>
    <r>
      <rPr>
        <b/>
        <sz val="11"/>
        <rFont val="Calibri"/>
        <family val="2"/>
        <scheme val="minor"/>
      </rPr>
      <t xml:space="preserve">
MEMORANDO No SUBG 48829 del 29/06/2023
</t>
    </r>
    <r>
      <rPr>
        <sz val="11"/>
        <rFont val="Calibri"/>
        <family val="2"/>
        <scheme val="minor"/>
      </rPr>
      <t xml:space="preserve">Sera reportado por la dependencia que lidera la actividad.
</t>
    </r>
    <r>
      <rPr>
        <b/>
        <sz val="11"/>
        <rFont val="Calibri"/>
        <family val="2"/>
        <scheme val="minor"/>
      </rPr>
      <t>MEMORANDO No SPSC 51047 del 06/07/2023 -100%:</t>
    </r>
    <r>
      <rPr>
        <sz val="11"/>
        <rFont val="Calibri"/>
        <family val="2"/>
        <scheme val="minor"/>
      </rPr>
      <t xml:space="preserve">
La Subdirección de Procesos de Selección Contractuales como responsable de la publicación y seguimiento del PAA, realiza consolidación y correspondiente publicación del mismo mediante plataforma SECOP II, asi mismo realiza actualizaciones, con corte del segundo trimestre de la vigencia se ha modificado y se encuentra en la versión No. 152 con corte 29 de junio de 2023, 
Anexo 2 - PAA versión 152                                                                                                                                       https://www.secop.gov.co/CO1BusinessLine/App/AnnualPurchasingPlanEdit/View?Id=268167
</t>
    </r>
    <r>
      <rPr>
        <b/>
        <sz val="11"/>
        <rFont val="Calibri"/>
        <family val="2"/>
        <scheme val="minor"/>
      </rPr>
      <t>MEMORANDO No DJ 50894 del 06/07/2023 -100%:</t>
    </r>
    <r>
      <rPr>
        <sz val="11"/>
        <rFont val="Calibri"/>
        <family val="2"/>
        <scheme val="minor"/>
      </rPr>
      <t xml:space="preserve">
La subdirección de Procesos de Selección Contractuales como responsable de la publicación y seguimiento del PAA, realiza consolidación y correspondiente publicación del mismo mediante plataforma SECOP II, asi mismo realiza actualizaciones, con corte del segundo trimestre de la vigencia se ha modificado y se encuentra en la versión No. 152 con corte 29 de junio de 2023, 
Anexo 2 - PAA versión 152                                                                                                                                       https://www.secop.gov.co/CO1BusinessLine/App/AnnualPurchasingPlanEdit/View?Id=268167
</t>
    </r>
    <r>
      <rPr>
        <b/>
        <sz val="11"/>
        <rFont val="Calibri"/>
        <family val="2"/>
        <scheme val="minor"/>
      </rPr>
      <t>MEMORANDO No DEO 49799 del 04/07/2023-100%:</t>
    </r>
    <r>
      <rPr>
        <sz val="11"/>
        <rFont val="Calibri"/>
        <family val="2"/>
        <scheme val="minor"/>
      </rPr>
      <t xml:space="preserve">
Cumplido en el primer trimestre. Mediante memorando DEO-GSC-223 del 3 de enero de 2023, Se envió Plan de Adquisiciones preliminar ajustado, y el 27 de enero se hace un alcance mediante memorando DEO-GSC-4752.</t>
    </r>
  </si>
  <si>
    <t>Avance acorde con lo programado</t>
  </si>
  <si>
    <t>Durante el 2° trimestre se implementó prueba piloto  para doumentar el monitoreo en el aplicativo KAWAK y la Oficina Asesora de Planeación brindó el acompañamiento respectivo a los facilitadores del MIPG que volutaritariamente aceptaron participar.</t>
  </si>
  <si>
    <t>Sin avance programado en el periodo</t>
  </si>
  <si>
    <t>Si efectivamente ya se cuenta con grupos de trabajo para llevar a cabo “el análisis de la información canalizada a través de los SAU” posiblemente sería innecesario documentar concepto de viabilidad al respecto, por lo tanto esta actividad podría ser excluida del PAAC, si mediante memorando con la respectiva argumentación solicitan a esta Oficina convocar una sesión del Comité Institucional de Gestión y Desempeño para analizar el caso.</t>
  </si>
  <si>
    <t>19 activdidades sin avance programado</t>
  </si>
  <si>
    <t>Sin Reporte por parte de la  Dirección Técnica y de Estructuración - DTE</t>
  </si>
  <si>
    <t>Porcentaje de avance y observaciones de cumplimiento en revisión por parte de los responsables</t>
  </si>
  <si>
    <t>La única dependencia a cargo de la actividad es la Subdirección General, incluso en la la columna observación se precisó “Diseño y divulgación a cargo del Grupo Gerencia de Comunicaciones”.</t>
  </si>
  <si>
    <t>Esta actividad esta a cargo de la Dirección General, Subdirección  General, Dirección de Ejecución y Operación	Dirección y Técnica y de Estructuración – DTE.  
Respetuosamente se sugiere que adelanten una mesa de trabajo para definir roles, unificar criterios y definir la frecuencia /metodología de reporte</t>
  </si>
  <si>
    <t xml:space="preserve">Por favor aportar soportes de la conformación del equipo “administrador de la linea etica PAS” y la metodología adoptada para la operación del “la asistencia de un filtro que analice la naturaleza de las denuncias y las redireccione a la instancia correspondiente”.
Es pertinente validar el rol de cada dependencia en la operación de la línea PAS, a la luz de las competencias y funciones vigentes. Y si es el caso, argumentar mediante memorando dirigido a esta oficina los motivos por los cuales la actividad o responsables deben actualizarse en sesión del Comité Institucional de Gestión y Desempeño. </t>
  </si>
  <si>
    <t>Una vez consultado el archivo publicado en https://www.invias.gov.co/index.php/normativa/politicas-y-lineamientos/atencion-al-ciudadano/15195-plan-de-actividades-de-participacion-ciudadana-2023   el 10 de mayo, se constata que se encuentra sin diligenciar la información propia de las columnas AO a AV, correspondiente al “Reporte ejecución del espacio” y la “Evaluación del espacio de participación”, dificultando validar si efectivamente las actividades de participación han sido implementadas según lo programado.</t>
  </si>
  <si>
    <t>Si efectivamente ya se cuenta con grupos de trabajo para llevar a cabo “el análisis de la información canalizada a través de los SAU” posiblemente sería innecesario documentar concepto de viabilidad al respecto, por lo tanto esta actividad podría ser excluida del PAAC, si mediante memorando con la respectiva argumentación solicitan a esta Oficina convocar una sesión del Comité Institucional de Gestión y Desempeño para analizar el caso.
Por otra parte es importante precisar que si los grupos de trabajo con dichas competencias pertenecen a la Dirección de Ejecución y Operación es necesario que aporten los soportes de la implementación de herramientas/metodologías para el análisis de la información canalizada a través de los SAU, junto con los reportes generados. Pero si los grupos de trabajo competentes pertenece a otras dependencias, podría mediante memorando sustentado solicitar a esta oficina convocar una sesión del Comité Institucional de Gestión y Desempeño para actualizar los responsables de las actividades</t>
  </si>
  <si>
    <t>La implementación del estado abierto esta relacionado con el CONPES 4070 LINEAMIENTOS DE POLÍTICA PARA LA IMPLEMENTACIÓN DE UN MODELO DE ESTADO ABIERTO. Favor aportar evidencias sobre los autodiagnósticos diseñados y/o aplicados</t>
  </si>
  <si>
    <t>Es nececsdario definir los roles y alcances de cada dependencia involucrada</t>
  </si>
  <si>
    <t>Sin reporte por parte de la  Dirección Técnica y de Estructuración - DTE y Secretaría General</t>
  </si>
  <si>
    <t>La Oficina Asesora de Planeación gestionó reunión con el Ministerio de Transporte y Departamento Administrativo de la Función Pública para la inclusión del trámite " Permiso  para la construcción de obras en las riberas de los ríos o dentro de su cauce y en las demás vías fluviales” en el inventario de la entidad, que fue registrado en el Sistema Único de Información de Trámites –SUIT durante la mesa de trabajo  del 8 de junio. Posteriormente, exhortó a la Subdirección de Reglamentación Técnica a culminar con la inscripción del trámite (personalizando los canales y medios de seguimiento)  y reportó cumplimiento al Ministerio de Transporte el 16 de junio.</t>
  </si>
  <si>
    <r>
      <rPr>
        <b/>
        <sz val="11"/>
        <rFont val="Calibri"/>
        <family val="2"/>
        <scheme val="minor"/>
      </rPr>
      <t>MEMORANDO No OTIC 50328  del 05/07/2023</t>
    </r>
    <r>
      <rPr>
        <sz val="11"/>
        <rFont val="Calibri"/>
        <family val="2"/>
        <scheme val="minor"/>
      </rPr>
      <t xml:space="preserve">
S e ha ejecutado seguimiento mensual a la implementación del MSPI, estos seguimientos se registran en el seguimiento mensual del PETI. El estado actual del MSPI es el siguiente: Se elaboró la caracterización del proyecto MSPI donde se registra la necesidad y objetivos del proyecto, se envió el CDP para
la aprobación, se elaboró el cronograma y Ficha Técnica para la contratación de este proyecto. Se reunió el comité de Seguridad y Privacidad de la información sesionó el 10 de mayo del 2023, donde se trataron los siguiente puntos: •Seguridad Informática . Informe de las Actividades realizadas en la implementación del MSPI. • Informe de las Actividades de la vigencia 2022 que se cierran en la vigencia 2023. •Estado y resultados de la estrategia de apropiación y sensibilización en seguridad y privacidad de la información: “Protección de Tu Mundo Digital”. • Actividades planificadas por ejecutar y productos esperados para la vigencia 2023. •Estrategias vigencia 2023. •Necesidades . Estamos a la espera de línea para proceder con la contratación de este proyecto.</t>
    </r>
  </si>
  <si>
    <t>Tener en cuenta que la observación dentro del PAAC precisa “Realizar mesas trimestrales para el seguimiento del cumplimiento de la matriz de la resolución 1519 de 2020 y plan de mejoramiento respectivo.”. Motivo por el cual, es importante definir la dependencia que liderará el tema y coordinará la realización de las respectivas mesas trimestrales para el seguimiento del cumplimiento de la matriz de la resolución 1519 de 2020 y plan de mejoramiento respectivo.
La Oficina Asesora de Planeación sugiere que el líder de la actividad sea la Secretaría General (29.10. Cumplir y hacer cumplir los estándares exigidos por el programa presidencial de modernización, eficiencia, transparencia y lucha contra la corrupción.) aunque  el año pasado esa labor la coordinó la Subdirección General, la propuesta la envío mediante correo del 13/06/23 al Dr Jaime Cuervo con copia a la facilitadora del MIPG Dra Lucia Agudelo. Por lo anterior, estaremos atentos y prestos a participar en lo que se requiere, teniendo en cuenta la alerta expresada en la mesa de trabajo del 07/06/23 a las 10.00am sobre la estructura del menú destacado ""Transparencia y acceso a la información pública".</t>
  </si>
  <si>
    <t>Es pertinente confirmar si se está aplicando la lista de verificación del actula protocolo de lenguaje claro</t>
  </si>
  <si>
    <r>
      <t xml:space="preserve">1. Nueva versión de la politica disponible en https://www.invias.gov.co/index.php/archivo-y-documentos/politicas-y-lineamientos y en http://intranet/index.php/la-calidad-al-dia/direccionamiento-estrategico
2. Mediante MEMORANDO CIRCULAR No OAP 22034  del 24/03/2023 se socializó la actualización política Institucional de administración del riesgo y se convocó a Encuentro de facilitadores del MIPG
</t>
    </r>
    <r>
      <rPr>
        <b/>
        <sz val="11"/>
        <rFont val="Calibri"/>
        <family val="2"/>
        <scheme val="minor"/>
      </rPr>
      <t xml:space="preserve">
MEMORANDO No SUBG 54093 del 14/07/2023 -100%:</t>
    </r>
    <r>
      <rPr>
        <sz val="11"/>
        <rFont val="Calibri"/>
        <family val="2"/>
        <scheme val="minor"/>
      </rPr>
      <t xml:space="preserve">
La Política Institucional de Administración del Riesgo vigente se encuentra disponible en Portal Web: https://www.invias.gov.co/index.php/archivo-y-documentos/politicas-y-lineamientos e Intranet: http://intranet/index.php/la-calidad-al-dia/direccionamiento-estrategico#formular-los-lineamientos-para-la-administracion-del-riesgo
El mapa de riesgos vigente se encuentra disponible en Portal Web: https://www.invias.gov.co/index.php/informacion-institucional/sistema-de-gestion-de-calidad e Intranet: http://intranet/index.php/la-calidad-al-dia/control-interno</t>
    </r>
  </si>
  <si>
    <r>
      <t xml:space="preserve">MEMORANDO No SUBG 48829 del 29/06/2023
</t>
    </r>
    <r>
      <rPr>
        <sz val="11"/>
        <rFont val="Calibri"/>
        <family val="2"/>
        <scheme val="minor"/>
      </rPr>
      <t>Los 65 boletines de prensa generados en el primer trimestre con información de la gestión institucional en lenguaje claro están disponibles en: https://www.invias.gov.co/index.php/sala/noticia</t>
    </r>
    <r>
      <rPr>
        <b/>
        <sz val="11"/>
        <rFont val="Calibri"/>
        <family val="2"/>
        <scheme val="minor"/>
      </rPr>
      <t xml:space="preserve">
MEMORANDO No DG-GC 51185 del 07/07/2023 -50%.
</t>
    </r>
    <r>
      <rPr>
        <sz val="11"/>
        <rFont val="Calibri"/>
        <family val="2"/>
        <scheme val="minor"/>
      </rPr>
      <t xml:space="preserve">Los 55 boletines de prensa generados en el segundo trimestre con información de la gestión institucional en lenguaje claro están disponibles en: https://www.invias.gov.co/index.php/sala/noticias
</t>
    </r>
    <r>
      <rPr>
        <b/>
        <sz val="11"/>
        <rFont val="Calibri"/>
        <family val="2"/>
        <scheme val="minor"/>
      </rPr>
      <t>MEMORANDO No SUBG 54093 del 14/07/2023 -50%:</t>
    </r>
    <r>
      <rPr>
        <sz val="11"/>
        <rFont val="Calibri"/>
        <family val="2"/>
        <scheme val="minor"/>
      </rPr>
      <t xml:space="preserve">
Se publicó en la página web de la entidad en el siguiente enlace: https://www.invias.gov.co/index.php/planeacion-gestion-y-control/rendicion-de-cuentas</t>
    </r>
  </si>
  <si>
    <r>
      <t xml:space="preserve">MEMORANDO No SA 49660 del 01/07/2023 - 33%: 
</t>
    </r>
    <r>
      <rPr>
        <sz val="11"/>
        <rFont val="Calibri"/>
        <family val="2"/>
        <scheme val="minor"/>
      </rPr>
      <t xml:space="preserve"> mediante  memorando Circular  SA-GARC 47760 del 26/06/2023 se solicito  informacion  propias de cada dependencia para  incluir la Guia 
</t>
    </r>
    <r>
      <rPr>
        <b/>
        <sz val="11"/>
        <rFont val="Calibri"/>
        <family val="2"/>
        <scheme val="minor"/>
      </rPr>
      <t>MEMORANDO No SUBG 48829 del 29/06/2023</t>
    </r>
    <r>
      <rPr>
        <sz val="11"/>
        <rFont val="Calibri"/>
        <family val="2"/>
        <scheme val="minor"/>
      </rPr>
      <t xml:space="preserve">
https://invias.sharepoint.com/:f:/s/GRUPOATENCINALCIUDADANO/EvcPE61ux69FruFigyp-jvEBzxVmtOy62qnaVZERkhB39Q?e=NdZbQV
</t>
    </r>
    <r>
      <rPr>
        <b/>
        <sz val="11"/>
        <rFont val="Calibri"/>
        <family val="2"/>
        <scheme val="minor"/>
      </rPr>
      <t>MEMORANDO No OTIC 50328  del 05/07/2023 -33%:</t>
    </r>
    <r>
      <rPr>
        <sz val="11"/>
        <rFont val="Calibri"/>
        <family val="2"/>
        <scheme val="minor"/>
      </rPr>
      <t xml:space="preserve">
 En cumplimiento del lineamiento AM.GO.01 del Ministerio de las Tecnologías de la Información en donde se establece que las funcionalidades que involucren TI están supeditado a dos (2) roles: Funcional y Técnico y el Articulo 12.  OFICINA DE TECNOLOGÍAS DE LA INFORMACIÓN Y LAS COMUNICACIONES, numeral 12.10. del Decreto 1292 de 2021, desde la OTIC, nos encontramos atentos a la asesoría y apoyo que el líder funcional requiera.
</t>
    </r>
    <r>
      <rPr>
        <b/>
        <sz val="11"/>
        <rFont val="Calibri"/>
        <family val="2"/>
        <scheme val="minor"/>
      </rPr>
      <t>MEMORANDO No SG 50242 del 05/07/2023-33%:</t>
    </r>
    <r>
      <rPr>
        <sz val="11"/>
        <rFont val="Calibri"/>
        <family val="2"/>
        <scheme val="minor"/>
      </rPr>
      <t xml:space="preserve">
 mediante  memorando Circular  SA-GARC 47760 del 26/06/2023 se solicito  informacion  propias de cada dependencia para  incluir la Guia 
</t>
    </r>
    <r>
      <rPr>
        <b/>
        <sz val="11"/>
        <rFont val="Calibri"/>
        <family val="2"/>
        <scheme val="minor"/>
      </rPr>
      <t xml:space="preserve">MEMORANDO No SUBG 54093 del 14/07/2023 -33%:
</t>
    </r>
    <r>
      <rPr>
        <sz val="11"/>
        <rFont val="Calibri"/>
        <family val="2"/>
        <scheme val="minor"/>
      </rPr>
      <t>El documento vigente se encuentra disponible en: https://www.invias.gov.co/index.php/servicios-al-ciudadano/derechos-del-ciudadano-y-canales-de-atencion#2023</t>
    </r>
  </si>
  <si>
    <r>
      <rPr>
        <b/>
        <sz val="11"/>
        <rFont val="Calibri"/>
        <family val="2"/>
        <scheme val="minor"/>
      </rPr>
      <t>MEMORANDO No SA-GARC 49412 del 30/06/2023 -50%:</t>
    </r>
    <r>
      <rPr>
        <sz val="11"/>
        <rFont val="Calibri"/>
        <family val="2"/>
        <scheme val="minor"/>
      </rPr>
      <t xml:space="preserve"> 
Mediante memorando OTIC 21504 del 23 de marzo de 2023 donde informan que el chat bot se encuentra con sus respectivas licencias y activo en la pagina web.
</t>
    </r>
    <r>
      <rPr>
        <b/>
        <sz val="11"/>
        <rFont val="Calibri"/>
        <family val="2"/>
        <scheme val="minor"/>
      </rPr>
      <t xml:space="preserve">
MEMORANDO No SA 49660 del 01/07/2023 - 50%: 
</t>
    </r>
    <r>
      <rPr>
        <sz val="11"/>
        <rFont val="Calibri"/>
        <family val="2"/>
        <scheme val="minor"/>
      </rPr>
      <t xml:space="preserve">Mediante memorando OTIC 21504 del 23 de marzo de 2023 donde informan que el chat bot se encuentra con sus respectivas licencias y activo en la pagina web.
</t>
    </r>
    <r>
      <rPr>
        <b/>
        <sz val="11"/>
        <rFont val="Calibri"/>
        <family val="2"/>
        <scheme val="minor"/>
      </rPr>
      <t>MEMORANDO No SUBG 48829 del 29/06/2023</t>
    </r>
    <r>
      <rPr>
        <sz val="11"/>
        <rFont val="Calibri"/>
        <family val="2"/>
        <scheme val="minor"/>
      </rPr>
      <t xml:space="preserve">
Se inició el proceso de diagnóstico para definir la viabilidad de la activación del Chatbot en el Portal Web.
</t>
    </r>
    <r>
      <rPr>
        <b/>
        <sz val="11"/>
        <rFont val="Calibri"/>
        <family val="2"/>
        <scheme val="minor"/>
      </rPr>
      <t xml:space="preserve">
MEMORANDO No SG 50242 del 05/07/2023 -50%:
</t>
    </r>
    <r>
      <rPr>
        <sz val="11"/>
        <rFont val="Calibri"/>
        <family val="2"/>
        <scheme val="minor"/>
      </rPr>
      <t xml:space="preserve">Mediante memorando OTIC 21504 del 23 de marzo de 2023 donde informan que el chat bot se encuentra con sus respectivas licencias y activo en la pagina web.
</t>
    </r>
    <r>
      <rPr>
        <b/>
        <sz val="11"/>
        <rFont val="Calibri"/>
        <family val="2"/>
        <scheme val="minor"/>
      </rPr>
      <t xml:space="preserve">
MEMORANDO No SUBG 54093 del 14/07/2023 -50%:
</t>
    </r>
    <r>
      <rPr>
        <sz val="11"/>
        <rFont val="Calibri"/>
        <family val="2"/>
        <scheme val="minor"/>
      </rPr>
      <t>El Webmaster puso en operación nuevamente el ChatBot disponible en: https://www.invias.gov.co/</t>
    </r>
  </si>
  <si>
    <r>
      <rPr>
        <b/>
        <sz val="11"/>
        <rFont val="Calibri"/>
        <family val="2"/>
        <scheme val="minor"/>
      </rPr>
      <t xml:space="preserve">MEMORANDO No SA-GARC 49412 del 30/06/2023 -50%: </t>
    </r>
    <r>
      <rPr>
        <sz val="11"/>
        <rFont val="Calibri"/>
        <family val="2"/>
        <scheme val="minor"/>
      </rPr>
      <t xml:space="preserve">
Mediante memorando SA-GARC 48975 del 26-06-2023, se solicito diseño y publicación al grupo de comunicaciones.
</t>
    </r>
    <r>
      <rPr>
        <b/>
        <sz val="11"/>
        <rFont val="Calibri"/>
        <family val="2"/>
        <scheme val="minor"/>
      </rPr>
      <t xml:space="preserve">MEMORANDO No SA 49660 del 01/07/2023 - 50%: </t>
    </r>
    <r>
      <rPr>
        <sz val="11"/>
        <rFont val="Calibri"/>
        <family val="2"/>
        <scheme val="minor"/>
      </rPr>
      <t xml:space="preserve">
Mediante memorando SA-GARC 48975 del 26-06-2023, se solicito diseño y publicación al grupo de comunicaciones.
</t>
    </r>
    <r>
      <rPr>
        <b/>
        <sz val="11"/>
        <rFont val="Calibri"/>
        <family val="2"/>
        <scheme val="minor"/>
      </rPr>
      <t>MEMORANDO No SUBG 48829 del 29/06/2023:</t>
    </r>
    <r>
      <rPr>
        <sz val="11"/>
        <rFont val="Calibri"/>
        <family val="2"/>
        <scheme val="minor"/>
      </rPr>
      <t xml:space="preserve">
La información de los enlaces en la página web para dar cumplimiento al Índice de transparencia y acceso a la información pública (ITA) están disponibles en: https://www.invias.gov.co/index.php/informacion-institucional/transparencia-y-acceso-a-la-informacion-publica
</t>
    </r>
    <r>
      <rPr>
        <b/>
        <sz val="11"/>
        <rFont val="Calibri"/>
        <family val="2"/>
        <scheme val="minor"/>
      </rPr>
      <t xml:space="preserve">MEMORANDO No SG 50242 del 05/07/2023--50%: </t>
    </r>
    <r>
      <rPr>
        <sz val="11"/>
        <rFont val="Calibri"/>
        <family val="2"/>
        <scheme val="minor"/>
      </rPr>
      <t xml:space="preserve">
se publico encuesta de satisfaccion en la pagina web https://forms.office.com/pages/responsepage.aspx?id=KBkX6ykpLE-nWbXMKscq-0JOVcT8nmFHtqkjj1oZ7YVUMjgzRk9GT0NRVERWMUtQR1BUN1E3Q1BYQiQlQCN0PWcu
</t>
    </r>
    <r>
      <rPr>
        <b/>
        <sz val="11"/>
        <rFont val="Calibri"/>
        <family val="2"/>
        <scheme val="minor"/>
      </rPr>
      <t>MEMORANDO No SUBG 54093 del 14/07/2023 -50%:</t>
    </r>
    <r>
      <rPr>
        <sz val="11"/>
        <rFont val="Calibri"/>
        <family val="2"/>
        <scheme val="minor"/>
      </rPr>
      <t xml:space="preserve">
El banner con el acceso a la encuesta se encuentra publicado y disponible en: https://www.invias.gov.co/ y en la sección: https://www.invias.gov.co/index.php/informacion-institucional/transparencia-y-acceso-a-la-informacion-publica</t>
    </r>
  </si>
  <si>
    <r>
      <t xml:space="preserve">MEMORANDO No SA-GARC 49412 del 30/06/2023:
</t>
    </r>
    <r>
      <rPr>
        <sz val="11"/>
        <rFont val="Calibri"/>
        <family val="2"/>
        <scheme val="minor"/>
      </rPr>
      <t xml:space="preserve">Mediante memorandos SA-GARC 30770 23/04/2023, SA-GARC 38178 del 24/05/2023 y SA-GARC 44336 del 14/06/2023 se envio el informe de mapa de aseguramiento a la Oficina de Control Interno, relacionando las denuncias ingresadas Entidad y con  memorandos  SA GARC 26631 del  12/04/2023 y  SA GARC 34075 del 09/05/2023,  se reporto los informes que cuantifican las denuncias a tráves de los canales de atención.
</t>
    </r>
    <r>
      <rPr>
        <b/>
        <sz val="11"/>
        <rFont val="Calibri"/>
        <family val="2"/>
        <scheme val="minor"/>
      </rPr>
      <t>MEMORANDO No SA 49660 del 01/07/2023 - 50%:</t>
    </r>
    <r>
      <rPr>
        <sz val="11"/>
        <rFont val="Calibri"/>
        <family val="2"/>
        <scheme val="minor"/>
      </rPr>
      <t xml:space="preserve">
Mediante memorandos SA-GARC 30770 23/04/2023, SA-GARC 38178 del 24/05/2023 y SA-GARC 44336 del 14/06/2023 se envio el informe de mapa de aseguramiento a la Oficina de Control Interno, relacionando las denuncias ingresadas Entidad y con  memorandos  SA GARC 26631 del  12/04/2023 y  SA GARC 34075 del 09/05/2023,  se reporto los informes que cuantifican las denuncias a tráves de los canales de atención.
</t>
    </r>
    <r>
      <rPr>
        <b/>
        <sz val="11"/>
        <rFont val="Calibri"/>
        <family val="2"/>
        <scheme val="minor"/>
      </rPr>
      <t xml:space="preserve">
MEMORANDO No OCI 49041 del 29/06/2023</t>
    </r>
    <r>
      <rPr>
        <sz val="11"/>
        <rFont val="Calibri"/>
        <family val="2"/>
        <scheme val="minor"/>
      </rPr>
      <t xml:space="preserve">
En el periodo la Oficina de Control Interno no ha sido requerida para dar respuesta a denuncias directamente. No obstante, ha redireccionado a los responsables competentes las denuncias de las que ha sido informada y sobre éstas ha realizado seguimiento a sus respuestas de fondo y con oportunidad. 
</t>
    </r>
    <r>
      <rPr>
        <b/>
        <sz val="11"/>
        <rFont val="Calibri"/>
        <family val="2"/>
        <scheme val="minor"/>
      </rPr>
      <t>MEMORANDO No SUBG 48829 del 29/06/2023</t>
    </r>
    <r>
      <rPr>
        <sz val="11"/>
        <rFont val="Calibri"/>
        <family val="2"/>
        <scheme val="minor"/>
      </rPr>
      <t xml:space="preserve">
https://invias.sharepoint.com/:f:/s/GRUPOATENCINALCIUDADANO/EvcPE61ux69FruFigyp-jvEBzxVmtOy62qnaVZERkhB39Q?e=NdZbQV
</t>
    </r>
    <r>
      <rPr>
        <b/>
        <sz val="11"/>
        <rFont val="Calibri"/>
        <family val="2"/>
        <scheme val="minor"/>
      </rPr>
      <t xml:space="preserve">MEMORANDO No OCD 50527  del 05/07/2023-50%.
</t>
    </r>
    <r>
      <rPr>
        <sz val="11"/>
        <rFont val="Calibri"/>
        <family val="2"/>
        <scheme val="minor"/>
      </rPr>
      <t xml:space="preserve">Se informa que en el segundo trimestre no se recibieron denuncias por hechos de corrupción. No obstante la Oficina de Control Disciplinario siemore brinda respuesta oportuna a las solicitudes de la ciudadanía con temas de su competencia. 
</t>
    </r>
    <r>
      <rPr>
        <b/>
        <sz val="11"/>
        <rFont val="Calibri"/>
        <family val="2"/>
        <scheme val="minor"/>
      </rPr>
      <t xml:space="preserve">MEMORANDO No SGH 50590 del 05/07/2023
</t>
    </r>
    <r>
      <rPr>
        <sz val="11"/>
        <rFont val="Calibri"/>
        <family val="2"/>
        <scheme val="minor"/>
      </rPr>
      <t xml:space="preserve">Este tema es liderado por la Subdirección Administrativa
</t>
    </r>
    <r>
      <rPr>
        <b/>
        <sz val="11"/>
        <rFont val="Calibri"/>
        <family val="2"/>
        <scheme val="minor"/>
      </rPr>
      <t>MEMORANDO No OTIC 50328  del 05/07/2023 -50%</t>
    </r>
    <r>
      <rPr>
        <sz val="11"/>
        <rFont val="Calibri"/>
        <family val="2"/>
        <scheme val="minor"/>
      </rPr>
      <t xml:space="preserve">
En cumplimiento del lineamiento AM.GO.01 del Ministerio de las Tecnologías de la Información en donde se establece que las funcionalidades que involucren TI están supeditado a dos (2) roles: Funcional y Técnico y el Articulo 12.  OFICINA DE TECNOLOGÍAS DE LA INFORMACIÓN Y LAS COMUNICACIONES, numeral 12.10. del Decreto 1292 de 2021, desde la OTIC, nos encontramos atentos a la asesoría y apoyo que el líder
 funcional requiera.
</t>
    </r>
    <r>
      <rPr>
        <b/>
        <sz val="11"/>
        <rFont val="Calibri"/>
        <family val="2"/>
        <scheme val="minor"/>
      </rPr>
      <t xml:space="preserve">MEMORANDO No SG 50242 del 05/07/2023
</t>
    </r>
    <r>
      <rPr>
        <sz val="11"/>
        <rFont val="Calibri"/>
        <family val="2"/>
        <scheme val="minor"/>
      </rPr>
      <t xml:space="preserve">Mediante memorandos SA-GARC 30770 23/04/2023, SA-GARC 38178 del 24/05/2023 y SA-GARC 44336 del 14/06/2023 se envio el informe de mapa de aseguramiento a la Oficina de Control Interno, relacionando las denuncias ingresadas Entidad y con  memorandos  SA GARC 26631 del  12/04/2023 y  SA GARC 34075 del 09/05/2023,  se reporto los informes que cuantifican las denuncias a tráves de los canales de atención
</t>
    </r>
    <r>
      <rPr>
        <b/>
        <sz val="11"/>
        <rFont val="Calibri"/>
        <family val="2"/>
        <scheme val="minor"/>
      </rPr>
      <t xml:space="preserve">MEMORANDO No DJ 50894 del 06/07/2023 -100%:
</t>
    </r>
    <r>
      <rPr>
        <sz val="11"/>
        <rFont val="Calibri"/>
        <family val="2"/>
        <scheme val="minor"/>
      </rPr>
      <t xml:space="preserve">En la DJ-(SPSC- SGCP,-SDJ) durante el segundo trimestre no se  recibió denuncias, por lo tanto, no se requirió gestionar oportunamente. 
</t>
    </r>
    <r>
      <rPr>
        <b/>
        <sz val="11"/>
        <rFont val="Calibri"/>
        <family val="2"/>
        <scheme val="minor"/>
      </rPr>
      <t xml:space="preserve">
MEMORANDO No DEO 49799 del 04/07/2023-50%:
</t>
    </r>
    <r>
      <rPr>
        <sz val="11"/>
        <rFont val="Calibri"/>
        <family val="2"/>
        <scheme val="minor"/>
      </rPr>
      <t xml:space="preserve">De acuerdo a la informacion  consultada en los aplicativos SICOR-EQUAL por la esta direccion, no se encontraron reportes de denuncias. No obstante se solicito reporte a las Unidades Ejecutoras mediante memorando. DEO 48988 del 29 de junio, en donde se  exhorta a llevar a cabo un seguimiento y remisión de la información oportuna.
Lo anterior como complemento al importante seguimiento que realiza el grupo de atencion y relacionamiento ciudadadano.
</t>
    </r>
    <r>
      <rPr>
        <b/>
        <sz val="11"/>
        <rFont val="Calibri"/>
        <family val="2"/>
        <scheme val="minor"/>
      </rPr>
      <t>MEMORANDO No SG 54072 del 14/07/2023 -50%:</t>
    </r>
    <r>
      <rPr>
        <sz val="11"/>
        <rFont val="Calibri"/>
        <family val="2"/>
        <scheme val="minor"/>
      </rPr>
      <t xml:space="preserve">
 El memorando SA-GARC 30770 23/04/2023,  se encuentra en la carpeta de las evidencias segundo trimestre GARC </t>
    </r>
  </si>
  <si>
    <r>
      <t xml:space="preserve">MEMORANDO No SA 49660 del 01/07/2023 - 0%:  
</t>
    </r>
    <r>
      <rPr>
        <sz val="11"/>
        <rFont val="Calibri"/>
        <family val="2"/>
        <scheme val="minor"/>
      </rPr>
      <t>Esta actividad es competencia de la secretaria General</t>
    </r>
    <r>
      <rPr>
        <b/>
        <sz val="11"/>
        <rFont val="Calibri"/>
        <family val="2"/>
        <scheme val="minor"/>
      </rPr>
      <t xml:space="preserve">
MEMORANDO No OCD 50527  del 05/07/2023 -0%:
</t>
    </r>
    <r>
      <rPr>
        <sz val="11"/>
        <rFont val="Calibri"/>
        <family val="2"/>
        <scheme val="minor"/>
      </rPr>
      <t xml:space="preserve">Se informa que la OCD no tiene ninguna ingenrencia ni participación en el proyecto de la LINEA PAS, es una proyecto de la Secretaría General. Y en el trimestre no ha rcibido ninguna denuncia proveniente de ese canal 
</t>
    </r>
    <r>
      <rPr>
        <b/>
        <sz val="11"/>
        <rFont val="Calibri"/>
        <family val="2"/>
        <scheme val="minor"/>
      </rPr>
      <t>MEMORANDO No SGH 50590 del 05/07/2023:</t>
    </r>
    <r>
      <rPr>
        <sz val="11"/>
        <rFont val="Calibri"/>
        <family val="2"/>
        <scheme val="minor"/>
      </rPr>
      <t xml:space="preserve">
El programa PAS, es liderado por la Subdirección Administrativa
</t>
    </r>
    <r>
      <rPr>
        <b/>
        <sz val="11"/>
        <rFont val="Calibri"/>
        <family val="2"/>
        <scheme val="minor"/>
      </rPr>
      <t>MEMORANDO No SG 50242 del 05/07/2023-50%:</t>
    </r>
    <r>
      <rPr>
        <sz val="11"/>
        <rFont val="Calibri"/>
        <family val="2"/>
        <scheme val="minor"/>
      </rPr>
      <t xml:space="preserve">
se creo el equipo administrador de la linea etica PAS. Para este trimestre no se recibio ninguna petición, aportes o sugerencias.
</t>
    </r>
    <r>
      <rPr>
        <b/>
        <sz val="11"/>
        <rFont val="Calibri"/>
        <family val="2"/>
        <scheme val="minor"/>
      </rPr>
      <t xml:space="preserve">
MEMORANDO No DJ 50894 del 06/07/2023 -50%:
</t>
    </r>
    <r>
      <rPr>
        <sz val="11"/>
        <rFont val="Calibri"/>
        <family val="2"/>
        <scheme val="minor"/>
      </rPr>
      <t xml:space="preserve">El relanzamiento de la linea etica PAS se realizo el 6 de diciembre de 2022, con el apoyo de la Escuela Corporativa Guillermo Gaviria, se realizo via teams para planta central y territoriales, se actualizo el protocolo el cual esta disponible en la intranet y pagina web. para el  2do  trimestre  del año 2023  no se presentaron casos en la linea PASS    casos y  respuesta  en el link anexo:  https://invias-my.sharepoint.com/:f:/g/personal/erengifo_invias_gov_co/EllplMQ0a1dFjZQkcFqVA-kBUj0eqWu2vf165sJ6_rM1kQ?e=CZ3DGw
</t>
    </r>
    <r>
      <rPr>
        <b/>
        <sz val="11"/>
        <rFont val="Calibri"/>
        <family val="2"/>
        <scheme val="minor"/>
      </rPr>
      <t xml:space="preserve">MEMORANDO No SG 54072 del 14/07/2023 -50%:
</t>
    </r>
    <r>
      <rPr>
        <sz val="11"/>
        <rFont val="Calibri"/>
        <family val="2"/>
        <scheme val="minor"/>
      </rPr>
      <t>se creo el equipo administrador con 1 intregrante del DJ con memorando DJ 103013 del 20/12/2022, 1 intregrante de SA y dos integrantes de SG.
El equipo administrador revisará semanalmente los reportes que lleguen a la Línea Ética - PAS y se encargará de analizarlos de manera conjunta. Cada uno de los integrantes del equipo podrá
conocer la documentación del reporte de forma independiente. punto 6, pagina 3 del  protocolo linea etica PAS</t>
    </r>
  </si>
  <si>
    <r>
      <rPr>
        <b/>
        <sz val="11"/>
        <rFont val="Calibri"/>
        <family val="2"/>
        <scheme val="minor"/>
      </rPr>
      <t>MEMORANDO No SA-GARC 49412 del 30/06/2023 -33%:</t>
    </r>
    <r>
      <rPr>
        <sz val="11"/>
        <rFont val="Calibri"/>
        <family val="2"/>
        <scheme val="minor"/>
      </rPr>
      <t xml:space="preserve">
Mediante memorando SA-GARC 33876 del 09/05/2023 se solicito publicacion del Plan de Actividadesde a Participación  2023 el cual ya se encuentra publicado en pagina web. 
</t>
    </r>
    <r>
      <rPr>
        <b/>
        <sz val="11"/>
        <rFont val="Calibri"/>
        <family val="2"/>
        <scheme val="minor"/>
      </rPr>
      <t xml:space="preserve">
MEMORANDO No SA 49660 del 01/07/2023 - 33%:
</t>
    </r>
    <r>
      <rPr>
        <sz val="11"/>
        <rFont val="Calibri"/>
        <family val="2"/>
        <scheme val="minor"/>
      </rPr>
      <t xml:space="preserve">Mediante memorando SA-GARC 33876 del 09/05/2023 se solicito publicacion del Plan de Actividadesde a Participación  2023 el cual ya se encuentra publicado en pagina web. 
</t>
    </r>
    <r>
      <rPr>
        <b/>
        <sz val="11"/>
        <rFont val="Calibri"/>
        <family val="2"/>
        <scheme val="minor"/>
      </rPr>
      <t>MEMORANDO No SG 50242 del 05/07/2023-33%</t>
    </r>
    <r>
      <rPr>
        <sz val="11"/>
        <rFont val="Calibri"/>
        <family val="2"/>
        <scheme val="minor"/>
      </rPr>
      <t xml:space="preserve">
Mediante memorando SA-GARC 33876 del 09/05/2023 se solicito publicacion del Plan de Actividadesde a Participación  2023 el cual ya se encuentra publicado en pagina web. 
</t>
    </r>
    <r>
      <rPr>
        <b/>
        <sz val="11"/>
        <rFont val="Calibri"/>
        <family val="2"/>
        <scheme val="minor"/>
      </rPr>
      <t xml:space="preserve">MEMORANDO No DEO 49799 del 04/07/2023-33%:
</t>
    </r>
    <r>
      <rPr>
        <sz val="11"/>
        <rFont val="Calibri"/>
        <family val="2"/>
        <scheme val="minor"/>
      </rPr>
      <t xml:space="preserve"> Con el fin de dar cumplimiento al Plan de Acción Anual 2023 y particularmente en lo correspondiente a las actividades adscritas en el PAAC de la presente vigencia encaminadas a “Implementar la estrategia de participación Ciudadana”, se solicitó por parte de esta dirección a las unidades ejecutoras adscritas, mediante memorando DEO 18329 del 13 de marzo de 2023, actualización de la información del archivo “formato de seguimiento de actividades de participación”, liderado por la Secretaría General y la Subdirección Administrativa, registrando de manera detallada la información de las actividades o espacios de participación ciudadana establecidos por cada Unidad Ejecutora . De igual manera mediante memorando DEO 25181 del 4 de abril, se envio el reporte de la SGI, quien mediante memorando SGI 20930 remitio informacion solicitada. y de igual manera la SMFF mediante memorando SMFF 26112 del 11 de ABRIL envio reporte correspondiente. Finalmente esta direccion mediante memo DEO  37402 del 19 de mayo reitero a sus Unidades Ejecutoras la importancia al cumplimiento a este requerimiento
</t>
    </r>
    <r>
      <rPr>
        <b/>
        <sz val="11"/>
        <rFont val="Calibri"/>
        <family val="2"/>
        <scheme val="minor"/>
      </rPr>
      <t>MEMORANDO No SG 54072 del 14/07/2023 -33%:</t>
    </r>
    <r>
      <rPr>
        <sz val="11"/>
        <rFont val="Calibri"/>
        <family val="2"/>
        <scheme val="minor"/>
      </rPr>
      <t xml:space="preserve">
Se realizo 1° seguimiento - Mediante memorando circular SA-GARC 50896 06/07/2023 - se solicito informacion sobre el "reporte de ejecución del espacio” y la “Evaluación del espacio de participación".
</t>
    </r>
  </si>
  <si>
    <r>
      <t xml:space="preserve">MEMORANDO No SA-GARC 49412 del 30/06/2023 -33%:
</t>
    </r>
    <r>
      <rPr>
        <sz val="11"/>
        <rFont val="Calibri"/>
        <family val="2"/>
        <scheme val="minor"/>
      </rPr>
      <t>Mediante memorando SA-GARC 49304 del 30/06/2023 se solicito capacitación</t>
    </r>
    <r>
      <rPr>
        <b/>
        <sz val="11"/>
        <rFont val="Calibri"/>
        <family val="2"/>
        <scheme val="minor"/>
      </rPr>
      <t xml:space="preserve">
MEMORANDO No SA 49660 del 01/07/2023 - 33%:
</t>
    </r>
    <r>
      <rPr>
        <sz val="11"/>
        <rFont val="Calibri"/>
        <family val="2"/>
        <scheme val="minor"/>
      </rPr>
      <t xml:space="preserve">Mediante memorando SA-GARC 49304 del 30/06/2023 se solicito capacitación
</t>
    </r>
    <r>
      <rPr>
        <b/>
        <sz val="11"/>
        <rFont val="Calibri"/>
        <family val="2"/>
        <scheme val="minor"/>
      </rPr>
      <t>MEMORANDO No SUBG 48829 del 29/06/2023</t>
    </r>
    <r>
      <rPr>
        <sz val="11"/>
        <rFont val="Calibri"/>
        <family val="2"/>
        <scheme val="minor"/>
      </rPr>
      <t xml:space="preserve">
Se remitio MEMORANDO CIRCULAR
No SUBG 31175 de 27 de abril de 2023., Rta. Memorando OTIC 32140 de 02 de mayo de 2023 y Memorando SA-GARC 32611 de 03 de mayo de 2023 https://invias.sharepoint.com/:f:/s/GRUPOATENCINALCIUDADANO/EvcPE61ux69FruFigyp-jvEBzxVmtOy62qnaVZERkhB39Q?e=NdZbQV 
</t>
    </r>
    <r>
      <rPr>
        <b/>
        <sz val="11"/>
        <rFont val="Calibri"/>
        <family val="2"/>
        <scheme val="minor"/>
      </rPr>
      <t>MEMORANDO No OTIC 50328  del 05/ -33%:</t>
    </r>
    <r>
      <rPr>
        <sz val="11"/>
        <rFont val="Calibri"/>
        <family val="2"/>
        <scheme val="minor"/>
      </rPr>
      <t xml:space="preserve">
En cumplimiento del lineamiento AM.GO.01 del Ministerio de las Tecnologías de la Información en donde se establece que las funcionalidades que involucren TI están supeditado a dos (2) roles: Funcional y Técnico y el Articulo 12.  OFICINA DE TECNOLOGÍAS DE LA INFORMACIÓN Y LAS COMUNICACIONES, numeral 12.10. del Decreto 1292 de 2021, desde la OTIC, nos encontramos atentos a la asesoría y apoyo que el líder funcional requiera.07/2023
</t>
    </r>
    <r>
      <rPr>
        <b/>
        <sz val="11"/>
        <rFont val="Calibri"/>
        <family val="2"/>
        <scheme val="minor"/>
      </rPr>
      <t xml:space="preserve">MEMORANDO No SG 50242 del 05/07/2023-33%.
</t>
    </r>
    <r>
      <rPr>
        <sz val="11"/>
        <rFont val="Calibri"/>
        <family val="2"/>
        <scheme val="minor"/>
      </rPr>
      <t xml:space="preserve">Mediante memorando SA-GARC 49304 del 30/06/2023 se solicito capacitación
</t>
    </r>
    <r>
      <rPr>
        <b/>
        <sz val="11"/>
        <rFont val="Calibri"/>
        <family val="2"/>
        <scheme val="minor"/>
      </rPr>
      <t>MEMORANDO No SG 54072 del 14/07/2023 -33%:</t>
    </r>
    <r>
      <rPr>
        <sz val="11"/>
        <rFont val="Calibri"/>
        <family val="2"/>
        <scheme val="minor"/>
      </rPr>
      <t xml:space="preserve">
El GARC tomara la observacion para realizar lo pertinente al fortalecimeinto del canal telefonico y cumplir con el avance programdo en el tercer trimestre. </t>
    </r>
  </si>
  <si>
    <r>
      <rPr>
        <b/>
        <sz val="11"/>
        <rFont val="Calibri"/>
        <family val="2"/>
        <scheme val="minor"/>
      </rPr>
      <t>MEMORANDO No OTIC 28225  del 18/04/2023</t>
    </r>
    <r>
      <rPr>
        <sz val="11"/>
        <rFont val="Calibri"/>
        <family val="2"/>
        <scheme val="minor"/>
      </rPr>
      <t xml:space="preserve">
El grupo de gestión de información de la OTIC, está trabajando en un plan de gestión de información y las acciones para identificar los flujos de información para mejorar la gestión de la información institucional, mediante el diseño de un plan que incluye varias acciones clave, como: Entrevistas y encuestas, análisis de los resultados, identificación de medidas de mejora, implementación de medidas de mejora.
</t>
    </r>
    <r>
      <rPr>
        <b/>
        <sz val="11"/>
        <rFont val="Calibri"/>
        <family val="2"/>
        <scheme val="minor"/>
      </rPr>
      <t xml:space="preserve">MEMORANDO No SG 54072 del 14/07/2023:
</t>
    </r>
    <r>
      <rPr>
        <sz val="11"/>
        <rFont val="Calibri"/>
        <family val="2"/>
        <scheme val="minor"/>
      </rPr>
      <t>Para la implementación y parametrización del SGDEA - AZ Digital se hizo necesaria la creacion de documentos de Flujos documentales, estos flujos se realizaron con el acompañamiento de la OTI, en el siguiente link se logran observar los flujos elaborados: https://invias-my.sharepoint.com/:f:/g/personal/npena_invias_gov_co/EmpA0AV9ZoNIljJ3hV1DPYUB6e_SxC-JGuo79u-sNnQ7lg?e=6KLmGp</t>
    </r>
  </si>
  <si>
    <r>
      <rPr>
        <b/>
        <sz val="11"/>
        <rFont val="Calibri"/>
        <family val="2"/>
        <scheme val="minor"/>
      </rPr>
      <t>MEMORANDO No OTIC 28225  del 18/04/2023 -95%</t>
    </r>
    <r>
      <rPr>
        <sz val="11"/>
        <rFont val="Calibri"/>
        <family val="2"/>
        <scheme val="minor"/>
      </rPr>
      <t xml:space="preserve">
Se viene prestando apoyo y asesoramiento a la Subdirección administrativa en el proyecto de implementación del SGDEA. Se planea salida a producción en 2023 según lo disponga la Subdirección Administrativa. 
</t>
    </r>
    <r>
      <rPr>
        <b/>
        <sz val="11"/>
        <rFont val="Calibri"/>
        <family val="2"/>
        <scheme val="minor"/>
      </rPr>
      <t>MEMORANDO No SG 28066  del 17/04/2023</t>
    </r>
    <r>
      <rPr>
        <sz val="11"/>
        <rFont val="Calibri"/>
        <family val="2"/>
        <scheme val="minor"/>
      </rPr>
      <t xml:space="preserve">
Esta actividad está programada para el 4to trimestre.</t>
    </r>
  </si>
  <si>
    <r>
      <rPr>
        <b/>
        <sz val="11"/>
        <rFont val="Calibri"/>
        <family val="2"/>
        <scheme val="minor"/>
      </rPr>
      <t>MEMORANDO No OTIC 28225  del 18/04/2023</t>
    </r>
    <r>
      <rPr>
        <sz val="11"/>
        <rFont val="Calibri"/>
        <family val="2"/>
        <scheme val="minor"/>
      </rPr>
      <t xml:space="preserve">
Apoyaremos a las áreas funcionales con la divulgación de los Trámites digitalizados, una vez estén próximos a su salida a producción. Por otro lado, desde la OTIC en 2022 apoyamos con la divulgación y capacitación del SGDEA. En 2023 por medio de memorando, se han definido los funcionales responsables de realizar las divulgaciones a la ciudadanía.</t>
    </r>
  </si>
  <si>
    <r>
      <rPr>
        <b/>
        <sz val="11"/>
        <rFont val="Calibri"/>
        <family val="2"/>
        <scheme val="minor"/>
      </rPr>
      <t>MEMORANDO No SG 24540 del 31/03/2023</t>
    </r>
    <r>
      <rPr>
        <sz val="11"/>
        <rFont val="Calibri"/>
        <family val="2"/>
        <scheme val="minor"/>
      </rPr>
      <t xml:space="preserve">
se realizo una mesa de trabajo con OTIC, DJ con el fin de identificar los reponsables y definir una linea para la ejecucion de las actividades
</t>
    </r>
    <r>
      <rPr>
        <b/>
        <sz val="11"/>
        <rFont val="Calibri"/>
        <family val="2"/>
        <scheme val="minor"/>
      </rPr>
      <t xml:space="preserve">
MEMORANDO No OTIC 21948  del 24/03/2023
</t>
    </r>
    <r>
      <rPr>
        <sz val="11"/>
        <rFont val="Calibri"/>
        <family val="2"/>
        <scheme val="minor"/>
      </rPr>
      <t xml:space="preserve">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desde la OTIC nos encontramos atentos al apoyo técnico que que el líder funcional requiera.
</t>
    </r>
    <r>
      <rPr>
        <b/>
        <sz val="11"/>
        <rFont val="Calibri"/>
        <family val="2"/>
        <scheme val="minor"/>
      </rPr>
      <t xml:space="preserve">
MEMORANDO No OTIC 28225  del 18/04/2023
</t>
    </r>
    <r>
      <rPr>
        <sz val="11"/>
        <rFont val="Calibri"/>
        <family val="2"/>
        <scheme val="minor"/>
      </rPr>
      <t xml:space="preserve">El pasado 30 de marzo del 2023, se llevó a cabo una reunión liderada por la secretaría general para entender las necesidades del estado abierto, sin embargo, es necesario definir las actividades y roles para ejecutar esta actividad en su totalidad. Desde la OTIC, nos encontramos atentos a la asesoría y apoyo que el líder funcional requiera.
</t>
    </r>
    <r>
      <rPr>
        <b/>
        <sz val="11"/>
        <rFont val="Calibri"/>
        <family val="2"/>
        <scheme val="minor"/>
      </rPr>
      <t xml:space="preserve">
MEMORANDO No DJ 24879  del 03/04/2023
</t>
    </r>
    <r>
      <rPr>
        <sz val="11"/>
        <rFont val="Calibri"/>
        <family val="2"/>
        <scheme val="minor"/>
      </rPr>
      <t xml:space="preserve">Se adelantó mesa de trabajo el dia  viernes 30 de marzo 2023  con la OTIC y SG con el fin de analizar y verificar la Línea de trabajo.
</t>
    </r>
    <r>
      <rPr>
        <b/>
        <sz val="11"/>
        <rFont val="Calibri"/>
        <family val="2"/>
        <scheme val="minor"/>
      </rPr>
      <t>MEMORANDO No DEO 25002 del 03/04/2023</t>
    </r>
    <r>
      <rPr>
        <sz val="11"/>
        <rFont val="Calibri"/>
        <family val="2"/>
        <scheme val="minor"/>
      </rPr>
      <t xml:space="preserve">
La Dirección de Ejecución y Operación esta presta a suministrar  la información de su competencia dentro de los lineamientos del COMPES 4070. Dicho esto esta Dirección envió memorando DEO 18327 del 13 de marzo a la OTIC., Con el fin de  manifestar la disposición de interactuar desde su alcance en lo que sea necesario conducente al aporte de la política de acceso a la información pública.
</t>
    </r>
  </si>
  <si>
    <r>
      <t xml:space="preserve">MEMORANDO No SA-GARC 49412 del 30/06/2023 -50%:
</t>
    </r>
    <r>
      <rPr>
        <sz val="11"/>
        <rFont val="Calibri"/>
        <family val="2"/>
        <scheme val="minor"/>
      </rPr>
      <t xml:space="preserve">Mediante oficio de salida SA GARC 37139 del 29-06-2023, se solicito al DAF, lineamientos sobre la guia de comunicación incluyente
</t>
    </r>
    <r>
      <rPr>
        <b/>
        <sz val="11"/>
        <rFont val="Calibri"/>
        <family val="2"/>
        <scheme val="minor"/>
      </rPr>
      <t xml:space="preserve">
</t>
    </r>
    <r>
      <rPr>
        <sz val="11"/>
        <rFont val="Calibri"/>
        <family val="2"/>
        <scheme val="minor"/>
      </rPr>
      <t xml:space="preserve">MEMORANDO No SA 49660 del 01/07/2023 - 50%:
Mediante oficio de salida SA GARC 37139 del 29-06-2023, se solicito al DAF, lineamientos sobre la guia de comunicación incluyente
</t>
    </r>
    <r>
      <rPr>
        <b/>
        <sz val="11"/>
        <rFont val="Calibri"/>
        <family val="2"/>
        <scheme val="minor"/>
      </rPr>
      <t>MEMORANDO No SUBG 48829 del 29/06/2023</t>
    </r>
    <r>
      <rPr>
        <sz val="11"/>
        <rFont val="Calibri"/>
        <family val="2"/>
        <scheme val="minor"/>
      </rPr>
      <t xml:space="preserve">
https://invias.sharepoint.com/:f:/s/GRUPOATENCINALCIUDADANO/EvcPE61ux69FruFigyp-jvEBzxVmtOy62qnaVZERkhB39Q?e=NdZbQV
</t>
    </r>
    <r>
      <rPr>
        <b/>
        <sz val="11"/>
        <rFont val="Calibri"/>
        <family val="2"/>
        <scheme val="minor"/>
      </rPr>
      <t>MEMORANDO No SG 50242 del 05/07/2023-50%:</t>
    </r>
    <r>
      <rPr>
        <sz val="11"/>
        <rFont val="Calibri"/>
        <family val="2"/>
        <scheme val="minor"/>
      </rPr>
      <t xml:space="preserve">
Mediante oficio de salida SA GARC 37139 del 29-06-2023, se solicito al DAF, lineamientos sobre la guia de comunicación incluyente
</t>
    </r>
    <r>
      <rPr>
        <b/>
        <sz val="11"/>
        <rFont val="Calibri"/>
        <family val="2"/>
        <scheme val="minor"/>
      </rPr>
      <t xml:space="preserve">MEMORANDO No SG 54072 del 14/07/2023: </t>
    </r>
    <r>
      <rPr>
        <sz val="11"/>
        <rFont val="Calibri"/>
        <family val="2"/>
        <scheme val="minor"/>
      </rPr>
      <t xml:space="preserve">
El GARC tomara la observacion para realizar lo pertinente a los mecanismos de comunicación incluyentes y cumplir con el avance programdo en el tercer trimestre. 
 </t>
    </r>
  </si>
  <si>
    <r>
      <rPr>
        <b/>
        <sz val="11"/>
        <rFont val="Calibri"/>
        <family val="2"/>
        <scheme val="minor"/>
      </rPr>
      <t xml:space="preserve">MEMORANDO No SA 49660 del 01/07/2023 - 0%: </t>
    </r>
    <r>
      <rPr>
        <sz val="11"/>
        <rFont val="Calibri"/>
        <family val="2"/>
        <scheme val="minor"/>
      </rPr>
      <t xml:space="preserve">
Esta actividad no se ha desarrollado dada  la coyuntura de actualización de TRD y la adopción del SGDEA.
Se vienen adelantando los instrumentos archivisticos y se encuentran en la etapa de aprobación para la debida publicación en la página Web del Instituto.
</t>
    </r>
    <r>
      <rPr>
        <b/>
        <sz val="11"/>
        <rFont val="Calibri"/>
        <family val="2"/>
        <scheme val="minor"/>
      </rPr>
      <t xml:space="preserve">MEMORANDO No SUBG 48829 del 29/06/2023
</t>
    </r>
    <r>
      <rPr>
        <sz val="11"/>
        <rFont val="Calibri"/>
        <family val="2"/>
        <scheme val="minor"/>
      </rPr>
      <t xml:space="preserve">Sera reportado por la dependencia que lidera la actividad.
</t>
    </r>
    <r>
      <rPr>
        <b/>
        <sz val="11"/>
        <rFont val="Calibri"/>
        <family val="2"/>
        <scheme val="minor"/>
      </rPr>
      <t xml:space="preserve">MEMORANDO No OTIC 50328  del 05/07/2023-33%:
</t>
    </r>
    <r>
      <rPr>
        <sz val="11"/>
        <rFont val="Calibri"/>
        <family val="2"/>
        <scheme val="minor"/>
      </rPr>
      <t xml:space="preserve">Desde la Oficina de TI, se realizó la política de información la cual se encuentra en revisión por parte de la Jefatura de Oficina de TI. 
</t>
    </r>
    <r>
      <rPr>
        <b/>
        <sz val="11"/>
        <rFont val="Calibri"/>
        <family val="2"/>
        <scheme val="minor"/>
      </rPr>
      <t>MEMORANDO No SG 50242 del 05/07/2023 -0%:</t>
    </r>
    <r>
      <rPr>
        <sz val="11"/>
        <rFont val="Calibri"/>
        <family val="2"/>
        <scheme val="minor"/>
      </rPr>
      <t xml:space="preserve">
Esta actividad no se ha desarrollado dada  la coyuntura de actualización de TRD y la adopción del SGDEA.
Se vienen adelantando los instrumentos archivisticos y se encuentran en la etapa de aprobación para la debida publicación en la página Web del Instituto.
</t>
    </r>
    <r>
      <rPr>
        <b/>
        <sz val="11"/>
        <rFont val="Calibri"/>
        <family val="2"/>
        <scheme val="minor"/>
      </rPr>
      <t>MEMORANDO No DJ 50894 del 06/07/2023-33%:</t>
    </r>
    <r>
      <rPr>
        <sz val="11"/>
        <rFont val="Calibri"/>
        <family val="2"/>
        <scheme val="minor"/>
      </rPr>
      <t xml:space="preserve">
Desde la DJ con apoyo de la OTIC en mesa de trabajo se adelanto las siguientes actividades:
-Se revisó formato para la recopilacion de la información - Con email de fecha 23 de marzo la DJ solicitó  a cada  Subdirección, (SDJ,  SPSC,SGCPA)  el envío del inventario de los documentos que emanan  de cada una de ellas, debidamente clasificados según la resolución 1712 de 2014.” Ley de transparencia y acceso a la información Pública”  con el fin de iniciar  la  actualizacion en la pagina web  del  índice de información clasificada y reservada de la DJ.                                                                       En el 2do trimestre  se cumplieron 5 mesas de trabajo ( 17 y 24 abril,  11 de mayo, 8 y 23 de junio 2023) llevando acabo actividades como:  implementación MSIP y actualizacion activos de información.
</t>
    </r>
    <r>
      <rPr>
        <b/>
        <sz val="11"/>
        <rFont val="Calibri"/>
        <family val="2"/>
        <scheme val="minor"/>
      </rPr>
      <t>MEMORANDO No SUBG 54093 del 14/07/2023 -33%:</t>
    </r>
    <r>
      <rPr>
        <sz val="11"/>
        <rFont val="Calibri"/>
        <family val="2"/>
        <scheme val="minor"/>
      </rPr>
      <t xml:space="preserve">
El esquema de publicación actualizado al segundo trimestre de 2023 se encuentra disponible en: https://www.invias.gov.co/index.php/servicios-al-ciudadano/inventario-de-informacion
MEMORANDO No SG 54072 del 14/07/2023:
Con relación a esta actividad de elaboración de instrumentos de gestión de la información, desde el día 10 de junio de 2023, se encuentra vinculada al instituto una profesional en Archivística, quien es la encargada de la actualización de las Tablas de Retención Documental del Instituto, actualmente se cuenta con un cronograma de entrevistas con las dependencias el cual fue remitido mediante memorando circular SA 51111 del 05 de julio de 2023, el día 11 de julio de 2023 envía memorando circular SA 52517 solicitando a las dependientas cumplan con el cronograma, a la fecha se han realizado mesas de trabajo con las siguientes dependencias:
Oficina Control Disciplinario – 10/07/2023
Grupo Gerencia de Regiones – 10/07/2023
Oficina Asesora de Planeación y los grupos Gestión Presupuestal, Banco de Proyectos, Seguimiento Inversión y Fortalecimiento Institucional – 10/07/2023
Subdirección General y sus áreas – 10/07/2023
Control Interno – 11/07/2023
Lo anterior, teniendo en cuenta que, como Grupo de Administración Documental de la Subdirección Administrativa, tenemos a cargo la elaboración y aplicación de instrumentos archivísticos y mantenerlos actualizados; sin embargo, en cuanto al Instrumento Activos de Información, la elaboración e implementación según la Política de Seguridad de la Información, la ISO 270001:2013, ISO 27002, e ISO 27005 y la guía de buenas prácticas de MINTIC mencionan que es responsabilidad de las Oficinas de Tecnología de la Información, y expresa lo siguiente: La clasificación de activos de información tiene como objetivo asegurar que la información recibe los niveles de protección adecuados, ya que con base en su valor y de acuerdo a otras características particulares requiere un tipo de manejo especial.  El sistema de clasificación de la información que podría definirse en la entidad se basa las características particulares de la información, contempla la cultura y el funcionamiento interno y buscando dar cumplimiento a los requerimientos estipulados en el ítem relacionado con la Gestión de Activos de los estándares.
Las evidencias se obervan en el link: https://invias-my.sharepoint.com/:f:/g/personal/npena_invias_gov_co/EmpA0AV9ZoNIljJ3hV1DPYUB6e_SxC-JGuo79u-sNnQ7lg?e=bAojor</t>
    </r>
  </si>
  <si>
    <r>
      <t>Es importante definrio la dependencia que liderará el tema y coordinará la realización de las respectivas mesas trimestrales para el seguimiento del cumplimiento de la matriz de la resolución 1519 de 2020 y plan de mejoramiento respectivo.
La Oficina Asesora de Planeación sugiere que el líder de la actividad sea la Secretaría General (29.10. Cumplir y hacer cumplir los estándares exigidos por el programa presidencial de modernización, eficiencia, transparencia y lucha contra la corrupción.) aunque  el año pasado esa labor la coordinó la Subdirección General, la propuesta la envio mediante correo del 13/06/23 al Dr Jaime Cuervo con copia a la facilitadora del MIPG Dra Lucia Agudelo. Por lo anterior, estaremos atentos y prestos a participar en lo que se requiere, teniendo en cuenta la alerta expresada en la mesa de trabajo del 07/06/23 a las 10.00am sobre la estructura del menú destacado</t>
    </r>
    <r>
      <rPr>
        <b/>
        <sz val="11"/>
        <rFont val="Calibri"/>
        <family val="2"/>
        <scheme val="minor"/>
      </rPr>
      <t xml:space="preserve"> "Transparencia y acceso a la información pública".
MEMORANDO No SA-GARC 49412 del 30/06/2023 -50%: </t>
    </r>
    <r>
      <rPr>
        <sz val="11"/>
        <rFont val="Calibri"/>
        <family val="2"/>
        <scheme val="minor"/>
      </rPr>
      <t xml:space="preserve">
Mediante memorando SA-GARC 33975  del 09/05/2023  se solicito actualización de información para el ITA. Publicados en pagina web.
</t>
    </r>
    <r>
      <rPr>
        <b/>
        <sz val="11"/>
        <rFont val="Calibri"/>
        <family val="2"/>
        <scheme val="minor"/>
      </rPr>
      <t xml:space="preserve">MEMORANDO No SA 49660 del 01/07/2023 - 50%: </t>
    </r>
    <r>
      <rPr>
        <sz val="11"/>
        <rFont val="Calibri"/>
        <family val="2"/>
        <scheme val="minor"/>
      </rPr>
      <t xml:space="preserve">
Mediante memorando SA-GARC 33975  del 09/05/2023  se solicito actualización de información para el ITA. Publicados en pagina web.
</t>
    </r>
    <r>
      <rPr>
        <b/>
        <sz val="11"/>
        <rFont val="Calibri"/>
        <family val="2"/>
        <scheme val="minor"/>
      </rPr>
      <t xml:space="preserve">MEMORANDO No OCI 49041 del 29/06/2023
</t>
    </r>
    <r>
      <rPr>
        <sz val="11"/>
        <rFont val="Calibri"/>
        <family val="2"/>
        <scheme val="minor"/>
      </rPr>
      <t xml:space="preserve">La Oficina de Control Interno en cumplimiento de la acción publicó mediante enlace  https://www.invias.gov.co/index.php/informacion-institucional/hechos-de-transparencia/mecanismos-de-control/informes-de-control-interno#informes-de-evaluacion-y-seguimiento, publicó
Informes derechos de autor y software 2022
Informe de evaluación de control interno contable
En el enlace https://www.invias.gov.co/index.php/plan-anticorrupcion-y-de-atencion-al-ciudadano publicó
Seguimiento OCI Primer Cuatrimestre Plan Anticorrupción y de Atención al Ciudadano
En el enlace: https://www.invias.gov.co/index.php/normativa/politicas-y-lineamientos/hechos-de-transparencia/informes-control-interno/informes-de-evaluacion-y-seguimiento/15310-ies-2023/file , publicó:
Informe de arqueo y tesorería del 24-04-2033
</t>
    </r>
    <r>
      <rPr>
        <b/>
        <sz val="11"/>
        <rFont val="Calibri"/>
        <family val="2"/>
        <scheme val="minor"/>
      </rPr>
      <t>MEMORANDO No SUBG 48829 del 29/06/2023:</t>
    </r>
    <r>
      <rPr>
        <sz val="11"/>
        <rFont val="Calibri"/>
        <family val="2"/>
        <scheme val="minor"/>
      </rPr>
      <t xml:space="preserve">
La información de los enlaces en la página web para dar cumplimiento al Índice de transparencia y acceso a la información pública (ITA) están disponibles en: https://www.invias.gov.co/index.php/informacion-institucional/transparencia-y-acceso-a-la-informacion-publica
</t>
    </r>
    <r>
      <rPr>
        <b/>
        <sz val="11"/>
        <rFont val="Calibri"/>
        <family val="2"/>
        <scheme val="minor"/>
      </rPr>
      <t>MEMORANDO No SGH 50590 del 05/07/2023</t>
    </r>
    <r>
      <rPr>
        <sz val="11"/>
        <rFont val="Calibri"/>
        <family val="2"/>
        <scheme val="minor"/>
      </rPr>
      <t xml:space="preserve">
La Subdirección de Gestión Humana apoyara a la dependencia responsable del tema
</t>
    </r>
    <r>
      <rPr>
        <b/>
        <sz val="11"/>
        <rFont val="Calibri"/>
        <family val="2"/>
        <scheme val="minor"/>
      </rPr>
      <t>MEMORANDO No OTIC 50328  del 05/07/2023-50%</t>
    </r>
    <r>
      <rPr>
        <sz val="11"/>
        <rFont val="Calibri"/>
        <family val="2"/>
        <scheme val="minor"/>
      </rPr>
      <t xml:space="preserve">
En cumplimiento del lineamiento AM.GO.01 del Ministerio de las Tecnologías de la Información en donde se establece que las funcionalidades que involucren TI están supeditado a dos (2) roles: Funcional y Técnico y el Articulo 12.  OFICINA DE TECNOLOGÍAS DE LA INFORMACIÓN Y LAS COMUNICACIONES, numeral 12.10. del Decreto 1292 de 2021, desde la OTIC, nos encontramos atentos a la asesoría y apoyo que el líder funcional requiera.
</t>
    </r>
    <r>
      <rPr>
        <b/>
        <sz val="11"/>
        <rFont val="Calibri"/>
        <family val="2"/>
        <scheme val="minor"/>
      </rPr>
      <t>MEMORANDO No SG 50242 del 05/07/2023:</t>
    </r>
    <r>
      <rPr>
        <sz val="11"/>
        <rFont val="Calibri"/>
        <family val="2"/>
        <scheme val="minor"/>
      </rPr>
      <t xml:space="preserve">
Mediante memorando SA-GARC 33975  del 09/05/2023  se solicito actualización de información para el ITA. Publicados en pagina web.
</t>
    </r>
    <r>
      <rPr>
        <b/>
        <sz val="11"/>
        <rFont val="Calibri"/>
        <family val="2"/>
        <scheme val="minor"/>
      </rPr>
      <t>MEMORANDO No DJ 50894 del 06/07/2023-50%:</t>
    </r>
    <r>
      <rPr>
        <sz val="11"/>
        <rFont val="Calibri"/>
        <family val="2"/>
        <scheme val="minor"/>
      </rPr>
      <t xml:space="preserve">
La Subdirección de Procesos de Selección contractuales realiza de manera periódica actualización y publicación de información en la Pag web del INVIAS con la información contractual, igualmente todos los trámites contractuales realizados por esta subdirección se publican en plataforma SECOP II:
</t>
    </r>
    <r>
      <rPr>
        <b/>
        <sz val="11"/>
        <rFont val="Calibri"/>
        <family val="2"/>
        <scheme val="minor"/>
      </rPr>
      <t>MEMORANDO No DEO 49799 del 04/07/2023-50%:</t>
    </r>
    <r>
      <rPr>
        <sz val="11"/>
        <rFont val="Calibri"/>
        <family val="2"/>
        <scheme val="minor"/>
      </rPr>
      <t xml:space="preserve">
La Dirección de Ejecución y Operación esta apoyando mediante el  suministro de información de su competencia en el marco de los lineamientos de La matriz de la resolución 1519 de 2020 y plan de mejoramiento respectivo. En este entendido se envia memorando circular a sus UE (DEO 33783 del 8 de mayo), conducente al seguimiento de los planes de mejoramiento. Por otro lado se envia memorando DEO 43350 del 9 de junio en donde se solicita a la subdireccion General canalizar la informacion que permita actualizar el contenido en el portal oficial web del INVIAS,especialmente en “Seguimiento a la inversión” en donde se deben actualizar los nombres de las subdirecciones adscritas a la Dirección de Ejecución y Operación, Proyectos INVIAS, y Fichas de Proyectos por departamento. teniendo en cuanta que a la fecha esta informacion se encuantra desactualizada. Por otro lado y no menos importante esta direccion envio Memorando Circular No. DEO 37349 del 19-05-2023 "Recordatorio Cumplimiento Matriz Acuerdos de Niveles de Servicio - ANS DEO 2022". 
</t>
    </r>
    <r>
      <rPr>
        <b/>
        <sz val="11"/>
        <rFont val="Calibri"/>
        <family val="2"/>
        <scheme val="minor"/>
      </rPr>
      <t>MEMORANDO No SUBG 54093 del 14/07/2023 -50%:</t>
    </r>
    <r>
      <rPr>
        <sz val="11"/>
        <rFont val="Calibri"/>
        <family val="2"/>
        <scheme val="minor"/>
      </rPr>
      <t xml:space="preserve">
Se realizó el rediseño de la sección Transparencia y Acceso a la Información pública según el anexo 2 de la Resolución 1519 de 2020 y está disponible en: https://www.invias.gov.co/index.php/informacion-institucional/transparencia-y-acceso-a-la-informacion-publica
La Oficina de Control Interno en cumplimiento de la acción publicó mediante enlace  https://www.invias.gov.co/index.php/informacion-institucional/hechos-de-transparencia/mecanismos-de-control/informes-de-control-interno#informes-de-evaluacion-y-seguimiento, publicó
Informes derechos de autor y software 2022
Informe de evaluación de control interno contable
En el enlace https://www.invias.gov.co/index.php/plan-anticorrupcion-y-de-atencion-al-ciudadano publicó
Seguimiento OCI Primer Cuatrimestre Plan Anticorrupción y de Atención al Ciudadano
En el enlace: https://www.invias.gov.co/index.php/normativa/politicas-y-lineamientos/hechos-de-transparencia/informes-control-interno/informes-de-evaluacion-y-seguimiento/15310-ies-2023/file , publicó:
Informe de arqueo y tesorería del 24-04-2033
</t>
    </r>
    <r>
      <rPr>
        <b/>
        <sz val="11"/>
        <rFont val="Calibri"/>
        <family val="2"/>
        <scheme val="minor"/>
      </rPr>
      <t>MEMORANDO No SG 54072 del 14/07/2023:</t>
    </r>
    <r>
      <rPr>
        <sz val="11"/>
        <rFont val="Calibri"/>
        <family val="2"/>
        <scheme val="minor"/>
      </rPr>
      <t xml:space="preserve">
se realizo el ajuste de la pagina web el dia 30 de junio de 2023 de acuerdo con la resolución 1519 de 2020, adicional se enviaron los memorandos SG 36959 de 18052023, SG 39244 DE 2908202 a SGH y OCI respectivamente y se realizo una mesa de trabajo con GARC el dia 05/05/2023 para revisar los puntos de responsabilidad de dicha dependencia, sin embargo la oficina de Comunicaciones es la unica responsable del manejo de la pagina web, por lo tanto SG hace el seguimiento y solicitudes de actualización.</t>
    </r>
  </si>
  <si>
    <r>
      <rPr>
        <b/>
        <sz val="11"/>
        <rFont val="Calibri"/>
        <family val="2"/>
        <scheme val="minor"/>
      </rPr>
      <t>MEMORANDO No SGH 50590 del 05/07/2023</t>
    </r>
    <r>
      <rPr>
        <sz val="11"/>
        <rFont val="Calibri"/>
        <family val="2"/>
        <scheme val="minor"/>
      </rPr>
      <t xml:space="preserve">
Esta actividad es competencia del Grupo de Buen Gobierno de la Secretaría General.
MEMORANDO No SG 50242 del 05/07/2023-50%:
Se implementó en el KAWAK el procedimiento y el protocolo para la Declaración de Impedimentos y Recusaciones por Conflcitos de e interés.
MEMORANDO No SG 54072 del 14/07/2023 -50%:
esta actividad tiene un avance de 50% toda vez ya se aprobo el procedimiento, el protocolo y los formatos relalcionados con conflicto de intereses. Se esta trabajando en el proyecto para implementar la estrategia de conflicto de interes.</t>
    </r>
  </si>
  <si>
    <t>Para este trimestre se trabajo en el borrador de "creación y reglamentacion del comité de buen gobierno"</t>
  </si>
  <si>
    <r>
      <rPr>
        <b/>
        <sz val="11"/>
        <rFont val="Calibri"/>
        <family val="2"/>
        <scheme val="minor"/>
      </rPr>
      <t>MEMORANDO No SG 50242 del 05/07/2023-0%:</t>
    </r>
    <r>
      <rPr>
        <sz val="11"/>
        <rFont val="Calibri"/>
        <family val="2"/>
        <scheme val="minor"/>
      </rPr>
      <t xml:space="preserve">
Sin reporte
</t>
    </r>
    <r>
      <rPr>
        <b/>
        <sz val="11"/>
        <rFont val="Calibri"/>
        <family val="2"/>
        <scheme val="minor"/>
      </rPr>
      <t>MEMORANDO No SG 54072 del 14/07/2023:</t>
    </r>
    <r>
      <rPr>
        <sz val="11"/>
        <rFont val="Calibri"/>
        <family val="2"/>
        <scheme val="minor"/>
      </rPr>
      <t xml:space="preserve">
Se socializaron los valores de integridad a traves de comunicaciones para todos los servidores publicos (3 correos)</t>
    </r>
  </si>
  <si>
    <r>
      <rPr>
        <b/>
        <sz val="11"/>
        <rFont val="Calibri"/>
        <family val="2"/>
        <scheme val="minor"/>
      </rPr>
      <t>MEMORANDO No SG 50242 del 05/07/2023-0%:</t>
    </r>
    <r>
      <rPr>
        <sz val="11"/>
        <rFont val="Calibri"/>
        <family val="2"/>
        <scheme val="minor"/>
      </rPr>
      <t xml:space="preserve">
Actualmente el Código se encuentra en revisión por parte de la Secretaría General.
</t>
    </r>
    <r>
      <rPr>
        <b/>
        <sz val="11"/>
        <rFont val="Calibri"/>
        <family val="2"/>
        <scheme val="minor"/>
      </rPr>
      <t>MEMORANDO No SG 54072 del 14/07/2023:</t>
    </r>
    <r>
      <rPr>
        <sz val="11"/>
        <rFont val="Calibri"/>
        <family val="2"/>
        <scheme val="minor"/>
      </rPr>
      <t xml:space="preserve">
Para este trimestre se trabajo en el borrador de "creación y reglamentacion del Comité de buen gobierno"</t>
    </r>
  </si>
  <si>
    <r>
      <rPr>
        <b/>
        <sz val="11"/>
        <rFont val="Calibri"/>
        <family val="2"/>
        <scheme val="minor"/>
      </rPr>
      <t>MEMORANDO No SS 59317  del 01/08/2023 -50%</t>
    </r>
    <r>
      <rPr>
        <sz val="11"/>
        <rFont val="Calibri"/>
        <family val="2"/>
        <scheme val="minor"/>
      </rPr>
      <t xml:space="preserve">
Durante el segundo trimestre de 2023 no se conformaron veedurias ciudadanas puesto que los pryectos que se encuentran en ejecución actualmente ya cuentan con su respectiva veeduria
 </t>
    </r>
  </si>
  <si>
    <r>
      <rPr>
        <b/>
        <sz val="11"/>
        <rFont val="Calibri"/>
        <family val="2"/>
        <scheme val="minor"/>
      </rPr>
      <t>MEMORANDO No SS 59317  del 01/08/2023 -40%:</t>
    </r>
    <r>
      <rPr>
        <sz val="11"/>
        <rFont val="Calibri"/>
        <family val="2"/>
        <scheme val="minor"/>
      </rPr>
      <t xml:space="preserve">
Medidas compensatorias por permisos ambientales en el trimestre: se llevo a cabo en 3 proyectos</t>
    </r>
  </si>
  <si>
    <r>
      <rPr>
        <b/>
        <sz val="11"/>
        <rFont val="Calibri"/>
        <family val="2"/>
        <scheme val="minor"/>
      </rPr>
      <t>MEMORANDO No SS 59317  del 01/08/2023 -0%:</t>
    </r>
    <r>
      <rPr>
        <sz val="11"/>
        <rFont val="Calibri"/>
        <family val="2"/>
        <scheme val="minor"/>
      </rPr>
      <t xml:space="preserve">
El PROGARAM ESCUELAS VERDES no ha dado resultados en la presente vigencia pues fue muy activo en la administración anterior pero en la presente administración  se ha tenido directriz al respecto aunque en algunos contratos persiste la obligación las unidades ejecutoras  se han enfocado a subsanar las dificultades en los avances de obra que se han suscitado ante los cambios administrativos y el programa a sido relegado. El tema de reforestación asimismo ha bajado a su mínima expresión pues definitivamente la actividad de siembra no es atractiva especialmente  para los proyectos de mediana y corta duración y en lo proyectos grandes donde se pudiera aplicar o no se tienen los recursos para su implementación o asimismo se buscan medias supletorias</t>
    </r>
  </si>
  <si>
    <r>
      <rPr>
        <b/>
        <sz val="11"/>
        <rFont val="Calibri"/>
        <family val="2"/>
        <scheme val="minor"/>
      </rPr>
      <t>MEMORANDO No SS 59317  del 01/08/2023 -31%</t>
    </r>
    <r>
      <rPr>
        <sz val="11"/>
        <rFont val="Calibri"/>
        <family val="2"/>
        <scheme val="minor"/>
      </rPr>
      <t>:
Para el segundo trimestre de 2023 se dio cumplimiento a la ejcución de socializaciones con veedurias ciudadanas involucradas en los proyectos que adelanta el INVIAS. Finalizado el trimestre se tiene un total de 5 reuniones con veedurias ciuadanas</t>
    </r>
  </si>
  <si>
    <r>
      <rPr>
        <b/>
        <sz val="11"/>
        <rFont val="Calibri"/>
        <family val="2"/>
        <scheme val="minor"/>
      </rPr>
      <t>MEMORANDO No SS 59317  del 01/08/2023 -37,5%:</t>
    </r>
    <r>
      <rPr>
        <sz val="11"/>
        <rFont val="Calibri"/>
        <family val="2"/>
        <scheme val="minor"/>
      </rPr>
      <t xml:space="preserve">
Para el segundo trimestre de 2023, se da cumplimiento a la ejecución de socializaciones con la comunidad, llevando a cabo 15 socializaciones en total.</t>
    </r>
  </si>
  <si>
    <r>
      <rPr>
        <b/>
        <sz val="11"/>
        <rFont val="Calibri"/>
        <family val="2"/>
        <scheme val="minor"/>
      </rPr>
      <t>MEMORANDO No SS 59317  del 01/08/2023 -50%:</t>
    </r>
    <r>
      <rPr>
        <sz val="11"/>
        <rFont val="Calibri"/>
        <family val="2"/>
        <scheme val="minor"/>
      </rPr>
      <t xml:space="preserve">
Para el segundo trimestre de 2023 se da cumplimiento  a las obras que benefician a la comunidad, esto a traves de la planeación, ejecución y entrega de las obras con participación comunitaria adelantadas en los proyectos que ejecuta el INVIAS.</t>
    </r>
  </si>
  <si>
    <r>
      <rPr>
        <b/>
        <sz val="11"/>
        <rFont val="Calibri"/>
        <family val="2"/>
        <scheme val="minor"/>
      </rPr>
      <t>MEMORANDO No SS 59317  del 01/08/2023 -50%:</t>
    </r>
    <r>
      <rPr>
        <sz val="11"/>
        <rFont val="Calibri"/>
        <family val="2"/>
        <scheme val="minor"/>
      </rPr>
      <t xml:space="preserve">
Para el segundo trimestre de 2023, se da cumplimiento a  traves de la ejecución y seguimiento del programa de contratación de mano de obra que es requisito para la implimentación del componente social en los proyectos que adelanta el INVIAS </t>
    </r>
  </si>
  <si>
    <r>
      <rPr>
        <b/>
        <sz val="11"/>
        <rFont val="Calibri"/>
        <family val="2"/>
        <scheme val="minor"/>
      </rPr>
      <t>MEMORANDO No SS 59317  del 01/08/2023 -41,7%:</t>
    </r>
    <r>
      <rPr>
        <sz val="11"/>
        <rFont val="Calibri"/>
        <family val="2"/>
        <scheme val="minor"/>
      </rPr>
      <t xml:space="preserve">
Para el segundo trimestre del 2023 se da cumplimiento al seguimiento del componente socio predial y a la entrega de factores de compensación social en el proyecto Santa Lucia - Moñitos.</t>
    </r>
  </si>
  <si>
    <r>
      <rPr>
        <b/>
        <sz val="11"/>
        <rFont val="Calibri"/>
        <family val="2"/>
        <scheme val="minor"/>
      </rPr>
      <t>MEMORANDO No SS 59317  del 01/08/2023 -50%</t>
    </r>
    <r>
      <rPr>
        <sz val="11"/>
        <rFont val="Calibri"/>
        <family val="2"/>
        <scheme val="minor"/>
      </rPr>
      <t xml:space="preserve">
Durante el segundo trimestre del año 2023 se programo 1 capacitación en temas de Sostenibilidad:</t>
    </r>
  </si>
  <si>
    <r>
      <rPr>
        <b/>
        <sz val="11"/>
        <rFont val="Calibri"/>
        <family val="2"/>
        <scheme val="minor"/>
      </rPr>
      <t>MEMORANDO No SS 59317  del 01/08/2023 -50%</t>
    </r>
    <r>
      <rPr>
        <sz val="11"/>
        <rFont val="Calibri"/>
        <family val="2"/>
        <scheme val="minor"/>
      </rPr>
      <t xml:space="preserve">
Durante el segundo trimestre del año 2023 no se presentaron requerimientos para la respectiva respuesta a la actividad referenciada:</t>
    </r>
  </si>
  <si>
    <t>MEMORANDO No SS 59317  del 01/08/2023 -0%:N/A</t>
  </si>
  <si>
    <t xml:space="preserve">Mail facilitador MIPG de la SPI viernes, 14 de julio de 2023 3:26 p.m -20%.:
Acorde con el MEMORANDO No SGH 6380  del 02/02/2023. Gestión humana  Informó que  apoyaria con personal por encargo o provisional , pero aún no se ha realizado este proceso.   se coloca  20% de avance porque para actualizar  el  Sistema Geoportal se cuenta con personal por OPS  </t>
  </si>
  <si>
    <t>Mail facilitador MIPG de la SPI viernes, 14 de julio de 2023 3:26 p.m -50%.:
Seguimiento  permanente a los contratos mediante los gestores asignados</t>
  </si>
  <si>
    <t xml:space="preserve">apoyo técnico TIC - OTIC
</t>
  </si>
  <si>
    <t xml:space="preserve">Monitoreo con corte al 1° trimestre de 2023 publicado en https://www.invias.gov.co/index.php/plan-anticorrupcion-y-de-atencion-al-ciudadano#2023. 
MEMORANDO CIRCULAR No OAP 53046  del 12/07/2023 -  Alertas e Informe preliminar de Monitoreo al Plan Anticorrupción y de Atención al Ciudadano 2023 -PAAC-  "... Por lo anterior, respetuosamente somete a revisión y cometarios el informe preliminar hasta el próximo viernes 14 de julio, fecha en la que se consolidaran los ajustes y complementos recibidos a las alertas individuales y al presente memorando".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</si>
</sst>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3"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11"/>
      <color rgb="FFFFFFFF"/>
      <name val="Calibri"/>
      <family val="2"/>
      <scheme val="minor"/>
    </font>
    <font>
      <sz val="11"/>
      <color rgb="FFFFFFFF"/>
      <name val="Calibri"/>
      <family val="2"/>
      <scheme val="minor"/>
    </font>
    <font>
      <sz val="11"/>
      <name val="Calibri"/>
      <family val="2"/>
      <scheme val="minor"/>
    </font>
    <font>
      <sz val="11"/>
      <color rgb="FFFF0000"/>
      <name val="Calibri"/>
      <family val="2"/>
      <scheme val="minor"/>
    </font>
    <font>
      <b/>
      <sz val="11"/>
      <name val="Calibri"/>
      <family val="2"/>
      <scheme val="minor"/>
    </font>
    <font>
      <b/>
      <sz val="11"/>
      <color theme="0"/>
      <name val="Calibri"/>
      <family val="2"/>
      <scheme val="minor"/>
    </font>
    <font>
      <b/>
      <shadow/>
      <sz val="11"/>
      <name val="Calibri"/>
      <family val="2"/>
      <scheme val="minor"/>
    </font>
    <font>
      <sz val="11"/>
      <color theme="9"/>
      <name val="Calibri"/>
      <family val="2"/>
      <scheme val="minor"/>
    </font>
    <font>
      <sz val="11"/>
      <color theme="4"/>
      <name val="Calibri"/>
      <family val="2"/>
      <scheme val="minor"/>
    </font>
    <font>
      <b/>
      <sz val="14"/>
      <color theme="1"/>
      <name val="Calibri"/>
      <family val="2"/>
      <scheme val="minor"/>
    </font>
    <font>
      <sz val="11"/>
      <color theme="8"/>
      <name val="Calibri"/>
      <family val="2"/>
      <scheme val="minor"/>
    </font>
    <font>
      <strike/>
      <sz val="11"/>
      <name val="Calibri"/>
      <family val="2"/>
      <scheme val="minor"/>
    </font>
    <font>
      <sz val="18"/>
      <name val="Arial"/>
      <family val="2"/>
    </font>
    <font>
      <b/>
      <sz val="8"/>
      <color rgb="FFFFFFFF"/>
      <name val="Arial"/>
      <family val="2"/>
    </font>
    <font>
      <b/>
      <sz val="9"/>
      <color rgb="FFFFFFFF"/>
      <name val="Arial"/>
      <family val="2"/>
    </font>
    <font>
      <b/>
      <sz val="7"/>
      <color rgb="FFFFFFFF"/>
      <name val="Arial"/>
      <family val="2"/>
    </font>
    <font>
      <sz val="9"/>
      <color rgb="FF000000"/>
      <name val="Arial"/>
      <family val="2"/>
    </font>
    <font>
      <b/>
      <u/>
      <sz val="9"/>
      <color rgb="FF0563C1"/>
      <name val="Arial"/>
      <family val="2"/>
    </font>
    <font>
      <sz val="8"/>
      <color rgb="FF000000"/>
      <name val="Arial"/>
      <family val="2"/>
    </font>
    <font>
      <u/>
      <sz val="11"/>
      <color theme="10"/>
      <name val="Calibri"/>
      <family val="2"/>
      <scheme val="minor"/>
    </font>
    <font>
      <sz val="10.5"/>
      <color rgb="FF000000"/>
      <name val="Calibri"/>
      <family val="2"/>
    </font>
    <font>
      <b/>
      <sz val="11"/>
      <color rgb="FFFF0000"/>
      <name val="Calibri"/>
      <family val="2"/>
      <scheme val="minor"/>
    </font>
    <font>
      <sz val="11"/>
      <color theme="0"/>
      <name val="Calibri"/>
      <family val="2"/>
      <scheme val="minor"/>
    </font>
    <font>
      <b/>
      <sz val="11"/>
      <color theme="9"/>
      <name val="Calibri"/>
      <family val="2"/>
      <scheme val="minor"/>
    </font>
    <font>
      <sz val="7"/>
      <color theme="1"/>
      <name val="Arial"/>
      <family val="2"/>
    </font>
    <font>
      <b/>
      <sz val="11"/>
      <color theme="8"/>
      <name val="Calibri"/>
      <family val="2"/>
      <scheme val="minor"/>
    </font>
    <font>
      <sz val="11"/>
      <color theme="5"/>
      <name val="Calibri"/>
      <family val="2"/>
      <scheme val="minor"/>
    </font>
    <font>
      <sz val="7"/>
      <color rgb="FFFF0000"/>
      <name val="Arial"/>
      <family val="2"/>
    </font>
    <font>
      <b/>
      <strike/>
      <sz val="11"/>
      <color theme="1"/>
      <name val="Calibri"/>
      <family val="2"/>
      <scheme val="minor"/>
    </font>
  </fonts>
  <fills count="42">
    <fill>
      <patternFill patternType="none"/>
    </fill>
    <fill>
      <patternFill patternType="gray125"/>
    </fill>
    <fill>
      <patternFill patternType="solid">
        <fgColor theme="9" tint="0.79998168889431442"/>
        <bgColor indexed="64"/>
      </patternFill>
    </fill>
    <fill>
      <patternFill patternType="solid">
        <fgColor theme="0" tint="-4.9989318521683403E-2"/>
        <bgColor indexed="64"/>
      </patternFill>
    </fill>
    <fill>
      <patternFill patternType="solid">
        <fgColor theme="4" tint="-0.249977111117893"/>
        <bgColor indexed="64"/>
      </patternFill>
    </fill>
    <fill>
      <patternFill patternType="solid">
        <fgColor theme="0" tint="-0.249977111117893"/>
        <bgColor indexed="64"/>
      </patternFill>
    </fill>
    <fill>
      <patternFill patternType="solid">
        <fgColor theme="8"/>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theme="5"/>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7"/>
        <bgColor indexed="64"/>
      </patternFill>
    </fill>
    <fill>
      <patternFill patternType="solid">
        <fgColor theme="9"/>
        <bgColor indexed="64"/>
      </patternFill>
    </fill>
    <fill>
      <patternFill patternType="solid">
        <fgColor theme="9" tint="0.39997558519241921"/>
        <bgColor indexed="64"/>
      </patternFill>
    </fill>
    <fill>
      <patternFill patternType="solid">
        <fgColor theme="6"/>
        <bgColor indexed="64"/>
      </patternFill>
    </fill>
    <fill>
      <patternFill patternType="solid">
        <fgColor theme="6" tint="0.39997558519241921"/>
        <bgColor indexed="64"/>
      </patternFill>
    </fill>
    <fill>
      <patternFill patternType="solid">
        <fgColor rgb="FF7030A0"/>
        <bgColor indexed="64"/>
      </patternFill>
    </fill>
    <fill>
      <patternFill patternType="solid">
        <fgColor rgb="FFCC99FF"/>
        <bgColor indexed="64"/>
      </patternFill>
    </fill>
    <fill>
      <patternFill patternType="solid">
        <fgColor theme="1"/>
        <bgColor indexed="64"/>
      </patternFill>
    </fill>
    <fill>
      <patternFill patternType="solid">
        <fgColor theme="1" tint="0.499984740745262"/>
        <bgColor indexed="64"/>
      </patternFill>
    </fill>
    <fill>
      <patternFill patternType="solid">
        <fgColor rgb="FF000000"/>
        <bgColor indexed="64"/>
      </patternFill>
    </fill>
    <fill>
      <patternFill patternType="solid">
        <fgColor rgb="FFE5E5FF"/>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rgb="FFFF99CC"/>
        <bgColor indexed="64"/>
      </patternFill>
    </fill>
    <fill>
      <patternFill patternType="solid">
        <fgColor rgb="FFFFEBFF"/>
        <bgColor indexed="64"/>
      </patternFill>
    </fill>
    <fill>
      <patternFill patternType="solid">
        <fgColor rgb="FF4472C4"/>
        <bgColor indexed="64"/>
      </patternFill>
    </fill>
    <fill>
      <patternFill patternType="solid">
        <fgColor rgb="FF5B9BD5"/>
        <bgColor indexed="64"/>
      </patternFill>
    </fill>
    <fill>
      <patternFill patternType="solid">
        <fgColor rgb="FFCFD5EA"/>
        <bgColor indexed="64"/>
      </patternFill>
    </fill>
    <fill>
      <patternFill patternType="solid">
        <fgColor rgb="FFED7D31"/>
        <bgColor indexed="64"/>
      </patternFill>
    </fill>
    <fill>
      <patternFill patternType="solid">
        <fgColor rgb="FFF8CBAD"/>
        <bgColor indexed="64"/>
      </patternFill>
    </fill>
    <fill>
      <patternFill patternType="solid">
        <fgColor rgb="FFFFC000"/>
        <bgColor indexed="64"/>
      </patternFill>
    </fill>
    <fill>
      <patternFill patternType="solid">
        <fgColor rgb="FFFFF2CC"/>
        <bgColor indexed="64"/>
      </patternFill>
    </fill>
    <fill>
      <patternFill patternType="solid">
        <fgColor rgb="FF70AD47"/>
        <bgColor indexed="64"/>
      </patternFill>
    </fill>
    <fill>
      <patternFill patternType="solid">
        <fgColor rgb="FFE2EFDA"/>
        <bgColor indexed="64"/>
      </patternFill>
    </fill>
    <fill>
      <patternFill patternType="solid">
        <fgColor rgb="FFE2F0D9"/>
        <bgColor indexed="64"/>
      </patternFill>
    </fill>
    <fill>
      <patternFill patternType="solid">
        <fgColor rgb="FFA5A5A5"/>
        <bgColor indexed="64"/>
      </patternFill>
    </fill>
    <fill>
      <patternFill patternType="solid">
        <fgColor rgb="FFF2F2F2"/>
        <bgColor indexed="64"/>
      </patternFill>
    </fill>
    <fill>
      <patternFill patternType="solid">
        <fgColor rgb="FFEDEDED"/>
        <bgColor indexed="64"/>
      </patternFill>
    </fill>
    <fill>
      <patternFill patternType="solid">
        <fgColor theme="0"/>
        <bgColor indexed="64"/>
      </patternFill>
    </fill>
    <fill>
      <patternFill patternType="solid">
        <fgColor theme="6" tint="0.79998168889431442"/>
        <bgColor indexed="64"/>
      </patternFill>
    </fill>
  </fills>
  <borders count="76">
    <border>
      <left/>
      <right/>
      <top/>
      <bottom/>
      <diagonal/>
    </border>
    <border>
      <left style="medium">
        <color rgb="FFFFFFFF"/>
      </left>
      <right style="medium">
        <color rgb="FFFFFFFF"/>
      </right>
      <top style="medium">
        <color rgb="FFFFFFFF"/>
      </top>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rgb="FFFFFFFF"/>
      </left>
      <right/>
      <top style="medium">
        <color rgb="FFFFFFFF"/>
      </top>
      <bottom/>
      <diagonal/>
    </border>
    <border>
      <left style="medium">
        <color indexed="64"/>
      </left>
      <right style="medium">
        <color rgb="FFFFFFFF"/>
      </right>
      <top style="medium">
        <color rgb="FFFFFFFF"/>
      </top>
      <bottom/>
      <diagonal/>
    </border>
    <border>
      <left style="thin">
        <color theme="0"/>
      </left>
      <right style="thin">
        <color theme="0"/>
      </right>
      <top/>
      <bottom style="thin">
        <color theme="0"/>
      </bottom>
      <diagonal/>
    </border>
    <border>
      <left style="thin">
        <color theme="0"/>
      </left>
      <right/>
      <top/>
      <bottom style="thin">
        <color theme="0"/>
      </bottom>
      <diagonal/>
    </border>
    <border>
      <left style="medium">
        <color indexed="64"/>
      </left>
      <right style="thin">
        <color theme="0"/>
      </right>
      <top/>
      <bottom style="thin">
        <color theme="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medium">
        <color indexed="64"/>
      </left>
      <right style="thin">
        <color theme="0"/>
      </right>
      <top style="thin">
        <color theme="0"/>
      </top>
      <bottom style="thin">
        <color theme="0"/>
      </bottom>
      <diagonal/>
    </border>
    <border>
      <left style="thin">
        <color theme="0"/>
      </left>
      <right style="thin">
        <color theme="0"/>
      </right>
      <top style="thin">
        <color theme="0"/>
      </top>
      <bottom style="medium">
        <color indexed="64"/>
      </bottom>
      <diagonal/>
    </border>
    <border>
      <left style="thin">
        <color theme="0"/>
      </left>
      <right/>
      <top style="thin">
        <color theme="0"/>
      </top>
      <bottom style="medium">
        <color indexed="64"/>
      </bottom>
      <diagonal/>
    </border>
    <border>
      <left style="medium">
        <color indexed="64"/>
      </left>
      <right style="thin">
        <color theme="0"/>
      </right>
      <top style="thin">
        <color theme="0"/>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right style="medium">
        <color rgb="FFFFFFFF"/>
      </right>
      <top style="medium">
        <color rgb="FFFFFFFF"/>
      </top>
      <bottom/>
      <diagonal/>
    </border>
    <border>
      <left/>
      <right style="thin">
        <color theme="0"/>
      </right>
      <top style="thin">
        <color theme="0"/>
      </top>
      <bottom style="thin">
        <color theme="0"/>
      </bottom>
      <diagonal/>
    </border>
    <border>
      <left/>
      <right style="thin">
        <color theme="0"/>
      </right>
      <top style="thin">
        <color theme="0"/>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theme="0"/>
      </left>
      <right style="thin">
        <color theme="0"/>
      </right>
      <top style="thin">
        <color theme="0"/>
      </top>
      <bottom/>
      <diagonal/>
    </border>
    <border>
      <left style="thin">
        <color theme="0"/>
      </left>
      <right/>
      <top style="thin">
        <color theme="0"/>
      </top>
      <bottom/>
      <diagonal/>
    </border>
    <border>
      <left style="medium">
        <color indexed="64"/>
      </left>
      <right style="thin">
        <color theme="0"/>
      </right>
      <top style="medium">
        <color indexed="64"/>
      </top>
      <bottom style="thin">
        <color theme="0"/>
      </bottom>
      <diagonal/>
    </border>
    <border>
      <left style="thin">
        <color theme="0"/>
      </left>
      <right style="thin">
        <color theme="0"/>
      </right>
      <top style="medium">
        <color indexed="64"/>
      </top>
      <bottom style="thin">
        <color theme="0"/>
      </bottom>
      <diagonal/>
    </border>
    <border>
      <left style="thin">
        <color theme="0"/>
      </left>
      <right/>
      <top style="medium">
        <color indexed="64"/>
      </top>
      <bottom style="thin">
        <color theme="0"/>
      </bottom>
      <diagonal/>
    </border>
    <border>
      <left style="thin">
        <color theme="0"/>
      </left>
      <right style="medium">
        <color indexed="64"/>
      </right>
      <top style="medium">
        <color indexed="64"/>
      </top>
      <bottom style="thin">
        <color theme="0"/>
      </bottom>
      <diagonal/>
    </border>
    <border>
      <left style="thin">
        <color theme="0"/>
      </left>
      <right style="medium">
        <color indexed="64"/>
      </right>
      <top style="thin">
        <color theme="0"/>
      </top>
      <bottom style="thin">
        <color theme="0"/>
      </bottom>
      <diagonal/>
    </border>
    <border>
      <left style="medium">
        <color indexed="64"/>
      </left>
      <right style="thin">
        <color theme="0"/>
      </right>
      <top style="thin">
        <color theme="0"/>
      </top>
      <bottom/>
      <diagonal/>
    </border>
    <border>
      <left style="thin">
        <color theme="0"/>
      </left>
      <right style="medium">
        <color indexed="64"/>
      </right>
      <top style="thin">
        <color theme="0"/>
      </top>
      <bottom style="medium">
        <color indexed="64"/>
      </bottom>
      <diagonal/>
    </border>
    <border>
      <left/>
      <right style="thin">
        <color theme="0"/>
      </right>
      <top style="medium">
        <color indexed="64"/>
      </top>
      <bottom style="thin">
        <color theme="0"/>
      </bottom>
      <diagonal/>
    </border>
    <border>
      <left style="medium">
        <color indexed="64"/>
      </left>
      <right style="thin">
        <color theme="0"/>
      </right>
      <top/>
      <bottom/>
      <diagonal/>
    </border>
    <border>
      <left style="thin">
        <color theme="0"/>
      </left>
      <right style="thin">
        <color theme="0"/>
      </right>
      <top/>
      <bottom style="medium">
        <color indexed="64"/>
      </bottom>
      <diagonal/>
    </border>
    <border>
      <left style="thin">
        <color theme="0"/>
      </left>
      <right style="thin">
        <color theme="0"/>
      </right>
      <top style="medium">
        <color indexed="64"/>
      </top>
      <bottom/>
      <diagonal/>
    </border>
    <border>
      <left style="thin">
        <color theme="0"/>
      </left>
      <right style="thin">
        <color theme="0"/>
      </right>
      <top/>
      <bottom/>
      <diagonal/>
    </border>
    <border>
      <left style="medium">
        <color indexed="64"/>
      </left>
      <right style="thin">
        <color theme="0"/>
      </right>
      <top style="medium">
        <color indexed="64"/>
      </top>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top/>
      <bottom/>
      <diagonal/>
    </border>
    <border>
      <left style="medium">
        <color theme="0"/>
      </left>
      <right style="medium">
        <color theme="0"/>
      </right>
      <top/>
      <bottom/>
      <diagonal/>
    </border>
    <border>
      <left style="medium">
        <color theme="0"/>
      </left>
      <right style="medium">
        <color theme="0"/>
      </right>
      <top style="medium">
        <color indexed="64"/>
      </top>
      <bottom style="medium">
        <color theme="0"/>
      </bottom>
      <diagonal/>
    </border>
    <border>
      <left style="medium">
        <color theme="0"/>
      </left>
      <right style="medium">
        <color theme="0"/>
      </right>
      <top style="medium">
        <color theme="0"/>
      </top>
      <bottom style="medium">
        <color indexed="64"/>
      </bottom>
      <diagonal/>
    </border>
    <border>
      <left style="thin">
        <color indexed="64"/>
      </left>
      <right style="medium">
        <color indexed="64"/>
      </right>
      <top style="medium">
        <color indexed="64"/>
      </top>
      <bottom/>
      <diagonal/>
    </border>
    <border>
      <left/>
      <right/>
      <top/>
      <bottom style="medium">
        <color rgb="FFFFFFFF"/>
      </bottom>
      <diagonal/>
    </border>
    <border>
      <left style="medium">
        <color rgb="FFFFFFFF"/>
      </left>
      <right style="medium">
        <color rgb="FFFFFFFF"/>
      </right>
      <top style="medium">
        <color rgb="FFFFFFFF"/>
      </top>
      <bottom style="medium">
        <color rgb="FFFFFFFF"/>
      </bottom>
      <diagonal/>
    </border>
    <border>
      <left style="medium">
        <color rgb="FFFFFFFF"/>
      </left>
      <right style="medium">
        <color rgb="FFFFFFFF"/>
      </right>
      <top style="medium">
        <color rgb="FFFFFFFF"/>
      </top>
      <bottom style="thick">
        <color rgb="FFFFFFFF"/>
      </bottom>
      <diagonal/>
    </border>
    <border>
      <left style="medium">
        <color rgb="FFFFFFFF"/>
      </left>
      <right/>
      <top style="medium">
        <color rgb="FFFFFFFF"/>
      </top>
      <bottom style="thick">
        <color rgb="FFFFFFFF"/>
      </bottom>
      <diagonal/>
    </border>
    <border>
      <left style="medium">
        <color rgb="FFFFFFFF"/>
      </left>
      <right style="medium">
        <color rgb="FFFFFFFF"/>
      </right>
      <top/>
      <bottom/>
      <diagonal/>
    </border>
    <border>
      <left style="medium">
        <color rgb="FFFFFFFF"/>
      </left>
      <right style="medium">
        <color rgb="FFFFFFFF"/>
      </right>
      <top/>
      <bottom style="thick">
        <color rgb="FFFFFFFF"/>
      </bottom>
      <diagonal/>
    </border>
    <border>
      <left style="medium">
        <color rgb="FFFFFFFF"/>
      </left>
      <right style="medium">
        <color rgb="FFFFFFFF"/>
      </right>
      <top style="thick">
        <color rgb="FFFFFFFF"/>
      </top>
      <bottom style="medium">
        <color rgb="FFFFFFFF"/>
      </bottom>
      <diagonal/>
    </border>
    <border>
      <left style="medium">
        <color rgb="FFFFFFFF"/>
      </left>
      <right style="medium">
        <color rgb="FFFFFFFF"/>
      </right>
      <top style="thick">
        <color rgb="FFFFFFFF"/>
      </top>
      <bottom/>
      <diagonal/>
    </border>
    <border>
      <left style="medium">
        <color rgb="FFFFFFFF"/>
      </left>
      <right style="medium">
        <color rgb="FFFFFFFF"/>
      </right>
      <top/>
      <bottom style="medium">
        <color rgb="FFFFFFFF"/>
      </bottom>
      <diagonal/>
    </border>
    <border>
      <left style="medium">
        <color rgb="FFFFFFFF"/>
      </left>
      <right/>
      <top style="thick">
        <color rgb="FFFFFFFF"/>
      </top>
      <bottom style="medium">
        <color rgb="FFFFFFFF"/>
      </bottom>
      <diagonal/>
    </border>
    <border>
      <left style="medium">
        <color rgb="FFFFFFFF"/>
      </left>
      <right style="medium">
        <color rgb="FFFFFFFF"/>
      </right>
      <top style="thick">
        <color rgb="FFFFFFFF"/>
      </top>
      <bottom style="thick">
        <color rgb="FFFFFFFF"/>
      </bottom>
      <diagonal/>
    </border>
    <border>
      <left style="medium">
        <color rgb="FFFFFFFF"/>
      </left>
      <right/>
      <top style="medium">
        <color rgb="FFFFFFFF"/>
      </top>
      <bottom style="medium">
        <color rgb="FFFFFFFF"/>
      </bottom>
      <diagonal/>
    </border>
    <border>
      <left style="thin">
        <color theme="0"/>
      </left>
      <right style="medium">
        <color indexed="64"/>
      </right>
      <top style="thin">
        <color theme="0"/>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diagonal/>
    </border>
    <border>
      <left/>
      <right style="thin">
        <color theme="0"/>
      </right>
      <top style="thin">
        <color theme="0"/>
      </top>
      <bottom/>
      <diagonal/>
    </border>
    <border>
      <left style="medium">
        <color indexed="64"/>
      </left>
      <right style="medium">
        <color theme="0"/>
      </right>
      <top style="medium">
        <color indexed="64"/>
      </top>
      <bottom style="medium">
        <color theme="0"/>
      </bottom>
      <diagonal/>
    </border>
    <border>
      <left style="medium">
        <color theme="0"/>
      </left>
      <right style="medium">
        <color indexed="64"/>
      </right>
      <top style="medium">
        <color indexed="64"/>
      </top>
      <bottom style="medium">
        <color theme="0"/>
      </bottom>
      <diagonal/>
    </border>
    <border>
      <left style="medium">
        <color indexed="64"/>
      </left>
      <right style="medium">
        <color theme="0"/>
      </right>
      <top style="medium">
        <color theme="0"/>
      </top>
      <bottom style="medium">
        <color indexed="64"/>
      </bottom>
      <diagonal/>
    </border>
    <border>
      <left style="medium">
        <color theme="0"/>
      </left>
      <right style="medium">
        <color indexed="64"/>
      </right>
      <top style="medium">
        <color theme="0"/>
      </top>
      <bottom style="medium">
        <color indexed="64"/>
      </bottom>
      <diagonal/>
    </border>
    <border>
      <left style="medium">
        <color indexed="64"/>
      </left>
      <right style="medium">
        <color theme="0"/>
      </right>
      <top/>
      <bottom/>
      <diagonal/>
    </border>
    <border>
      <left style="medium">
        <color theme="0"/>
      </left>
      <right style="medium">
        <color indexed="64"/>
      </right>
      <top/>
      <bottom/>
      <diagonal/>
    </border>
    <border>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rgb="FFFFFFFF"/>
      </left>
      <right style="medium">
        <color indexed="64"/>
      </right>
      <top style="medium">
        <color rgb="FFFFFFFF"/>
      </top>
      <bottom/>
      <diagonal/>
    </border>
    <border>
      <left/>
      <right/>
      <top style="medium">
        <color rgb="FFFFFFFF"/>
      </top>
      <bottom/>
      <diagonal/>
    </border>
    <border>
      <left style="medium">
        <color indexed="64"/>
      </left>
      <right/>
      <top/>
      <bottom/>
      <diagonal/>
    </border>
  </borders>
  <cellStyleXfs count="4">
    <xf numFmtId="0" fontId="0" fillId="0" borderId="0"/>
    <xf numFmtId="9" fontId="1" fillId="0" borderId="0" applyFont="0" applyFill="0" applyBorder="0" applyAlignment="0" applyProtection="0"/>
    <xf numFmtId="0" fontId="3" fillId="0" borderId="0"/>
    <xf numFmtId="0" fontId="23" fillId="0" borderId="0" applyNumberFormat="0" applyFill="0" applyBorder="0" applyAlignment="0" applyProtection="0"/>
  </cellStyleXfs>
  <cellXfs count="608">
    <xf numFmtId="0" fontId="0" fillId="0" borderId="0" xfId="0"/>
    <xf numFmtId="0" fontId="0" fillId="0" borderId="0" xfId="0" applyAlignment="1">
      <alignment textRotation="90"/>
    </xf>
    <xf numFmtId="0" fontId="0" fillId="0" borderId="0" xfId="0" applyAlignment="1">
      <alignment horizontal="center" vertical="center"/>
    </xf>
    <xf numFmtId="164" fontId="0" fillId="0" borderId="0" xfId="1" applyNumberFormat="1" applyFont="1" applyAlignment="1">
      <alignment horizontal="center" vertical="center"/>
    </xf>
    <xf numFmtId="0" fontId="0" fillId="0" borderId="3" xfId="0" applyBorder="1"/>
    <xf numFmtId="0" fontId="0" fillId="0" borderId="3" xfId="0" applyBorder="1" applyAlignment="1">
      <alignment horizontal="center" vertical="center"/>
    </xf>
    <xf numFmtId="0" fontId="4" fillId="21" borderId="3" xfId="0" applyFont="1" applyFill="1" applyBorder="1" applyAlignment="1">
      <alignment horizontal="center" vertical="center" wrapText="1"/>
    </xf>
    <xf numFmtId="0" fontId="0" fillId="0" borderId="3" xfId="0" applyBorder="1" applyAlignment="1">
      <alignment wrapText="1"/>
    </xf>
    <xf numFmtId="164" fontId="0" fillId="0" borderId="0" xfId="1" applyNumberFormat="1" applyFont="1" applyAlignment="1" applyProtection="1">
      <alignment horizontal="center" vertical="center"/>
    </xf>
    <xf numFmtId="0" fontId="0" fillId="0" borderId="0" xfId="0" applyAlignment="1">
      <alignment textRotation="90" wrapText="1"/>
    </xf>
    <xf numFmtId="0" fontId="9" fillId="20" borderId="5" xfId="0" applyFont="1" applyFill="1" applyBorder="1" applyAlignment="1">
      <alignment horizontal="center" vertical="center" textRotation="90" wrapText="1" readingOrder="1"/>
    </xf>
    <xf numFmtId="0" fontId="9" fillId="20" borderId="17" xfId="0" applyFont="1" applyFill="1" applyBorder="1" applyAlignment="1">
      <alignment horizontal="center" vertical="center" textRotation="90" wrapText="1" readingOrder="1"/>
    </xf>
    <xf numFmtId="0" fontId="2" fillId="5" borderId="1" xfId="0" applyFont="1" applyFill="1" applyBorder="1" applyAlignment="1">
      <alignment horizontal="center" vertical="center" wrapText="1" readingOrder="1"/>
    </xf>
    <xf numFmtId="0" fontId="2" fillId="5" borderId="4" xfId="0" applyFont="1" applyFill="1" applyBorder="1" applyAlignment="1">
      <alignment horizontal="center" vertical="center" wrapText="1" readingOrder="1"/>
    </xf>
    <xf numFmtId="2" fontId="0" fillId="0" borderId="0" xfId="0" applyNumberFormat="1" applyAlignment="1">
      <alignment horizontal="center" vertical="center"/>
    </xf>
    <xf numFmtId="2" fontId="0" fillId="0" borderId="0" xfId="1" applyNumberFormat="1" applyFont="1" applyAlignment="1" applyProtection="1">
      <alignment horizontal="center" vertical="center"/>
    </xf>
    <xf numFmtId="0" fontId="0" fillId="0" borderId="0" xfId="0" applyAlignment="1">
      <alignment horizontal="left" vertical="top" wrapText="1"/>
    </xf>
    <xf numFmtId="164" fontId="10" fillId="16" borderId="18" xfId="1" applyNumberFormat="1" applyFont="1" applyFill="1" applyBorder="1" applyAlignment="1" applyProtection="1">
      <alignment horizontal="center" vertical="center" wrapText="1" readingOrder="1"/>
    </xf>
    <xf numFmtId="0" fontId="7" fillId="0" borderId="0" xfId="0" applyFont="1" applyAlignment="1">
      <alignment horizontal="left" vertical="top" wrapText="1"/>
    </xf>
    <xf numFmtId="0" fontId="12" fillId="0" borderId="0" xfId="0" applyFont="1"/>
    <xf numFmtId="14" fontId="12" fillId="0" borderId="0" xfId="0" applyNumberFormat="1" applyFont="1" applyAlignment="1">
      <alignment horizontal="left" vertical="top" wrapText="1"/>
    </xf>
    <xf numFmtId="0" fontId="12" fillId="0" borderId="0" xfId="0" applyFont="1" applyAlignment="1">
      <alignment horizontal="left" vertical="top" wrapText="1"/>
    </xf>
    <xf numFmtId="0" fontId="6" fillId="0" borderId="0" xfId="0" applyFont="1" applyAlignment="1">
      <alignment horizontal="left" vertical="top" wrapText="1"/>
    </xf>
    <xf numFmtId="0" fontId="14" fillId="0" borderId="0" xfId="0" applyFont="1" applyAlignment="1">
      <alignment horizontal="left" vertical="top" wrapText="1"/>
    </xf>
    <xf numFmtId="0" fontId="10" fillId="16" borderId="11" xfId="0" applyFont="1" applyFill="1" applyBorder="1" applyAlignment="1">
      <alignment horizontal="center" vertical="center" wrapText="1" readingOrder="1"/>
    </xf>
    <xf numFmtId="0" fontId="6" fillId="8" borderId="26" xfId="0" applyFont="1" applyFill="1" applyBorder="1" applyAlignment="1">
      <alignment horizontal="center" vertical="center" wrapText="1" readingOrder="1"/>
    </xf>
    <xf numFmtId="164" fontId="6" fillId="8" borderId="9" xfId="1" applyNumberFormat="1" applyFont="1" applyFill="1" applyBorder="1" applyAlignment="1" applyProtection="1">
      <alignment horizontal="center" vertical="center" wrapText="1" readingOrder="1"/>
    </xf>
    <xf numFmtId="2" fontId="6" fillId="8" borderId="9" xfId="0" applyNumberFormat="1" applyFont="1" applyFill="1" applyBorder="1" applyAlignment="1">
      <alignment horizontal="center" vertical="center" wrapText="1" readingOrder="1"/>
    </xf>
    <xf numFmtId="0" fontId="6" fillId="8" borderId="9" xfId="0" applyFont="1" applyFill="1" applyBorder="1" applyAlignment="1">
      <alignment horizontal="center" vertical="center" wrapText="1" readingOrder="1"/>
    </xf>
    <xf numFmtId="0" fontId="6" fillId="2" borderId="26" xfId="0" applyFont="1" applyFill="1" applyBorder="1" applyAlignment="1">
      <alignment horizontal="center" vertical="center" wrapText="1" readingOrder="1"/>
    </xf>
    <xf numFmtId="164" fontId="6" fillId="2" borderId="26" xfId="1" applyNumberFormat="1" applyFont="1" applyFill="1" applyBorder="1" applyAlignment="1" applyProtection="1">
      <alignment horizontal="center" vertical="center" wrapText="1" readingOrder="1"/>
    </xf>
    <xf numFmtId="2" fontId="6" fillId="2" borderId="26" xfId="0" applyNumberFormat="1" applyFont="1" applyFill="1" applyBorder="1" applyAlignment="1">
      <alignment horizontal="center" vertical="center" wrapText="1" readingOrder="1"/>
    </xf>
    <xf numFmtId="0" fontId="6" fillId="2" borderId="9" xfId="0" applyFont="1" applyFill="1" applyBorder="1" applyAlignment="1">
      <alignment horizontal="center" vertical="center" wrapText="1" readingOrder="1"/>
    </xf>
    <xf numFmtId="164" fontId="6" fillId="2" borderId="9" xfId="1" applyNumberFormat="1" applyFont="1" applyFill="1" applyBorder="1" applyAlignment="1" applyProtection="1">
      <alignment horizontal="center" vertical="center" wrapText="1" readingOrder="1"/>
    </xf>
    <xf numFmtId="2" fontId="6" fillId="2" borderId="9" xfId="0" applyNumberFormat="1" applyFont="1" applyFill="1" applyBorder="1" applyAlignment="1">
      <alignment horizontal="center" vertical="center" wrapText="1" readingOrder="1"/>
    </xf>
    <xf numFmtId="0" fontId="6" fillId="3" borderId="9" xfId="0" applyFont="1" applyFill="1" applyBorder="1" applyAlignment="1">
      <alignment horizontal="center" vertical="center" wrapText="1" readingOrder="1"/>
    </xf>
    <xf numFmtId="164" fontId="6" fillId="3" borderId="9" xfId="1" applyNumberFormat="1" applyFont="1" applyFill="1" applyBorder="1" applyAlignment="1" applyProtection="1">
      <alignment horizontal="center" vertical="center" wrapText="1" readingOrder="1"/>
    </xf>
    <xf numFmtId="2" fontId="6" fillId="3" borderId="9" xfId="0" applyNumberFormat="1" applyFont="1" applyFill="1" applyBorder="1" applyAlignment="1">
      <alignment horizontal="center" vertical="center" wrapText="1" readingOrder="1"/>
    </xf>
    <xf numFmtId="0" fontId="14" fillId="0" borderId="0" xfId="0" applyFont="1"/>
    <xf numFmtId="164" fontId="2" fillId="4" borderId="40" xfId="1" applyNumberFormat="1" applyFont="1" applyFill="1" applyBorder="1" applyAlignment="1" applyProtection="1">
      <alignment horizontal="center" vertical="center" wrapText="1"/>
    </xf>
    <xf numFmtId="2" fontId="2" fillId="4" borderId="40" xfId="2" applyNumberFormat="1" applyFont="1" applyFill="1" applyBorder="1" applyAlignment="1">
      <alignment horizontal="center" vertical="center" wrapText="1"/>
    </xf>
    <xf numFmtId="164" fontId="2" fillId="4" borderId="41" xfId="1" applyNumberFormat="1" applyFont="1" applyFill="1" applyBorder="1" applyAlignment="1" applyProtection="1">
      <alignment horizontal="center" vertical="center" wrapText="1"/>
    </xf>
    <xf numFmtId="0" fontId="8" fillId="9" borderId="42" xfId="0" applyFont="1" applyFill="1" applyBorder="1" applyAlignment="1">
      <alignment horizontal="center" vertical="center" textRotation="90" wrapText="1" readingOrder="1"/>
    </xf>
    <xf numFmtId="0" fontId="8" fillId="9" borderId="42" xfId="0" applyFont="1" applyFill="1" applyBorder="1" applyAlignment="1">
      <alignment horizontal="center" vertical="center" wrapText="1" readingOrder="1"/>
    </xf>
    <xf numFmtId="0" fontId="0" fillId="26" borderId="45" xfId="0" applyFill="1" applyBorder="1" applyAlignment="1">
      <alignment horizontal="center" vertical="center" wrapText="1"/>
    </xf>
    <xf numFmtId="0" fontId="6" fillId="11" borderId="9" xfId="0" applyFont="1" applyFill="1" applyBorder="1" applyAlignment="1">
      <alignment horizontal="center" vertical="center" wrapText="1"/>
    </xf>
    <xf numFmtId="2" fontId="6" fillId="11" borderId="9" xfId="0" applyNumberFormat="1" applyFont="1" applyFill="1" applyBorder="1" applyAlignment="1">
      <alignment horizontal="center" vertical="center" wrapText="1" readingOrder="1"/>
    </xf>
    <xf numFmtId="164" fontId="6" fillId="11" borderId="9" xfId="1" applyNumberFormat="1" applyFont="1" applyFill="1" applyBorder="1" applyAlignment="1" applyProtection="1">
      <alignment horizontal="center" vertical="center" wrapText="1" readingOrder="1"/>
    </xf>
    <xf numFmtId="164" fontId="8" fillId="3" borderId="9" xfId="1" applyNumberFormat="1" applyFont="1" applyFill="1" applyBorder="1" applyAlignment="1" applyProtection="1">
      <alignment horizontal="center" vertical="center" wrapText="1"/>
    </xf>
    <xf numFmtId="164" fontId="8" fillId="3" borderId="9" xfId="1" applyNumberFormat="1" applyFont="1" applyFill="1" applyBorder="1" applyAlignment="1" applyProtection="1">
      <alignment horizontal="center" vertical="center" wrapText="1"/>
      <protection locked="0"/>
    </xf>
    <xf numFmtId="164" fontId="8" fillId="2" borderId="9" xfId="1" applyNumberFormat="1" applyFont="1" applyFill="1" applyBorder="1" applyAlignment="1" applyProtection="1">
      <alignment horizontal="center" vertical="center" wrapText="1"/>
    </xf>
    <xf numFmtId="0" fontId="8" fillId="2" borderId="9" xfId="1" applyNumberFormat="1" applyFont="1" applyFill="1" applyBorder="1" applyAlignment="1" applyProtection="1">
      <alignment horizontal="center" vertical="center" wrapText="1"/>
    </xf>
    <xf numFmtId="164" fontId="8" fillId="2" borderId="9" xfId="1" applyNumberFormat="1" applyFont="1" applyFill="1" applyBorder="1" applyAlignment="1" applyProtection="1">
      <alignment horizontal="center" vertical="center" wrapText="1"/>
      <protection locked="0"/>
    </xf>
    <xf numFmtId="0" fontId="6" fillId="2" borderId="9" xfId="0" applyFont="1" applyFill="1" applyBorder="1" applyAlignment="1" applyProtection="1">
      <alignment horizontal="center" vertical="center" wrapText="1"/>
      <protection locked="0"/>
    </xf>
    <xf numFmtId="164" fontId="8" fillId="23" borderId="9" xfId="1" applyNumberFormat="1" applyFont="1" applyFill="1" applyBorder="1" applyAlignment="1" applyProtection="1">
      <alignment horizontal="center" vertical="center" wrapText="1"/>
    </xf>
    <xf numFmtId="0" fontId="8" fillId="23" borderId="9" xfId="1" applyNumberFormat="1" applyFont="1" applyFill="1" applyBorder="1" applyAlignment="1" applyProtection="1">
      <alignment horizontal="center" vertical="center" wrapText="1"/>
    </xf>
    <xf numFmtId="164" fontId="8" fillId="23" borderId="9" xfId="1" applyNumberFormat="1" applyFont="1" applyFill="1" applyBorder="1" applyAlignment="1" applyProtection="1">
      <alignment horizontal="center" vertical="center" wrapText="1"/>
      <protection locked="0"/>
    </xf>
    <xf numFmtId="0" fontId="6" fillId="23" borderId="9" xfId="0" applyFont="1" applyFill="1" applyBorder="1" applyAlignment="1" applyProtection="1">
      <alignment horizontal="center" vertical="center" wrapText="1"/>
      <protection locked="0"/>
    </xf>
    <xf numFmtId="164" fontId="8" fillId="8" borderId="9" xfId="1" applyNumberFormat="1" applyFont="1" applyFill="1" applyBorder="1" applyAlignment="1" applyProtection="1">
      <alignment horizontal="center" vertical="center" wrapText="1"/>
    </xf>
    <xf numFmtId="0" fontId="6" fillId="8" borderId="9" xfId="0" applyFont="1" applyFill="1" applyBorder="1" applyAlignment="1">
      <alignment horizontal="center" vertical="center" wrapText="1"/>
    </xf>
    <xf numFmtId="164" fontId="8" fillId="8" borderId="9" xfId="1" applyNumberFormat="1" applyFont="1" applyFill="1" applyBorder="1" applyAlignment="1" applyProtection="1">
      <alignment horizontal="center" vertical="center" wrapText="1"/>
      <protection locked="0"/>
    </xf>
    <xf numFmtId="0" fontId="6" fillId="8" borderId="9" xfId="0" applyFont="1" applyFill="1" applyBorder="1" applyAlignment="1" applyProtection="1">
      <alignment horizontal="center" vertical="center" wrapText="1"/>
      <protection locked="0"/>
    </xf>
    <xf numFmtId="2" fontId="6" fillId="8" borderId="26" xfId="0" applyNumberFormat="1" applyFont="1" applyFill="1" applyBorder="1" applyAlignment="1">
      <alignment horizontal="center" vertical="center" wrapText="1" readingOrder="1"/>
    </xf>
    <xf numFmtId="164" fontId="6" fillId="8" borderId="26" xfId="1" applyNumberFormat="1" applyFont="1" applyFill="1" applyBorder="1" applyAlignment="1" applyProtection="1">
      <alignment horizontal="center" vertical="center" wrapText="1" readingOrder="1"/>
    </xf>
    <xf numFmtId="164" fontId="8" fillId="8" borderId="26" xfId="1" applyNumberFormat="1" applyFont="1" applyFill="1" applyBorder="1" applyAlignment="1" applyProtection="1">
      <alignment horizontal="center" vertical="center" wrapText="1"/>
    </xf>
    <xf numFmtId="0" fontId="6" fillId="8" borderId="26" xfId="0" applyFont="1" applyFill="1" applyBorder="1" applyAlignment="1">
      <alignment horizontal="center" vertical="center" wrapText="1"/>
    </xf>
    <xf numFmtId="164" fontId="8" fillId="8" borderId="26" xfId="1" applyNumberFormat="1" applyFont="1" applyFill="1" applyBorder="1" applyAlignment="1" applyProtection="1">
      <alignment horizontal="center" vertical="center" wrapText="1"/>
      <protection locked="0"/>
    </xf>
    <xf numFmtId="0" fontId="6" fillId="8" borderId="26" xfId="0" applyFont="1" applyFill="1" applyBorder="1" applyAlignment="1" applyProtection="1">
      <alignment horizontal="center" vertical="center" wrapText="1"/>
      <protection locked="0"/>
    </xf>
    <xf numFmtId="0" fontId="6" fillId="8" borderId="12" xfId="0" applyFont="1" applyFill="1" applyBorder="1" applyAlignment="1">
      <alignment horizontal="center" vertical="center" wrapText="1" readingOrder="1"/>
    </xf>
    <xf numFmtId="2" fontId="6" fillId="8" borderId="12" xfId="0" applyNumberFormat="1" applyFont="1" applyFill="1" applyBorder="1" applyAlignment="1">
      <alignment horizontal="center" vertical="center" wrapText="1" readingOrder="1"/>
    </xf>
    <xf numFmtId="164" fontId="6" fillId="8" borderId="12" xfId="1" applyNumberFormat="1" applyFont="1" applyFill="1" applyBorder="1" applyAlignment="1" applyProtection="1">
      <alignment horizontal="center" vertical="center" wrapText="1" readingOrder="1"/>
    </xf>
    <xf numFmtId="164" fontId="8" fillId="8" borderId="12" xfId="1" applyNumberFormat="1" applyFont="1" applyFill="1" applyBorder="1" applyAlignment="1" applyProtection="1">
      <alignment horizontal="center" vertical="center" wrapText="1"/>
    </xf>
    <xf numFmtId="0" fontId="6" fillId="3" borderId="26" xfId="0" applyFont="1" applyFill="1" applyBorder="1" applyAlignment="1">
      <alignment horizontal="center" vertical="center" wrapText="1" readingOrder="1"/>
    </xf>
    <xf numFmtId="2" fontId="6" fillId="3" borderId="26" xfId="0" applyNumberFormat="1" applyFont="1" applyFill="1" applyBorder="1" applyAlignment="1">
      <alignment horizontal="center" vertical="center" wrapText="1" readingOrder="1"/>
    </xf>
    <xf numFmtId="164" fontId="6" fillId="3" borderId="26" xfId="1" applyNumberFormat="1" applyFont="1" applyFill="1" applyBorder="1" applyAlignment="1" applyProtection="1">
      <alignment horizontal="center" vertical="center" wrapText="1" readingOrder="1"/>
    </xf>
    <xf numFmtId="164" fontId="8" fillId="3" borderId="26" xfId="1" applyNumberFormat="1" applyFont="1" applyFill="1" applyBorder="1" applyAlignment="1" applyProtection="1">
      <alignment horizontal="center" vertical="center" wrapText="1"/>
    </xf>
    <xf numFmtId="2" fontId="6" fillId="3" borderId="12" xfId="0" applyNumberFormat="1" applyFont="1" applyFill="1" applyBorder="1" applyAlignment="1">
      <alignment horizontal="center" vertical="center" wrapText="1" readingOrder="1"/>
    </xf>
    <xf numFmtId="164" fontId="6" fillId="3" borderId="12" xfId="1" applyNumberFormat="1" applyFont="1" applyFill="1" applyBorder="1" applyAlignment="1" applyProtection="1">
      <alignment horizontal="center" vertical="center" wrapText="1" readingOrder="1"/>
    </xf>
    <xf numFmtId="164" fontId="8" fillId="3" borderId="12" xfId="1" applyNumberFormat="1" applyFont="1" applyFill="1" applyBorder="1" applyAlignment="1" applyProtection="1">
      <alignment horizontal="center" vertical="center" wrapText="1"/>
    </xf>
    <xf numFmtId="0" fontId="2" fillId="4" borderId="39" xfId="2" applyFont="1" applyFill="1" applyBorder="1" applyAlignment="1">
      <alignment horizontal="center" vertical="center" wrapText="1"/>
    </xf>
    <xf numFmtId="0" fontId="2" fillId="4" borderId="22" xfId="2" applyFont="1" applyFill="1" applyBorder="1" applyAlignment="1">
      <alignment horizontal="center" vertical="center" wrapText="1"/>
    </xf>
    <xf numFmtId="0" fontId="11" fillId="0" borderId="0" xfId="0" applyFont="1"/>
    <xf numFmtId="164" fontId="0" fillId="0" borderId="0" xfId="1" applyNumberFormat="1" applyFont="1"/>
    <xf numFmtId="0" fontId="0" fillId="0" borderId="40" xfId="0" applyBorder="1" applyAlignment="1">
      <alignment wrapText="1"/>
    </xf>
    <xf numFmtId="0" fontId="9" fillId="20" borderId="5" xfId="0" applyFont="1" applyFill="1" applyBorder="1" applyAlignment="1">
      <alignment horizontal="center" vertical="center" wrapText="1" readingOrder="1"/>
    </xf>
    <xf numFmtId="0" fontId="9" fillId="20" borderId="17" xfId="0" applyFont="1" applyFill="1" applyBorder="1" applyAlignment="1">
      <alignment horizontal="center" vertical="center" wrapText="1" readingOrder="1"/>
    </xf>
    <xf numFmtId="0" fontId="6" fillId="8" borderId="12" xfId="0" applyFont="1" applyFill="1" applyBorder="1" applyAlignment="1">
      <alignment horizontal="center" vertical="center" wrapText="1"/>
    </xf>
    <xf numFmtId="0" fontId="6" fillId="8" borderId="12" xfId="0" applyFont="1" applyFill="1" applyBorder="1" applyAlignment="1" applyProtection="1">
      <alignment horizontal="center" vertical="center" wrapText="1"/>
      <protection locked="0"/>
    </xf>
    <xf numFmtId="0" fontId="6" fillId="11" borderId="26" xfId="0" applyFont="1" applyFill="1" applyBorder="1" applyAlignment="1">
      <alignment horizontal="center" vertical="center" wrapText="1"/>
    </xf>
    <xf numFmtId="0" fontId="6" fillId="11" borderId="12" xfId="0" applyFont="1" applyFill="1" applyBorder="1" applyAlignment="1">
      <alignment horizontal="center" vertical="center" wrapText="1"/>
    </xf>
    <xf numFmtId="2" fontId="6" fillId="11" borderId="12" xfId="0" applyNumberFormat="1" applyFont="1" applyFill="1" applyBorder="1" applyAlignment="1">
      <alignment horizontal="center" vertical="center" wrapText="1" readingOrder="1"/>
    </xf>
    <xf numFmtId="164" fontId="6" fillId="11" borderId="12" xfId="1" applyNumberFormat="1" applyFont="1" applyFill="1" applyBorder="1" applyAlignment="1" applyProtection="1">
      <alignment horizontal="center" vertical="center" wrapText="1" readingOrder="1"/>
    </xf>
    <xf numFmtId="164" fontId="8" fillId="11" borderId="12" xfId="1" applyNumberFormat="1" applyFont="1" applyFill="1" applyBorder="1" applyAlignment="1" applyProtection="1">
      <alignment horizontal="center" vertical="center" wrapText="1"/>
    </xf>
    <xf numFmtId="164" fontId="8" fillId="11" borderId="12" xfId="1" applyNumberFormat="1" applyFont="1" applyFill="1" applyBorder="1" applyAlignment="1" applyProtection="1">
      <alignment horizontal="center" vertical="center" wrapText="1"/>
      <protection locked="0"/>
    </xf>
    <xf numFmtId="0" fontId="6" fillId="11" borderId="28" xfId="0" applyFont="1" applyFill="1" applyBorder="1" applyAlignment="1">
      <alignment horizontal="center" vertical="center" wrapText="1"/>
    </xf>
    <xf numFmtId="0" fontId="6" fillId="11" borderId="29" xfId="0" applyFont="1" applyFill="1" applyBorder="1" applyAlignment="1">
      <alignment horizontal="center" vertical="center" wrapText="1"/>
    </xf>
    <xf numFmtId="0" fontId="6" fillId="11" borderId="12" xfId="0" applyFont="1" applyFill="1" applyBorder="1" applyAlignment="1" applyProtection="1">
      <alignment horizontal="center" vertical="center" wrapText="1"/>
      <protection locked="0"/>
    </xf>
    <xf numFmtId="0" fontId="8" fillId="11" borderId="12" xfId="0" applyFont="1" applyFill="1" applyBorder="1" applyAlignment="1" applyProtection="1">
      <alignment horizontal="center" vertical="center" wrapText="1"/>
      <protection locked="0"/>
    </xf>
    <xf numFmtId="0" fontId="6" fillId="11" borderId="31" xfId="0" applyFont="1" applyFill="1" applyBorder="1" applyAlignment="1">
      <alignment horizontal="center" vertical="center" wrapText="1"/>
    </xf>
    <xf numFmtId="0" fontId="6" fillId="23" borderId="26" xfId="0" applyFont="1" applyFill="1" applyBorder="1" applyAlignment="1">
      <alignment horizontal="center" vertical="center" wrapText="1" readingOrder="1"/>
    </xf>
    <xf numFmtId="2" fontId="6" fillId="23" borderId="26" xfId="0" applyNumberFormat="1" applyFont="1" applyFill="1" applyBorder="1" applyAlignment="1">
      <alignment horizontal="center" vertical="center" wrapText="1" readingOrder="1"/>
    </xf>
    <xf numFmtId="164" fontId="6" fillId="23" borderId="26" xfId="1" applyNumberFormat="1" applyFont="1" applyFill="1" applyBorder="1" applyAlignment="1" applyProtection="1">
      <alignment horizontal="center" vertical="center" wrapText="1" readingOrder="1"/>
    </xf>
    <xf numFmtId="164" fontId="8" fillId="23" borderId="26" xfId="1" applyNumberFormat="1" applyFont="1" applyFill="1" applyBorder="1" applyAlignment="1" applyProtection="1">
      <alignment horizontal="center" vertical="center" wrapText="1"/>
    </xf>
    <xf numFmtId="164" fontId="8" fillId="23" borderId="26" xfId="1" applyNumberFormat="1" applyFont="1" applyFill="1" applyBorder="1" applyAlignment="1" applyProtection="1">
      <alignment horizontal="center" vertical="center" wrapText="1"/>
      <protection locked="0"/>
    </xf>
    <xf numFmtId="0" fontId="8" fillId="23" borderId="26" xfId="0" applyFont="1" applyFill="1" applyBorder="1" applyAlignment="1" applyProtection="1">
      <alignment horizontal="center" vertical="center" wrapText="1"/>
      <protection locked="0"/>
    </xf>
    <xf numFmtId="0" fontId="6" fillId="23" borderId="28" xfId="0" applyFont="1" applyFill="1" applyBorder="1" applyAlignment="1">
      <alignment horizontal="center" vertical="center" wrapText="1" readingOrder="1"/>
    </xf>
    <xf numFmtId="0" fontId="6" fillId="23" borderId="9" xfId="0" applyFont="1" applyFill="1" applyBorder="1" applyAlignment="1">
      <alignment horizontal="center" vertical="center" wrapText="1" readingOrder="1"/>
    </xf>
    <xf numFmtId="2" fontId="6" fillId="23" borderId="9" xfId="0" applyNumberFormat="1" applyFont="1" applyFill="1" applyBorder="1" applyAlignment="1">
      <alignment horizontal="center" vertical="center" wrapText="1" readingOrder="1"/>
    </xf>
    <xf numFmtId="164" fontId="6" fillId="23" borderId="9" xfId="1" applyNumberFormat="1" applyFont="1" applyFill="1" applyBorder="1" applyAlignment="1" applyProtection="1">
      <alignment horizontal="center" vertical="center" wrapText="1" readingOrder="1"/>
    </xf>
    <xf numFmtId="0" fontId="8" fillId="23" borderId="9" xfId="0" applyFont="1" applyFill="1" applyBorder="1" applyAlignment="1">
      <alignment horizontal="center" vertical="center" wrapText="1"/>
    </xf>
    <xf numFmtId="0" fontId="6" fillId="23" borderId="9" xfId="0" applyFont="1" applyFill="1" applyBorder="1" applyAlignment="1">
      <alignment horizontal="center" vertical="center" wrapText="1"/>
    </xf>
    <xf numFmtId="0" fontId="6" fillId="23" borderId="29" xfId="0" applyFont="1" applyFill="1" applyBorder="1" applyAlignment="1">
      <alignment horizontal="center" vertical="center" wrapText="1" readingOrder="1"/>
    </xf>
    <xf numFmtId="0" fontId="8" fillId="23" borderId="9" xfId="0" applyFont="1" applyFill="1" applyBorder="1" applyAlignment="1" applyProtection="1">
      <alignment horizontal="center" vertical="center" wrapText="1"/>
      <protection locked="0"/>
    </xf>
    <xf numFmtId="0" fontId="6" fillId="23" borderId="12" xfId="0" applyFont="1" applyFill="1" applyBorder="1" applyAlignment="1">
      <alignment horizontal="center" vertical="center" wrapText="1" readingOrder="1"/>
    </xf>
    <xf numFmtId="2" fontId="6" fillId="23" borderId="12" xfId="0" applyNumberFormat="1" applyFont="1" applyFill="1" applyBorder="1" applyAlignment="1">
      <alignment horizontal="center" vertical="center" wrapText="1" readingOrder="1"/>
    </xf>
    <xf numFmtId="164" fontId="6" fillId="23" borderId="12" xfId="1" applyNumberFormat="1" applyFont="1" applyFill="1" applyBorder="1" applyAlignment="1" applyProtection="1">
      <alignment horizontal="center" vertical="center" wrapText="1" readingOrder="1"/>
    </xf>
    <xf numFmtId="164" fontId="8" fillId="23" borderId="12" xfId="1" applyNumberFormat="1" applyFont="1" applyFill="1" applyBorder="1" applyAlignment="1" applyProtection="1">
      <alignment horizontal="center" vertical="center" wrapText="1"/>
    </xf>
    <xf numFmtId="0" fontId="8" fillId="23" borderId="12" xfId="0" applyFont="1" applyFill="1" applyBorder="1" applyAlignment="1">
      <alignment horizontal="center" vertical="center" wrapText="1"/>
    </xf>
    <xf numFmtId="164" fontId="8" fillId="23" borderId="12" xfId="1" applyNumberFormat="1" applyFont="1" applyFill="1" applyBorder="1" applyAlignment="1" applyProtection="1">
      <alignment horizontal="center" vertical="center" wrapText="1"/>
      <protection locked="0"/>
    </xf>
    <xf numFmtId="0" fontId="8" fillId="23" borderId="12" xfId="0" applyFont="1" applyFill="1" applyBorder="1" applyAlignment="1" applyProtection="1">
      <alignment horizontal="center" vertical="center" wrapText="1"/>
      <protection locked="0"/>
    </xf>
    <xf numFmtId="0" fontId="6" fillId="23" borderId="31" xfId="0" applyFont="1" applyFill="1" applyBorder="1" applyAlignment="1">
      <alignment horizontal="center" vertical="center" wrapText="1" readingOrder="1"/>
    </xf>
    <xf numFmtId="0" fontId="8" fillId="2" borderId="9" xfId="0" applyFont="1" applyFill="1" applyBorder="1" applyAlignment="1" applyProtection="1">
      <alignment horizontal="center" vertical="center" wrapText="1"/>
      <protection locked="0"/>
    </xf>
    <xf numFmtId="0" fontId="6" fillId="2" borderId="9" xfId="0" applyFont="1" applyFill="1" applyBorder="1" applyAlignment="1">
      <alignment horizontal="center" vertical="center" wrapText="1"/>
    </xf>
    <xf numFmtId="0" fontId="6" fillId="2" borderId="9" xfId="0" applyFont="1" applyFill="1" applyBorder="1" applyAlignment="1" applyProtection="1">
      <alignment horizontal="center" vertical="center" wrapText="1" readingOrder="1"/>
      <protection locked="0"/>
    </xf>
    <xf numFmtId="0" fontId="6" fillId="3" borderId="26" xfId="0" applyFont="1" applyFill="1" applyBorder="1" applyAlignment="1">
      <alignment horizontal="center" vertical="center" wrapText="1"/>
    </xf>
    <xf numFmtId="0" fontId="6" fillId="3" borderId="26" xfId="0" applyFont="1" applyFill="1" applyBorder="1" applyAlignment="1" applyProtection="1">
      <alignment horizontal="center" vertical="center" wrapText="1"/>
      <protection locked="0"/>
    </xf>
    <xf numFmtId="0" fontId="6" fillId="3" borderId="9" xfId="0" applyFont="1" applyFill="1" applyBorder="1" applyAlignment="1">
      <alignment horizontal="center" vertical="center" wrapText="1"/>
    </xf>
    <xf numFmtId="0" fontId="6" fillId="3" borderId="9" xfId="0" applyFont="1" applyFill="1" applyBorder="1" applyAlignment="1" applyProtection="1">
      <alignment horizontal="center" vertical="center" wrapText="1"/>
      <protection locked="0"/>
    </xf>
    <xf numFmtId="0" fontId="6" fillId="3" borderId="12" xfId="0" applyFont="1" applyFill="1" applyBorder="1" applyAlignment="1">
      <alignment horizontal="center" vertical="center" wrapText="1"/>
    </xf>
    <xf numFmtId="0" fontId="6" fillId="3" borderId="12" xfId="0" applyFont="1" applyFill="1" applyBorder="1" applyAlignment="1" applyProtection="1">
      <alignment horizontal="center" vertical="center" wrapText="1"/>
      <protection locked="0"/>
    </xf>
    <xf numFmtId="0" fontId="6" fillId="22" borderId="26" xfId="0" applyFont="1" applyFill="1" applyBorder="1" applyAlignment="1" applyProtection="1">
      <alignment horizontal="center" vertical="center" wrapText="1" readingOrder="1"/>
      <protection locked="0"/>
    </xf>
    <xf numFmtId="2" fontId="6" fillId="22" borderId="26" xfId="0" applyNumberFormat="1" applyFont="1" applyFill="1" applyBorder="1" applyAlignment="1">
      <alignment horizontal="center" vertical="center" wrapText="1" readingOrder="1"/>
    </xf>
    <xf numFmtId="164" fontId="6" fillId="22" borderId="26" xfId="1" applyNumberFormat="1" applyFont="1" applyFill="1" applyBorder="1" applyAlignment="1" applyProtection="1">
      <alignment horizontal="center" vertical="center" wrapText="1" readingOrder="1"/>
    </xf>
    <xf numFmtId="0" fontId="6" fillId="22" borderId="26" xfId="0" applyFont="1" applyFill="1" applyBorder="1" applyAlignment="1">
      <alignment horizontal="center" vertical="center" wrapText="1"/>
    </xf>
    <xf numFmtId="0" fontId="6" fillId="22" borderId="26" xfId="0" applyFont="1" applyFill="1" applyBorder="1" applyAlignment="1" applyProtection="1">
      <alignment horizontal="center" vertical="center" wrapText="1"/>
      <protection locked="0"/>
    </xf>
    <xf numFmtId="0" fontId="6" fillId="22" borderId="28" xfId="0" applyFont="1" applyFill="1" applyBorder="1" applyAlignment="1">
      <alignment horizontal="center" vertical="center" wrapText="1" readingOrder="1"/>
    </xf>
    <xf numFmtId="0" fontId="6" fillId="22" borderId="9" xfId="0" applyFont="1" applyFill="1" applyBorder="1" applyAlignment="1">
      <alignment horizontal="center" vertical="center" wrapText="1" readingOrder="1"/>
    </xf>
    <xf numFmtId="2" fontId="6" fillId="22" borderId="9" xfId="0" applyNumberFormat="1" applyFont="1" applyFill="1" applyBorder="1" applyAlignment="1">
      <alignment horizontal="center" vertical="center" wrapText="1" readingOrder="1"/>
    </xf>
    <xf numFmtId="164" fontId="6" fillId="22" borderId="9" xfId="1" applyNumberFormat="1" applyFont="1" applyFill="1" applyBorder="1" applyAlignment="1" applyProtection="1">
      <alignment horizontal="center" vertical="center" wrapText="1" readingOrder="1"/>
    </xf>
    <xf numFmtId="0" fontId="6" fillId="22" borderId="9" xfId="0" applyFont="1" applyFill="1" applyBorder="1" applyAlignment="1">
      <alignment horizontal="center" vertical="center" wrapText="1"/>
    </xf>
    <xf numFmtId="0" fontId="6" fillId="22" borderId="9" xfId="0" applyFont="1" applyFill="1" applyBorder="1" applyAlignment="1" applyProtection="1">
      <alignment horizontal="center" vertical="center" wrapText="1"/>
      <protection locked="0"/>
    </xf>
    <xf numFmtId="0" fontId="6" fillId="22" borderId="29" xfId="0" applyFont="1" applyFill="1" applyBorder="1" applyAlignment="1">
      <alignment horizontal="center" vertical="center" wrapText="1" readingOrder="1"/>
    </xf>
    <xf numFmtId="0" fontId="6" fillId="22" borderId="12" xfId="0" applyFont="1" applyFill="1" applyBorder="1" applyAlignment="1" applyProtection="1">
      <alignment horizontal="center" vertical="center" wrapText="1" readingOrder="1"/>
      <protection locked="0"/>
    </xf>
    <xf numFmtId="2" fontId="6" fillId="22" borderId="12" xfId="0" applyNumberFormat="1" applyFont="1" applyFill="1" applyBorder="1" applyAlignment="1">
      <alignment horizontal="center" vertical="center" wrapText="1" readingOrder="1"/>
    </xf>
    <xf numFmtId="164" fontId="6" fillId="22" borderId="12" xfId="1" applyNumberFormat="1" applyFont="1" applyFill="1" applyBorder="1" applyAlignment="1" applyProtection="1">
      <alignment horizontal="center" vertical="center" wrapText="1" readingOrder="1"/>
    </xf>
    <xf numFmtId="0" fontId="6" fillId="22" borderId="12" xfId="0" applyFont="1" applyFill="1" applyBorder="1" applyAlignment="1" applyProtection="1">
      <alignment horizontal="center" vertical="center" wrapText="1"/>
      <protection locked="0"/>
    </xf>
    <xf numFmtId="0" fontId="16" fillId="0" borderId="46" xfId="0" applyFont="1" applyBorder="1" applyAlignment="1">
      <alignment wrapText="1"/>
    </xf>
    <xf numFmtId="0" fontId="16" fillId="0" borderId="46" xfId="0" applyFont="1" applyBorder="1" applyAlignment="1">
      <alignment horizontal="center" wrapText="1"/>
    </xf>
    <xf numFmtId="0" fontId="18" fillId="27" borderId="47" xfId="0" applyFont="1" applyFill="1" applyBorder="1" applyAlignment="1">
      <alignment horizontal="center" vertical="center" wrapText="1" readingOrder="1"/>
    </xf>
    <xf numFmtId="0" fontId="18" fillId="27" borderId="48" xfId="0" applyFont="1" applyFill="1" applyBorder="1" applyAlignment="1">
      <alignment horizontal="center" vertical="center" wrapText="1" readingOrder="1"/>
    </xf>
    <xf numFmtId="0" fontId="18" fillId="27" borderId="49" xfId="0" applyFont="1" applyFill="1" applyBorder="1" applyAlignment="1">
      <alignment horizontal="center" vertical="center" wrapText="1" readingOrder="1"/>
    </xf>
    <xf numFmtId="0" fontId="19" fillId="27" borderId="48" xfId="0" applyFont="1" applyFill="1" applyBorder="1" applyAlignment="1">
      <alignment horizontal="center" vertical="center" textRotation="90" wrapText="1" readingOrder="1"/>
    </xf>
    <xf numFmtId="0" fontId="20" fillId="29" borderId="55" xfId="0" applyFont="1" applyFill="1" applyBorder="1" applyAlignment="1">
      <alignment horizontal="center" vertical="center" wrapText="1" readingOrder="1"/>
    </xf>
    <xf numFmtId="9" fontId="20" fillId="29" borderId="56" xfId="0" applyNumberFormat="1" applyFont="1" applyFill="1" applyBorder="1" applyAlignment="1">
      <alignment horizontal="center" vertical="center" wrapText="1" readingOrder="1"/>
    </xf>
    <xf numFmtId="0" fontId="20" fillId="29" borderId="56" xfId="0" applyFont="1" applyFill="1" applyBorder="1" applyAlignment="1">
      <alignment horizontal="center" vertical="center" wrapText="1" readingOrder="1"/>
    </xf>
    <xf numFmtId="0" fontId="20" fillId="29" borderId="57" xfId="0" applyFont="1" applyFill="1" applyBorder="1" applyAlignment="1">
      <alignment horizontal="center" vertical="center" wrapText="1" readingOrder="1"/>
    </xf>
    <xf numFmtId="9" fontId="20" fillId="29" borderId="52" xfId="0" applyNumberFormat="1" applyFont="1" applyFill="1" applyBorder="1" applyAlignment="1">
      <alignment horizontal="center" vertical="center" wrapText="1" readingOrder="1"/>
    </xf>
    <xf numFmtId="0" fontId="20" fillId="29" borderId="52" xfId="0" applyFont="1" applyFill="1" applyBorder="1" applyAlignment="1">
      <alignment horizontal="center" vertical="center" wrapText="1" readingOrder="1"/>
    </xf>
    <xf numFmtId="0" fontId="20" fillId="31" borderId="57" xfId="0" applyFont="1" applyFill="1" applyBorder="1" applyAlignment="1">
      <alignment horizontal="center" vertical="center" wrapText="1" readingOrder="1"/>
    </xf>
    <xf numFmtId="9" fontId="20" fillId="31" borderId="47" xfId="0" applyNumberFormat="1" applyFont="1" applyFill="1" applyBorder="1" applyAlignment="1">
      <alignment horizontal="center" vertical="center" wrapText="1" readingOrder="1"/>
    </xf>
    <xf numFmtId="0" fontId="20" fillId="31" borderId="47" xfId="0" applyFont="1" applyFill="1" applyBorder="1" applyAlignment="1">
      <alignment horizontal="center" vertical="center" wrapText="1" readingOrder="1"/>
    </xf>
    <xf numFmtId="0" fontId="23" fillId="32" borderId="52" xfId="3" applyFill="1" applyBorder="1" applyAlignment="1">
      <alignment horizontal="center" vertical="center" wrapText="1" readingOrder="1"/>
    </xf>
    <xf numFmtId="0" fontId="20" fillId="33" borderId="57" xfId="0" applyFont="1" applyFill="1" applyBorder="1" applyAlignment="1">
      <alignment horizontal="center" vertical="center" wrapText="1" readingOrder="1"/>
    </xf>
    <xf numFmtId="9" fontId="20" fillId="33" borderId="47" xfId="0" applyNumberFormat="1" applyFont="1" applyFill="1" applyBorder="1" applyAlignment="1">
      <alignment horizontal="center" vertical="center" wrapText="1" readingOrder="1"/>
    </xf>
    <xf numFmtId="0" fontId="20" fillId="33" borderId="47" xfId="0" applyFont="1" applyFill="1" applyBorder="1" applyAlignment="1">
      <alignment horizontal="center" vertical="center" wrapText="1" readingOrder="1"/>
    </xf>
    <xf numFmtId="0" fontId="20" fillId="35" borderId="57" xfId="0" applyFont="1" applyFill="1" applyBorder="1" applyAlignment="1">
      <alignment horizontal="center" vertical="center" wrapText="1" readingOrder="1"/>
    </xf>
    <xf numFmtId="9" fontId="20" fillId="35" borderId="47" xfId="0" applyNumberFormat="1" applyFont="1" applyFill="1" applyBorder="1" applyAlignment="1">
      <alignment horizontal="center" vertical="center" wrapText="1" readingOrder="1"/>
    </xf>
    <xf numFmtId="0" fontId="20" fillId="35" borderId="47" xfId="0" applyFont="1" applyFill="1" applyBorder="1" applyAlignment="1">
      <alignment horizontal="center" vertical="center" wrapText="1" readingOrder="1"/>
    </xf>
    <xf numFmtId="0" fontId="20" fillId="36" borderId="57" xfId="0" applyFont="1" applyFill="1" applyBorder="1" applyAlignment="1">
      <alignment horizontal="center" vertical="center" wrapText="1" readingOrder="1"/>
    </xf>
    <xf numFmtId="0" fontId="20" fillId="38" borderId="57" xfId="0" applyFont="1" applyFill="1" applyBorder="1" applyAlignment="1">
      <alignment horizontal="center" vertical="center" wrapText="1" readingOrder="1"/>
    </xf>
    <xf numFmtId="0" fontId="20" fillId="38" borderId="47" xfId="0" applyFont="1" applyFill="1" applyBorder="1" applyAlignment="1">
      <alignment horizontal="center" vertical="center" wrapText="1" readingOrder="1"/>
    </xf>
    <xf numFmtId="0" fontId="20" fillId="39" borderId="57" xfId="0" applyFont="1" applyFill="1" applyBorder="1" applyAlignment="1">
      <alignment horizontal="center" vertical="center" wrapText="1" readingOrder="1"/>
    </xf>
    <xf numFmtId="0" fontId="20" fillId="38" borderId="48" xfId="0" applyFont="1" applyFill="1" applyBorder="1" applyAlignment="1">
      <alignment horizontal="center" vertical="center" wrapText="1" readingOrder="1"/>
    </xf>
    <xf numFmtId="0" fontId="24" fillId="33" borderId="52" xfId="0" applyFont="1" applyFill="1" applyBorder="1" applyAlignment="1">
      <alignment horizontal="center" vertical="center" wrapText="1" readingOrder="1"/>
    </xf>
    <xf numFmtId="164" fontId="8" fillId="10" borderId="26" xfId="1" applyNumberFormat="1" applyFont="1" applyFill="1" applyBorder="1" applyAlignment="1" applyProtection="1">
      <alignment horizontal="center" vertical="center" wrapText="1"/>
    </xf>
    <xf numFmtId="164" fontId="8" fillId="10" borderId="9" xfId="1" applyNumberFormat="1" applyFont="1" applyFill="1" applyBorder="1" applyAlignment="1" applyProtection="1">
      <alignment horizontal="center" vertical="center" wrapText="1"/>
    </xf>
    <xf numFmtId="164" fontId="8" fillId="10" borderId="12" xfId="1" applyNumberFormat="1" applyFont="1" applyFill="1" applyBorder="1" applyAlignment="1" applyProtection="1">
      <alignment horizontal="center" vertical="center" wrapText="1"/>
    </xf>
    <xf numFmtId="164" fontId="6" fillId="18" borderId="26" xfId="1" applyNumberFormat="1" applyFont="1" applyFill="1" applyBorder="1" applyAlignment="1" applyProtection="1">
      <alignment horizontal="center" vertical="center" wrapText="1"/>
    </xf>
    <xf numFmtId="164" fontId="6" fillId="18" borderId="9" xfId="1" applyNumberFormat="1" applyFont="1" applyFill="1" applyBorder="1" applyAlignment="1" applyProtection="1">
      <alignment horizontal="center" vertical="center" wrapText="1"/>
    </xf>
    <xf numFmtId="164" fontId="8" fillId="22" borderId="9" xfId="1" applyNumberFormat="1" applyFont="1" applyFill="1" applyBorder="1" applyAlignment="1" applyProtection="1">
      <alignment horizontal="center" vertical="center" wrapText="1"/>
      <protection locked="0"/>
    </xf>
    <xf numFmtId="164" fontId="8" fillId="22" borderId="26" xfId="1" applyNumberFormat="1" applyFont="1" applyFill="1" applyBorder="1" applyAlignment="1" applyProtection="1">
      <alignment horizontal="center" vertical="center" wrapText="1"/>
      <protection locked="0"/>
    </xf>
    <xf numFmtId="164" fontId="6" fillId="18" borderId="12" xfId="1" applyNumberFormat="1" applyFont="1" applyFill="1" applyBorder="1" applyAlignment="1" applyProtection="1">
      <alignment horizontal="center" vertical="center" wrapText="1"/>
    </xf>
    <xf numFmtId="0" fontId="6" fillId="22" borderId="12" xfId="0" applyFont="1" applyFill="1" applyBorder="1" applyAlignment="1">
      <alignment horizontal="center" vertical="center" wrapText="1"/>
    </xf>
    <xf numFmtId="164" fontId="8" fillId="22" borderId="12" xfId="1" applyNumberFormat="1" applyFont="1" applyFill="1" applyBorder="1" applyAlignment="1" applyProtection="1">
      <alignment horizontal="center" vertical="center" wrapText="1"/>
      <protection locked="0"/>
    </xf>
    <xf numFmtId="0" fontId="6" fillId="2" borderId="23" xfId="0" applyFont="1" applyFill="1" applyBorder="1" applyAlignment="1">
      <alignment horizontal="center" vertical="center" wrapText="1" readingOrder="1"/>
    </xf>
    <xf numFmtId="2" fontId="6" fillId="2" borderId="23" xfId="0" applyNumberFormat="1" applyFont="1" applyFill="1" applyBorder="1" applyAlignment="1">
      <alignment horizontal="center" vertical="center" wrapText="1" readingOrder="1"/>
    </xf>
    <xf numFmtId="164" fontId="6" fillId="2" borderId="23" xfId="1" applyNumberFormat="1" applyFont="1" applyFill="1" applyBorder="1" applyAlignment="1" applyProtection="1">
      <alignment horizontal="center" vertical="center" wrapText="1" readingOrder="1"/>
    </xf>
    <xf numFmtId="0" fontId="6" fillId="2" borderId="23" xfId="0" applyFont="1" applyFill="1" applyBorder="1" applyAlignment="1">
      <alignment horizontal="center" vertical="center" wrapText="1"/>
    </xf>
    <xf numFmtId="164" fontId="8" fillId="2" borderId="23" xfId="1" applyNumberFormat="1" applyFont="1" applyFill="1" applyBorder="1" applyAlignment="1" applyProtection="1">
      <alignment horizontal="center" vertical="center" wrapText="1"/>
    </xf>
    <xf numFmtId="164" fontId="8" fillId="2" borderId="23" xfId="1" applyNumberFormat="1" applyFont="1" applyFill="1" applyBorder="1" applyAlignment="1" applyProtection="1">
      <alignment horizontal="center" vertical="center" wrapText="1"/>
      <protection locked="0"/>
    </xf>
    <xf numFmtId="0" fontId="8" fillId="2" borderId="23" xfId="0" applyFont="1" applyFill="1" applyBorder="1" applyAlignment="1" applyProtection="1">
      <alignment horizontal="center" vertical="center" wrapText="1"/>
      <protection locked="0"/>
    </xf>
    <xf numFmtId="0" fontId="6" fillId="2" borderId="23" xfId="0" applyFont="1" applyFill="1" applyBorder="1" applyAlignment="1" applyProtection="1">
      <alignment horizontal="center" vertical="center" wrapText="1"/>
      <protection locked="0"/>
    </xf>
    <xf numFmtId="164" fontId="8" fillId="3" borderId="26" xfId="1" applyNumberFormat="1" applyFont="1" applyFill="1" applyBorder="1" applyAlignment="1" applyProtection="1">
      <alignment horizontal="center" vertical="center" wrapText="1"/>
      <protection locked="0"/>
    </xf>
    <xf numFmtId="164" fontId="8" fillId="3" borderId="12" xfId="1" applyNumberFormat="1" applyFont="1" applyFill="1" applyBorder="1" applyAlignment="1" applyProtection="1">
      <alignment horizontal="center" vertical="center" wrapText="1"/>
      <protection locked="0"/>
    </xf>
    <xf numFmtId="164" fontId="8" fillId="11" borderId="9" xfId="1" applyNumberFormat="1" applyFont="1" applyFill="1" applyBorder="1" applyAlignment="1" applyProtection="1">
      <alignment horizontal="center" vertical="center" wrapText="1"/>
      <protection locked="0"/>
    </xf>
    <xf numFmtId="0" fontId="6" fillId="11" borderId="9" xfId="0" applyFont="1" applyFill="1" applyBorder="1" applyAlignment="1" applyProtection="1">
      <alignment horizontal="center" vertical="center" wrapText="1"/>
      <protection locked="0"/>
    </xf>
    <xf numFmtId="2" fontId="6" fillId="11" borderId="26" xfId="0" applyNumberFormat="1" applyFont="1" applyFill="1" applyBorder="1" applyAlignment="1">
      <alignment horizontal="center" vertical="center" wrapText="1" readingOrder="1"/>
    </xf>
    <xf numFmtId="164" fontId="6" fillId="11" borderId="26" xfId="1" applyNumberFormat="1" applyFont="1" applyFill="1" applyBorder="1" applyAlignment="1" applyProtection="1">
      <alignment horizontal="center" vertical="center" wrapText="1" readingOrder="1"/>
    </xf>
    <xf numFmtId="164" fontId="8" fillId="11" borderId="26" xfId="1" applyNumberFormat="1" applyFont="1" applyFill="1" applyBorder="1" applyAlignment="1" applyProtection="1">
      <alignment horizontal="center" vertical="center" wrapText="1"/>
      <protection locked="0"/>
    </xf>
    <xf numFmtId="0" fontId="6" fillId="11" borderId="26" xfId="0" applyFont="1" applyFill="1" applyBorder="1" applyAlignment="1" applyProtection="1">
      <alignment horizontal="center" vertical="center" wrapText="1"/>
      <protection locked="0"/>
    </xf>
    <xf numFmtId="164" fontId="8" fillId="8" borderId="12" xfId="1" applyNumberFormat="1" applyFont="1" applyFill="1" applyBorder="1" applyAlignment="1" applyProtection="1">
      <alignment horizontal="center" vertical="center" wrapText="1"/>
      <protection locked="0"/>
    </xf>
    <xf numFmtId="164" fontId="6" fillId="8" borderId="27" xfId="1" applyNumberFormat="1" applyFont="1" applyFill="1" applyBorder="1" applyAlignment="1" applyProtection="1">
      <alignment horizontal="center" vertical="center" wrapText="1" readingOrder="1"/>
    </xf>
    <xf numFmtId="164" fontId="6" fillId="8" borderId="10" xfId="1" applyNumberFormat="1" applyFont="1" applyFill="1" applyBorder="1" applyAlignment="1" applyProtection="1">
      <alignment horizontal="center" vertical="center" wrapText="1" readingOrder="1"/>
    </xf>
    <xf numFmtId="164" fontId="6" fillId="8" borderId="13" xfId="1" applyNumberFormat="1" applyFont="1" applyFill="1" applyBorder="1" applyAlignment="1" applyProtection="1">
      <alignment horizontal="center" vertical="center" wrapText="1" readingOrder="1"/>
    </xf>
    <xf numFmtId="164" fontId="6" fillId="11" borderId="27" xfId="1" applyNumberFormat="1" applyFont="1" applyFill="1" applyBorder="1" applyAlignment="1" applyProtection="1">
      <alignment horizontal="center" vertical="center" wrapText="1" readingOrder="1"/>
    </xf>
    <xf numFmtId="164" fontId="6" fillId="11" borderId="10" xfId="1" applyNumberFormat="1" applyFont="1" applyFill="1" applyBorder="1" applyAlignment="1" applyProtection="1">
      <alignment horizontal="center" vertical="center" wrapText="1" readingOrder="1"/>
    </xf>
    <xf numFmtId="164" fontId="6" fillId="11" borderId="13" xfId="1" applyNumberFormat="1" applyFont="1" applyFill="1" applyBorder="1" applyAlignment="1" applyProtection="1">
      <alignment horizontal="center" vertical="center" wrapText="1" readingOrder="1"/>
    </xf>
    <xf numFmtId="164" fontId="6" fillId="23" borderId="27" xfId="1" applyNumberFormat="1" applyFont="1" applyFill="1" applyBorder="1" applyAlignment="1" applyProtection="1">
      <alignment horizontal="center" vertical="center" wrapText="1" readingOrder="1"/>
    </xf>
    <xf numFmtId="164" fontId="6" fillId="23" borderId="10" xfId="1" applyNumberFormat="1" applyFont="1" applyFill="1" applyBorder="1" applyAlignment="1" applyProtection="1">
      <alignment horizontal="center" vertical="center" wrapText="1" readingOrder="1"/>
    </xf>
    <xf numFmtId="0" fontId="6" fillId="23" borderId="10" xfId="0" applyFont="1" applyFill="1" applyBorder="1" applyAlignment="1">
      <alignment horizontal="center" vertical="center" wrapText="1" readingOrder="1"/>
    </xf>
    <xf numFmtId="164" fontId="6" fillId="23" borderId="13" xfId="1" applyNumberFormat="1" applyFont="1" applyFill="1" applyBorder="1" applyAlignment="1" applyProtection="1">
      <alignment horizontal="center" vertical="center" wrapText="1" readingOrder="1"/>
    </xf>
    <xf numFmtId="164" fontId="6" fillId="2" borderId="27" xfId="1" applyNumberFormat="1" applyFont="1" applyFill="1" applyBorder="1" applyAlignment="1" applyProtection="1">
      <alignment horizontal="center" vertical="center" wrapText="1" readingOrder="1"/>
    </xf>
    <xf numFmtId="164" fontId="6" fillId="2" borderId="10" xfId="1" applyNumberFormat="1" applyFont="1" applyFill="1" applyBorder="1" applyAlignment="1" applyProtection="1">
      <alignment horizontal="center" vertical="center" wrapText="1" readingOrder="1"/>
    </xf>
    <xf numFmtId="164" fontId="6" fillId="2" borderId="24" xfId="1" applyNumberFormat="1" applyFont="1" applyFill="1" applyBorder="1" applyAlignment="1" applyProtection="1">
      <alignment horizontal="center" vertical="center" wrapText="1" readingOrder="1"/>
    </xf>
    <xf numFmtId="164" fontId="6" fillId="3" borderId="27" xfId="1" applyNumberFormat="1" applyFont="1" applyFill="1" applyBorder="1" applyAlignment="1" applyProtection="1">
      <alignment horizontal="center" vertical="center" wrapText="1" readingOrder="1"/>
    </xf>
    <xf numFmtId="164" fontId="6" fillId="3" borderId="10" xfId="1" applyNumberFormat="1" applyFont="1" applyFill="1" applyBorder="1" applyAlignment="1" applyProtection="1">
      <alignment horizontal="center" vertical="center" wrapText="1" readingOrder="1"/>
    </xf>
    <xf numFmtId="164" fontId="6" fillId="3" borderId="13" xfId="1" applyNumberFormat="1" applyFont="1" applyFill="1" applyBorder="1" applyAlignment="1" applyProtection="1">
      <alignment horizontal="center" vertical="center" wrapText="1" readingOrder="1"/>
    </xf>
    <xf numFmtId="164" fontId="6" fillId="22" borderId="27" xfId="1" applyNumberFormat="1" applyFont="1" applyFill="1" applyBorder="1" applyAlignment="1" applyProtection="1">
      <alignment horizontal="center" vertical="center" wrapText="1" readingOrder="1"/>
    </xf>
    <xf numFmtId="164" fontId="6" fillId="22" borderId="10" xfId="1" applyNumberFormat="1" applyFont="1" applyFill="1" applyBorder="1" applyAlignment="1" applyProtection="1">
      <alignment horizontal="center" vertical="center" wrapText="1" readingOrder="1"/>
    </xf>
    <xf numFmtId="164" fontId="6" fillId="22" borderId="13" xfId="1" applyNumberFormat="1" applyFont="1" applyFill="1" applyBorder="1" applyAlignment="1" applyProtection="1">
      <alignment horizontal="center" vertical="center" wrapText="1" readingOrder="1"/>
    </xf>
    <xf numFmtId="0" fontId="0" fillId="26" borderId="61" xfId="0" applyFill="1" applyBorder="1" applyAlignment="1">
      <alignment horizontal="center" vertical="center" wrapText="1"/>
    </xf>
    <xf numFmtId="0" fontId="6" fillId="8" borderId="32" xfId="0" applyFont="1" applyFill="1" applyBorder="1" applyAlignment="1">
      <alignment horizontal="center" vertical="center" wrapText="1"/>
    </xf>
    <xf numFmtId="0" fontId="6" fillId="8" borderId="18" xfId="0" applyFont="1" applyFill="1" applyBorder="1" applyAlignment="1">
      <alignment horizontal="center" vertical="center" wrapText="1" readingOrder="1"/>
    </xf>
    <xf numFmtId="0" fontId="6" fillId="8" borderId="18" xfId="0" applyFont="1" applyFill="1" applyBorder="1" applyAlignment="1">
      <alignment horizontal="center" vertical="center" wrapText="1"/>
    </xf>
    <xf numFmtId="0" fontId="6" fillId="8" borderId="19" xfId="0" applyFont="1" applyFill="1" applyBorder="1" applyAlignment="1">
      <alignment horizontal="center" vertical="center" wrapText="1"/>
    </xf>
    <xf numFmtId="0" fontId="6" fillId="11" borderId="32" xfId="0" applyFont="1" applyFill="1" applyBorder="1" applyAlignment="1">
      <alignment horizontal="center" vertical="center" wrapText="1"/>
    </xf>
    <xf numFmtId="0" fontId="6" fillId="11" borderId="18" xfId="0" applyFont="1" applyFill="1" applyBorder="1" applyAlignment="1">
      <alignment horizontal="center" vertical="center" wrapText="1"/>
    </xf>
    <xf numFmtId="0" fontId="6" fillId="11" borderId="19" xfId="0" applyFont="1" applyFill="1" applyBorder="1" applyAlignment="1">
      <alignment horizontal="center" vertical="center" wrapText="1"/>
    </xf>
    <xf numFmtId="0" fontId="6" fillId="23" borderId="32" xfId="0" applyFont="1" applyFill="1" applyBorder="1" applyAlignment="1">
      <alignment horizontal="center" vertical="center" wrapText="1"/>
    </xf>
    <xf numFmtId="0" fontId="6" fillId="23" borderId="18" xfId="0" applyFont="1" applyFill="1" applyBorder="1" applyAlignment="1">
      <alignment horizontal="center" vertical="center" wrapText="1"/>
    </xf>
    <xf numFmtId="0" fontId="6" fillId="23" borderId="18" xfId="0" applyFont="1" applyFill="1" applyBorder="1" applyAlignment="1">
      <alignment horizontal="center" vertical="center" wrapText="1" readingOrder="1"/>
    </xf>
    <xf numFmtId="0" fontId="6" fillId="23" borderId="19" xfId="0" applyFont="1" applyFill="1" applyBorder="1" applyAlignment="1">
      <alignment horizontal="center" vertical="center" wrapText="1"/>
    </xf>
    <xf numFmtId="0" fontId="6" fillId="2" borderId="32" xfId="0" applyFont="1" applyFill="1" applyBorder="1" applyAlignment="1">
      <alignment horizontal="center" vertical="center" wrapText="1"/>
    </xf>
    <xf numFmtId="0" fontId="6" fillId="2" borderId="18" xfId="0" applyFont="1" applyFill="1" applyBorder="1" applyAlignment="1">
      <alignment horizontal="center" vertical="center" wrapText="1"/>
    </xf>
    <xf numFmtId="0" fontId="6" fillId="2" borderId="62" xfId="0" applyFont="1" applyFill="1" applyBorder="1" applyAlignment="1">
      <alignment horizontal="center" vertical="center" wrapText="1"/>
    </xf>
    <xf numFmtId="0" fontId="6" fillId="3" borderId="32" xfId="0" applyFont="1" applyFill="1" applyBorder="1" applyAlignment="1">
      <alignment horizontal="center" vertical="center" wrapText="1"/>
    </xf>
    <xf numFmtId="0" fontId="6" fillId="3" borderId="18" xfId="0" applyFont="1" applyFill="1" applyBorder="1" applyAlignment="1">
      <alignment horizontal="center" vertical="center" wrapText="1"/>
    </xf>
    <xf numFmtId="0" fontId="6" fillId="3" borderId="19" xfId="0" applyFont="1" applyFill="1" applyBorder="1" applyAlignment="1">
      <alignment horizontal="center" vertical="center" wrapText="1"/>
    </xf>
    <xf numFmtId="0" fontId="6" fillId="22" borderId="32" xfId="0" applyFont="1" applyFill="1" applyBorder="1" applyAlignment="1">
      <alignment horizontal="center" vertical="center" wrapText="1"/>
    </xf>
    <xf numFmtId="0" fontId="6" fillId="22" borderId="18" xfId="0" applyFont="1" applyFill="1" applyBorder="1" applyAlignment="1">
      <alignment horizontal="center" vertical="center" wrapText="1"/>
    </xf>
    <xf numFmtId="0" fontId="6" fillId="22" borderId="19" xfId="0" applyFont="1" applyFill="1" applyBorder="1" applyAlignment="1">
      <alignment horizontal="center" vertical="center" wrapText="1" readingOrder="1"/>
    </xf>
    <xf numFmtId="0" fontId="8" fillId="9" borderId="67" xfId="0" applyFont="1" applyFill="1" applyBorder="1" applyAlignment="1">
      <alignment horizontal="center" vertical="center" textRotation="90" wrapText="1" readingOrder="1"/>
    </xf>
    <xf numFmtId="0" fontId="8" fillId="9" borderId="68" xfId="0" applyFont="1" applyFill="1" applyBorder="1" applyAlignment="1">
      <alignment horizontal="center" vertical="center" wrapText="1" readingOrder="1"/>
    </xf>
    <xf numFmtId="164" fontId="8" fillId="8" borderId="25" xfId="1" applyNumberFormat="1" applyFont="1" applyFill="1" applyBorder="1" applyAlignment="1" applyProtection="1">
      <alignment horizontal="center" vertical="center" wrapText="1"/>
    </xf>
    <xf numFmtId="0" fontId="6" fillId="8" borderId="28" xfId="0" applyFont="1" applyFill="1" applyBorder="1" applyAlignment="1" applyProtection="1">
      <alignment horizontal="center" vertical="center" wrapText="1"/>
      <protection locked="0"/>
    </xf>
    <xf numFmtId="164" fontId="8" fillId="8" borderId="11" xfId="1" applyNumberFormat="1" applyFont="1" applyFill="1" applyBorder="1" applyAlignment="1" applyProtection="1">
      <alignment horizontal="center" vertical="center" wrapText="1"/>
    </xf>
    <xf numFmtId="0" fontId="6" fillId="8" borderId="29" xfId="0" applyFont="1" applyFill="1" applyBorder="1" applyAlignment="1" applyProtection="1">
      <alignment horizontal="center" vertical="center" wrapText="1"/>
      <protection locked="0"/>
    </xf>
    <xf numFmtId="164" fontId="8" fillId="8" borderId="14" xfId="1" applyNumberFormat="1" applyFont="1" applyFill="1" applyBorder="1" applyAlignment="1" applyProtection="1">
      <alignment horizontal="center" vertical="center" wrapText="1"/>
    </xf>
    <xf numFmtId="0" fontId="6" fillId="8" borderId="31" xfId="0" applyFont="1" applyFill="1" applyBorder="1" applyAlignment="1" applyProtection="1">
      <alignment horizontal="center" vertical="center" wrapText="1"/>
      <protection locked="0"/>
    </xf>
    <xf numFmtId="164" fontId="8" fillId="11" borderId="25" xfId="1" applyNumberFormat="1" applyFont="1" applyFill="1" applyBorder="1" applyAlignment="1" applyProtection="1">
      <alignment horizontal="center" vertical="center" wrapText="1"/>
    </xf>
    <xf numFmtId="0" fontId="8" fillId="11" borderId="28" xfId="0" applyFont="1" applyFill="1" applyBorder="1" applyAlignment="1" applyProtection="1">
      <alignment horizontal="center" vertical="center" wrapText="1"/>
      <protection locked="0"/>
    </xf>
    <xf numFmtId="164" fontId="8" fillId="11" borderId="11" xfId="1" applyNumberFormat="1" applyFont="1" applyFill="1" applyBorder="1" applyAlignment="1" applyProtection="1">
      <alignment horizontal="center" vertical="center" wrapText="1"/>
    </xf>
    <xf numFmtId="0" fontId="8" fillId="11" borderId="29" xfId="0" applyFont="1" applyFill="1" applyBorder="1" applyAlignment="1" applyProtection="1">
      <alignment horizontal="center" vertical="center" wrapText="1"/>
      <protection locked="0"/>
    </xf>
    <xf numFmtId="164" fontId="8" fillId="11" borderId="14" xfId="1" applyNumberFormat="1" applyFont="1" applyFill="1" applyBorder="1" applyAlignment="1" applyProtection="1">
      <alignment horizontal="center" vertical="center" wrapText="1"/>
    </xf>
    <xf numFmtId="0" fontId="8" fillId="11" borderId="31" xfId="0" applyFont="1" applyFill="1" applyBorder="1" applyAlignment="1" applyProtection="1">
      <alignment horizontal="center" vertical="center" wrapText="1"/>
      <protection locked="0"/>
    </xf>
    <xf numFmtId="164" fontId="8" fillId="23" borderId="25" xfId="1" applyNumberFormat="1" applyFont="1" applyFill="1" applyBorder="1" applyAlignment="1" applyProtection="1">
      <alignment horizontal="center" vertical="center" wrapText="1"/>
    </xf>
    <xf numFmtId="0" fontId="8" fillId="23" borderId="28" xfId="0" applyFont="1" applyFill="1" applyBorder="1" applyAlignment="1" applyProtection="1">
      <alignment horizontal="center" vertical="center" wrapText="1"/>
      <protection locked="0"/>
    </xf>
    <xf numFmtId="164" fontId="8" fillId="23" borderId="11" xfId="1" applyNumberFormat="1" applyFont="1" applyFill="1" applyBorder="1" applyAlignment="1" applyProtection="1">
      <alignment horizontal="center" vertical="center" wrapText="1"/>
    </xf>
    <xf numFmtId="0" fontId="6" fillId="23" borderId="29" xfId="0" applyFont="1" applyFill="1" applyBorder="1" applyAlignment="1" applyProtection="1">
      <alignment horizontal="center" vertical="center" wrapText="1"/>
      <protection locked="0"/>
    </xf>
    <xf numFmtId="0" fontId="8" fillId="23" borderId="29" xfId="0" applyFont="1" applyFill="1" applyBorder="1" applyAlignment="1" applyProtection="1">
      <alignment horizontal="center" vertical="center" wrapText="1"/>
      <protection locked="0"/>
    </xf>
    <xf numFmtId="164" fontId="8" fillId="23" borderId="14" xfId="1" applyNumberFormat="1" applyFont="1" applyFill="1" applyBorder="1" applyAlignment="1" applyProtection="1">
      <alignment horizontal="center" vertical="center" wrapText="1"/>
    </xf>
    <xf numFmtId="0" fontId="8" fillId="23" borderId="31" xfId="0" applyFont="1" applyFill="1" applyBorder="1" applyAlignment="1" applyProtection="1">
      <alignment horizontal="center" vertical="center" wrapText="1"/>
      <protection locked="0"/>
    </xf>
    <xf numFmtId="164" fontId="8" fillId="2" borderId="25" xfId="1" applyNumberFormat="1" applyFont="1" applyFill="1" applyBorder="1" applyAlignment="1" applyProtection="1">
      <alignment horizontal="center" vertical="center" wrapText="1"/>
    </xf>
    <xf numFmtId="0" fontId="6" fillId="2" borderId="28" xfId="0" applyFont="1" applyFill="1" applyBorder="1" applyAlignment="1" applyProtection="1">
      <alignment horizontal="center" vertical="center" wrapText="1"/>
      <protection locked="0"/>
    </xf>
    <xf numFmtId="164" fontId="8" fillId="2" borderId="11" xfId="1" applyNumberFormat="1" applyFont="1" applyFill="1" applyBorder="1" applyAlignment="1" applyProtection="1">
      <alignment horizontal="center" vertical="center" wrapText="1"/>
    </xf>
    <xf numFmtId="0" fontId="6" fillId="2" borderId="29" xfId="0" applyFont="1" applyFill="1" applyBorder="1" applyAlignment="1" applyProtection="1">
      <alignment horizontal="center" vertical="center" wrapText="1"/>
      <protection locked="0"/>
    </xf>
    <xf numFmtId="0" fontId="6" fillId="2" borderId="58" xfId="0" applyFont="1" applyFill="1" applyBorder="1" applyAlignment="1" applyProtection="1">
      <alignment horizontal="center" vertical="center" wrapText="1"/>
      <protection locked="0"/>
    </xf>
    <xf numFmtId="164" fontId="8" fillId="3" borderId="25" xfId="1" applyNumberFormat="1" applyFont="1" applyFill="1" applyBorder="1" applyAlignment="1" applyProtection="1">
      <alignment horizontal="center" vertical="center" wrapText="1"/>
    </xf>
    <xf numFmtId="0" fontId="6" fillId="3" borderId="28" xfId="0" applyFont="1" applyFill="1" applyBorder="1" applyAlignment="1" applyProtection="1">
      <alignment horizontal="center" vertical="center" wrapText="1"/>
      <protection locked="0"/>
    </xf>
    <xf numFmtId="164" fontId="8" fillId="3" borderId="11" xfId="1" applyNumberFormat="1" applyFont="1" applyFill="1" applyBorder="1" applyAlignment="1" applyProtection="1">
      <alignment horizontal="center" vertical="center" wrapText="1"/>
    </xf>
    <xf numFmtId="0" fontId="6" fillId="3" borderId="29" xfId="0" applyFont="1" applyFill="1" applyBorder="1" applyAlignment="1" applyProtection="1">
      <alignment horizontal="center" vertical="center" wrapText="1"/>
      <protection locked="0"/>
    </xf>
    <xf numFmtId="164" fontId="8" fillId="3" borderId="14" xfId="1" applyNumberFormat="1" applyFont="1" applyFill="1" applyBorder="1" applyAlignment="1" applyProtection="1">
      <alignment horizontal="center" vertical="center" wrapText="1"/>
    </xf>
    <xf numFmtId="0" fontId="6" fillId="3" borderId="31" xfId="0" applyFont="1" applyFill="1" applyBorder="1" applyAlignment="1" applyProtection="1">
      <alignment horizontal="center" vertical="center" wrapText="1"/>
      <protection locked="0"/>
    </xf>
    <xf numFmtId="164" fontId="8" fillId="22" borderId="25" xfId="1" applyNumberFormat="1" applyFont="1" applyFill="1" applyBorder="1" applyAlignment="1" applyProtection="1">
      <alignment horizontal="center" vertical="center" wrapText="1"/>
    </xf>
    <xf numFmtId="0" fontId="6" fillId="22" borderId="28" xfId="0" applyFont="1" applyFill="1" applyBorder="1" applyAlignment="1" applyProtection="1">
      <alignment horizontal="center" vertical="center" wrapText="1"/>
      <protection locked="0"/>
    </xf>
    <xf numFmtId="164" fontId="8" fillId="22" borderId="11" xfId="1" applyNumberFormat="1" applyFont="1" applyFill="1" applyBorder="1" applyAlignment="1" applyProtection="1">
      <alignment horizontal="center" vertical="center" wrapText="1"/>
    </xf>
    <xf numFmtId="0" fontId="6" fillId="22" borderId="29" xfId="0" applyFont="1" applyFill="1" applyBorder="1" applyAlignment="1" applyProtection="1">
      <alignment horizontal="center" vertical="center" wrapText="1"/>
      <protection locked="0"/>
    </xf>
    <xf numFmtId="164" fontId="8" fillId="22" borderId="14" xfId="1" applyNumberFormat="1" applyFont="1" applyFill="1" applyBorder="1" applyAlignment="1" applyProtection="1">
      <alignment horizontal="center" vertical="center" wrapText="1"/>
    </xf>
    <xf numFmtId="0" fontId="6" fillId="22" borderId="31" xfId="0" applyFont="1" applyFill="1" applyBorder="1" applyAlignment="1" applyProtection="1">
      <alignment horizontal="center" vertical="center" wrapText="1"/>
      <protection locked="0"/>
    </xf>
    <xf numFmtId="0" fontId="6" fillId="8" borderId="27" xfId="0" applyFont="1" applyFill="1" applyBorder="1" applyAlignment="1">
      <alignment horizontal="center" vertical="center" wrapText="1" readingOrder="1"/>
    </xf>
    <xf numFmtId="0" fontId="6" fillId="8" borderId="10" xfId="0" applyFont="1" applyFill="1" applyBorder="1" applyAlignment="1">
      <alignment horizontal="center" vertical="center" wrapText="1" readingOrder="1"/>
    </xf>
    <xf numFmtId="0" fontId="6" fillId="8" borderId="13" xfId="0" applyFont="1" applyFill="1" applyBorder="1" applyAlignment="1">
      <alignment horizontal="center" vertical="center" wrapText="1" readingOrder="1"/>
    </xf>
    <xf numFmtId="0" fontId="6" fillId="11" borderId="27" xfId="0" applyFont="1" applyFill="1" applyBorder="1" applyAlignment="1">
      <alignment horizontal="center" vertical="center" wrapText="1"/>
    </xf>
    <xf numFmtId="0" fontId="6" fillId="11" borderId="10" xfId="0" applyFont="1" applyFill="1" applyBorder="1" applyAlignment="1">
      <alignment horizontal="center" vertical="center" wrapText="1"/>
    </xf>
    <xf numFmtId="0" fontId="6" fillId="11" borderId="13" xfId="0" applyFont="1" applyFill="1" applyBorder="1" applyAlignment="1">
      <alignment horizontal="center" vertical="center" wrapText="1"/>
    </xf>
    <xf numFmtId="0" fontId="6" fillId="23" borderId="27" xfId="0" applyFont="1" applyFill="1" applyBorder="1" applyAlignment="1">
      <alignment horizontal="center" vertical="center" wrapText="1" readingOrder="1"/>
    </xf>
    <xf numFmtId="0" fontId="6" fillId="23" borderId="13" xfId="0" applyFont="1" applyFill="1" applyBorder="1" applyAlignment="1">
      <alignment horizontal="center" vertical="center" wrapText="1" readingOrder="1"/>
    </xf>
    <xf numFmtId="0" fontId="6" fillId="2" borderId="27" xfId="0" applyFont="1" applyFill="1" applyBorder="1" applyAlignment="1">
      <alignment horizontal="center" vertical="center" wrapText="1" readingOrder="1"/>
    </xf>
    <xf numFmtId="0" fontId="6" fillId="2" borderId="10" xfId="0" applyFont="1" applyFill="1" applyBorder="1" applyAlignment="1">
      <alignment horizontal="center" vertical="center" wrapText="1" readingOrder="1"/>
    </xf>
    <xf numFmtId="0" fontId="6" fillId="2" borderId="10" xfId="0" applyFont="1" applyFill="1" applyBorder="1" applyAlignment="1" applyProtection="1">
      <alignment horizontal="center" vertical="center" wrapText="1" readingOrder="1"/>
      <protection locked="0"/>
    </xf>
    <xf numFmtId="0" fontId="6" fillId="2" borderId="24" xfId="0" applyFont="1" applyFill="1" applyBorder="1" applyAlignment="1">
      <alignment horizontal="center" vertical="center" wrapText="1" readingOrder="1"/>
    </xf>
    <xf numFmtId="0" fontId="6" fillId="3" borderId="27" xfId="0" applyFont="1" applyFill="1" applyBorder="1" applyAlignment="1">
      <alignment horizontal="center" vertical="center" wrapText="1" readingOrder="1"/>
    </xf>
    <xf numFmtId="0" fontId="6" fillId="3" borderId="10" xfId="0" applyFont="1" applyFill="1" applyBorder="1" applyAlignment="1">
      <alignment horizontal="center" vertical="center" wrapText="1" readingOrder="1"/>
    </xf>
    <xf numFmtId="0" fontId="6" fillId="3" borderId="13" xfId="0" applyFont="1" applyFill="1" applyBorder="1" applyAlignment="1">
      <alignment horizontal="center" vertical="center" wrapText="1" readingOrder="1"/>
    </xf>
    <xf numFmtId="0" fontId="6" fillId="22" borderId="27" xfId="0" applyFont="1" applyFill="1" applyBorder="1" applyAlignment="1">
      <alignment horizontal="center" vertical="center" wrapText="1" readingOrder="1"/>
    </xf>
    <xf numFmtId="0" fontId="6" fillId="22" borderId="10" xfId="0" applyFont="1" applyFill="1" applyBorder="1" applyAlignment="1">
      <alignment horizontal="center" vertical="center" wrapText="1" readingOrder="1"/>
    </xf>
    <xf numFmtId="0" fontId="6" fillId="22" borderId="13" xfId="0" applyFont="1" applyFill="1" applyBorder="1" applyAlignment="1">
      <alignment horizontal="center" vertical="center" wrapText="1" readingOrder="1"/>
    </xf>
    <xf numFmtId="2" fontId="2" fillId="4" borderId="69" xfId="2" applyNumberFormat="1" applyFont="1" applyFill="1" applyBorder="1" applyAlignment="1">
      <alignment horizontal="center" vertical="center" wrapText="1"/>
    </xf>
    <xf numFmtId="2" fontId="6" fillId="8" borderId="32" xfId="0" applyNumberFormat="1" applyFont="1" applyFill="1" applyBorder="1" applyAlignment="1">
      <alignment horizontal="center" vertical="center" wrapText="1" readingOrder="1"/>
    </xf>
    <xf numFmtId="2" fontId="6" fillId="8" borderId="18" xfId="0" applyNumberFormat="1" applyFont="1" applyFill="1" applyBorder="1" applyAlignment="1">
      <alignment horizontal="center" vertical="center" wrapText="1" readingOrder="1"/>
    </xf>
    <xf numFmtId="2" fontId="6" fillId="8" borderId="19" xfId="0" applyNumberFormat="1" applyFont="1" applyFill="1" applyBorder="1" applyAlignment="1">
      <alignment horizontal="center" vertical="center" wrapText="1" readingOrder="1"/>
    </xf>
    <xf numFmtId="2" fontId="6" fillId="11" borderId="32" xfId="0" applyNumberFormat="1" applyFont="1" applyFill="1" applyBorder="1" applyAlignment="1">
      <alignment horizontal="center" vertical="center" wrapText="1" readingOrder="1"/>
    </xf>
    <xf numFmtId="2" fontId="6" fillId="11" borderId="18" xfId="0" applyNumberFormat="1" applyFont="1" applyFill="1" applyBorder="1" applyAlignment="1">
      <alignment horizontal="center" vertical="center" wrapText="1" readingOrder="1"/>
    </xf>
    <xf numFmtId="2" fontId="6" fillId="11" borderId="19" xfId="0" applyNumberFormat="1" applyFont="1" applyFill="1" applyBorder="1" applyAlignment="1">
      <alignment horizontal="center" vertical="center" wrapText="1" readingOrder="1"/>
    </xf>
    <xf numFmtId="2" fontId="6" fillId="23" borderId="32" xfId="0" applyNumberFormat="1" applyFont="1" applyFill="1" applyBorder="1" applyAlignment="1">
      <alignment horizontal="center" vertical="center" wrapText="1" readingOrder="1"/>
    </xf>
    <xf numFmtId="2" fontId="6" fillId="23" borderId="18" xfId="0" applyNumberFormat="1" applyFont="1" applyFill="1" applyBorder="1" applyAlignment="1">
      <alignment horizontal="center" vertical="center" wrapText="1" readingOrder="1"/>
    </xf>
    <xf numFmtId="2" fontId="6" fillId="23" borderId="19" xfId="0" applyNumberFormat="1" applyFont="1" applyFill="1" applyBorder="1" applyAlignment="1">
      <alignment horizontal="center" vertical="center" wrapText="1" readingOrder="1"/>
    </xf>
    <xf numFmtId="2" fontId="6" fillId="2" borderId="32" xfId="0" applyNumberFormat="1" applyFont="1" applyFill="1" applyBorder="1" applyAlignment="1">
      <alignment horizontal="center" vertical="center" wrapText="1" readingOrder="1"/>
    </xf>
    <xf numFmtId="2" fontId="6" fillId="2" borderId="18" xfId="0" applyNumberFormat="1" applyFont="1" applyFill="1" applyBorder="1" applyAlignment="1">
      <alignment horizontal="center" vertical="center" wrapText="1" readingOrder="1"/>
    </xf>
    <xf numFmtId="2" fontId="6" fillId="2" borderId="62" xfId="0" applyNumberFormat="1" applyFont="1" applyFill="1" applyBorder="1" applyAlignment="1">
      <alignment horizontal="center" vertical="center" wrapText="1" readingOrder="1"/>
    </xf>
    <xf numFmtId="2" fontId="6" fillId="3" borderId="32" xfId="0" applyNumberFormat="1" applyFont="1" applyFill="1" applyBorder="1" applyAlignment="1">
      <alignment horizontal="center" vertical="center" wrapText="1" readingOrder="1"/>
    </xf>
    <xf numFmtId="2" fontId="6" fillId="3" borderId="18" xfId="0" applyNumberFormat="1" applyFont="1" applyFill="1" applyBorder="1" applyAlignment="1">
      <alignment horizontal="center" vertical="center" wrapText="1" readingOrder="1"/>
    </xf>
    <xf numFmtId="2" fontId="6" fillId="3" borderId="19" xfId="0" applyNumberFormat="1" applyFont="1" applyFill="1" applyBorder="1" applyAlignment="1">
      <alignment horizontal="center" vertical="center" wrapText="1" readingOrder="1"/>
    </xf>
    <xf numFmtId="2" fontId="6" fillId="22" borderId="32" xfId="0" applyNumberFormat="1" applyFont="1" applyFill="1" applyBorder="1" applyAlignment="1">
      <alignment horizontal="center" vertical="center" wrapText="1" readingOrder="1"/>
    </xf>
    <xf numFmtId="2" fontId="6" fillId="22" borderId="18" xfId="0" applyNumberFormat="1" applyFont="1" applyFill="1" applyBorder="1" applyAlignment="1">
      <alignment horizontal="center" vertical="center" wrapText="1" readingOrder="1"/>
    </xf>
    <xf numFmtId="2" fontId="6" fillId="22" borderId="19" xfId="0" applyNumberFormat="1" applyFont="1" applyFill="1" applyBorder="1" applyAlignment="1">
      <alignment horizontal="center" vertical="center" wrapText="1" readingOrder="1"/>
    </xf>
    <xf numFmtId="0" fontId="2" fillId="20" borderId="73" xfId="0" applyFont="1" applyFill="1" applyBorder="1" applyAlignment="1">
      <alignment horizontal="center" vertical="center" wrapText="1" readingOrder="1"/>
    </xf>
    <xf numFmtId="0" fontId="6" fillId="8" borderId="28" xfId="0" applyFont="1" applyFill="1" applyBorder="1" applyAlignment="1">
      <alignment horizontal="center" vertical="center" wrapText="1" readingOrder="1"/>
    </xf>
    <xf numFmtId="0" fontId="6" fillId="8" borderId="29" xfId="0" applyFont="1" applyFill="1" applyBorder="1" applyAlignment="1">
      <alignment horizontal="center" vertical="center" wrapText="1" readingOrder="1"/>
    </xf>
    <xf numFmtId="0" fontId="6" fillId="8" borderId="31" xfId="0" applyFont="1" applyFill="1" applyBorder="1" applyAlignment="1">
      <alignment horizontal="center" vertical="center" wrapText="1" readingOrder="1"/>
    </xf>
    <xf numFmtId="0" fontId="6" fillId="2" borderId="28" xfId="0" applyFont="1" applyFill="1" applyBorder="1" applyAlignment="1">
      <alignment horizontal="center" vertical="center" wrapText="1" readingOrder="1"/>
    </xf>
    <xf numFmtId="0" fontId="8" fillId="2" borderId="29" xfId="0" applyFont="1" applyFill="1" applyBorder="1" applyAlignment="1">
      <alignment horizontal="center" vertical="center" wrapText="1" readingOrder="1"/>
    </xf>
    <xf numFmtId="0" fontId="6" fillId="2" borderId="29" xfId="0" applyFont="1" applyFill="1" applyBorder="1" applyAlignment="1">
      <alignment horizontal="center" vertical="center" wrapText="1" readingOrder="1"/>
    </xf>
    <xf numFmtId="0" fontId="6" fillId="2" borderId="58" xfId="0" applyFont="1" applyFill="1" applyBorder="1" applyAlignment="1">
      <alignment horizontal="center" vertical="center" wrapText="1" readingOrder="1"/>
    </xf>
    <xf numFmtId="0" fontId="6" fillId="3" borderId="28" xfId="0" applyFont="1" applyFill="1" applyBorder="1" applyAlignment="1">
      <alignment horizontal="center" vertical="center" wrapText="1" readingOrder="1"/>
    </xf>
    <xf numFmtId="0" fontId="6" fillId="3" borderId="29" xfId="0" applyFont="1" applyFill="1" applyBorder="1" applyAlignment="1">
      <alignment horizontal="center" vertical="center" wrapText="1" readingOrder="1"/>
    </xf>
    <xf numFmtId="0" fontId="8" fillId="3" borderId="29" xfId="0" applyFont="1" applyFill="1" applyBorder="1" applyAlignment="1">
      <alignment horizontal="center" vertical="center" wrapText="1" readingOrder="1"/>
    </xf>
    <xf numFmtId="0" fontId="8" fillId="3" borderId="31" xfId="0" applyFont="1" applyFill="1" applyBorder="1" applyAlignment="1">
      <alignment horizontal="center" vertical="center" wrapText="1" readingOrder="1"/>
    </xf>
    <xf numFmtId="0" fontId="6" fillId="22" borderId="31" xfId="0" applyFont="1" applyFill="1" applyBorder="1" applyAlignment="1">
      <alignment horizontal="center" vertical="center" wrapText="1" readingOrder="1"/>
    </xf>
    <xf numFmtId="0" fontId="7" fillId="0" borderId="0" xfId="0" applyFont="1"/>
    <xf numFmtId="164" fontId="6" fillId="23" borderId="9" xfId="1" applyNumberFormat="1" applyFont="1" applyFill="1" applyBorder="1" applyAlignment="1">
      <alignment horizontal="center" vertical="center" wrapText="1" readingOrder="1"/>
    </xf>
    <xf numFmtId="164" fontId="6" fillId="23" borderId="10" xfId="1" applyNumberFormat="1" applyFont="1" applyFill="1" applyBorder="1" applyAlignment="1">
      <alignment horizontal="center" vertical="center" wrapText="1" readingOrder="1"/>
    </xf>
    <xf numFmtId="0" fontId="7" fillId="23" borderId="9" xfId="0" applyFont="1" applyFill="1" applyBorder="1" applyAlignment="1">
      <alignment horizontal="center" vertical="center" wrapText="1" readingOrder="1"/>
    </xf>
    <xf numFmtId="0" fontId="0" fillId="40" borderId="0" xfId="0" applyFill="1"/>
    <xf numFmtId="0" fontId="6" fillId="40" borderId="0" xfId="0" applyFont="1" applyFill="1"/>
    <xf numFmtId="0" fontId="7" fillId="40" borderId="0" xfId="0" applyFont="1" applyFill="1"/>
    <xf numFmtId="0" fontId="26" fillId="40" borderId="0" xfId="0" applyFont="1" applyFill="1"/>
    <xf numFmtId="1" fontId="26" fillId="40" borderId="0" xfId="1" applyNumberFormat="1" applyFont="1" applyFill="1" applyBorder="1"/>
    <xf numFmtId="0" fontId="26" fillId="40" borderId="0" xfId="0" applyFont="1" applyFill="1" applyAlignment="1">
      <alignment horizontal="left"/>
    </xf>
    <xf numFmtId="0" fontId="8" fillId="40" borderId="0" xfId="0" applyFont="1" applyFill="1"/>
    <xf numFmtId="0" fontId="25" fillId="40" borderId="0" xfId="0" applyFont="1" applyFill="1"/>
    <xf numFmtId="10" fontId="7" fillId="40" borderId="0" xfId="0" applyNumberFormat="1" applyFont="1" applyFill="1"/>
    <xf numFmtId="164" fontId="26" fillId="40" borderId="0" xfId="1" applyNumberFormat="1" applyFont="1" applyFill="1" applyBorder="1"/>
    <xf numFmtId="0" fontId="4" fillId="40" borderId="3" xfId="0" applyFont="1" applyFill="1" applyBorder="1" applyAlignment="1">
      <alignment horizontal="center" vertical="center" wrapText="1"/>
    </xf>
    <xf numFmtId="14" fontId="5" fillId="40" borderId="3" xfId="0" applyNumberFormat="1" applyFont="1" applyFill="1" applyBorder="1" applyAlignment="1">
      <alignment horizontal="center" vertical="center" wrapText="1"/>
    </xf>
    <xf numFmtId="0" fontId="5" fillId="40" borderId="3" xfId="0" applyFont="1" applyFill="1" applyBorder="1" applyAlignment="1">
      <alignment horizontal="center" vertical="center" wrapText="1"/>
    </xf>
    <xf numFmtId="0" fontId="0" fillId="40" borderId="3" xfId="0" applyFill="1" applyBorder="1" applyAlignment="1">
      <alignment wrapText="1"/>
    </xf>
    <xf numFmtId="14" fontId="0" fillId="40" borderId="3" xfId="0" applyNumberFormat="1" applyFill="1" applyBorder="1"/>
    <xf numFmtId="1" fontId="0" fillId="40" borderId="3" xfId="0" applyNumberFormat="1" applyFill="1" applyBorder="1"/>
    <xf numFmtId="164" fontId="0" fillId="40" borderId="3" xfId="1" applyNumberFormat="1" applyFont="1" applyFill="1" applyBorder="1" applyAlignment="1">
      <alignment horizontal="center"/>
    </xf>
    <xf numFmtId="2" fontId="0" fillId="40" borderId="3" xfId="0" applyNumberFormat="1" applyFill="1" applyBorder="1" applyAlignment="1">
      <alignment horizontal="center"/>
    </xf>
    <xf numFmtId="164" fontId="0" fillId="40" borderId="0" xfId="0" applyNumberFormat="1" applyFill="1" applyAlignment="1">
      <alignment horizontal="center"/>
    </xf>
    <xf numFmtId="164" fontId="0" fillId="40" borderId="0" xfId="1" applyNumberFormat="1" applyFont="1" applyFill="1"/>
    <xf numFmtId="9" fontId="0" fillId="40" borderId="0" xfId="1" applyFont="1" applyFill="1"/>
    <xf numFmtId="10" fontId="0" fillId="40" borderId="0" xfId="1" applyNumberFormat="1" applyFont="1" applyFill="1"/>
    <xf numFmtId="10" fontId="0" fillId="40" borderId="0" xfId="0" applyNumberFormat="1" applyFill="1"/>
    <xf numFmtId="9" fontId="6" fillId="2" borderId="30" xfId="1" applyFont="1" applyFill="1" applyBorder="1" applyAlignment="1">
      <alignment horizontal="center" vertical="center" wrapText="1"/>
    </xf>
    <xf numFmtId="0" fontId="6" fillId="23" borderId="26" xfId="0" applyFont="1" applyFill="1" applyBorder="1" applyAlignment="1">
      <alignment horizontal="center" vertical="center" wrapText="1"/>
    </xf>
    <xf numFmtId="9" fontId="6" fillId="23" borderId="11" xfId="0" applyNumberFormat="1" applyFont="1" applyFill="1" applyBorder="1" applyAlignment="1">
      <alignment horizontal="center" vertical="center" wrapText="1" readingOrder="1"/>
    </xf>
    <xf numFmtId="0" fontId="7" fillId="23" borderId="9" xfId="0" applyFont="1" applyFill="1" applyBorder="1" applyAlignment="1">
      <alignment horizontal="center" vertical="center" wrapText="1"/>
    </xf>
    <xf numFmtId="0" fontId="9" fillId="20" borderId="74" xfId="0" applyFont="1" applyFill="1" applyBorder="1" applyAlignment="1">
      <alignment horizontal="center" vertical="center" textRotation="90" wrapText="1" readingOrder="1"/>
    </xf>
    <xf numFmtId="0" fontId="8" fillId="8" borderId="27" xfId="0" applyFont="1" applyFill="1" applyBorder="1" applyAlignment="1">
      <alignment horizontal="center" vertical="center" wrapText="1" readingOrder="1"/>
    </xf>
    <xf numFmtId="0" fontId="8" fillId="8" borderId="10" xfId="0" applyFont="1" applyFill="1" applyBorder="1" applyAlignment="1">
      <alignment horizontal="center" vertical="center" wrapText="1" readingOrder="1"/>
    </xf>
    <xf numFmtId="0" fontId="8" fillId="8" borderId="13" xfId="0" applyFont="1" applyFill="1" applyBorder="1" applyAlignment="1">
      <alignment horizontal="center" vertical="center" wrapText="1" readingOrder="1"/>
    </xf>
    <xf numFmtId="0" fontId="8" fillId="11" borderId="27" xfId="0" applyFont="1" applyFill="1" applyBorder="1" applyAlignment="1">
      <alignment horizontal="center" vertical="center" wrapText="1"/>
    </xf>
    <xf numFmtId="0" fontId="8" fillId="11" borderId="10" xfId="0" applyFont="1" applyFill="1" applyBorder="1" applyAlignment="1">
      <alignment horizontal="center" vertical="center" wrapText="1"/>
    </xf>
    <xf numFmtId="0" fontId="8" fillId="11" borderId="13" xfId="0" applyFont="1" applyFill="1" applyBorder="1" applyAlignment="1">
      <alignment horizontal="center" vertical="center" wrapText="1"/>
    </xf>
    <xf numFmtId="0" fontId="8" fillId="23" borderId="27" xfId="0" applyFont="1" applyFill="1" applyBorder="1" applyAlignment="1">
      <alignment horizontal="center" vertical="center" wrapText="1" readingOrder="1"/>
    </xf>
    <xf numFmtId="0" fontId="8" fillId="23" borderId="10" xfId="0" applyFont="1" applyFill="1" applyBorder="1" applyAlignment="1">
      <alignment horizontal="center" vertical="center" wrapText="1" readingOrder="1"/>
    </xf>
    <xf numFmtId="0" fontId="8" fillId="23" borderId="13" xfId="0" applyFont="1" applyFill="1" applyBorder="1" applyAlignment="1">
      <alignment horizontal="center" vertical="center" wrapText="1" readingOrder="1"/>
    </xf>
    <xf numFmtId="0" fontId="8" fillId="2" borderId="27" xfId="0" applyFont="1" applyFill="1" applyBorder="1" applyAlignment="1">
      <alignment horizontal="center" vertical="center" wrapText="1" readingOrder="1"/>
    </xf>
    <xf numFmtId="0" fontId="8" fillId="2" borderId="10" xfId="0" applyFont="1" applyFill="1" applyBorder="1" applyAlignment="1">
      <alignment horizontal="center" vertical="center" wrapText="1" readingOrder="1"/>
    </xf>
    <xf numFmtId="0" fontId="8" fillId="2" borderId="10" xfId="0" applyFont="1" applyFill="1" applyBorder="1" applyAlignment="1" applyProtection="1">
      <alignment horizontal="center" vertical="center" wrapText="1" readingOrder="1"/>
      <protection locked="0"/>
    </xf>
    <xf numFmtId="0" fontId="8" fillId="2" borderId="24" xfId="0" applyFont="1" applyFill="1" applyBorder="1" applyAlignment="1">
      <alignment horizontal="center" vertical="center" wrapText="1" readingOrder="1"/>
    </xf>
    <xf numFmtId="0" fontId="8" fillId="3" borderId="27" xfId="0" applyFont="1" applyFill="1" applyBorder="1" applyAlignment="1">
      <alignment horizontal="center" vertical="center" wrapText="1" readingOrder="1"/>
    </xf>
    <xf numFmtId="0" fontId="8" fillId="3" borderId="10" xfId="0" applyFont="1" applyFill="1" applyBorder="1" applyAlignment="1">
      <alignment horizontal="center" vertical="center" wrapText="1" readingOrder="1"/>
    </xf>
    <xf numFmtId="0" fontId="8" fillId="3" borderId="13" xfId="0" applyFont="1" applyFill="1" applyBorder="1" applyAlignment="1">
      <alignment horizontal="center" vertical="center" wrapText="1" readingOrder="1"/>
    </xf>
    <xf numFmtId="0" fontId="8" fillId="22" borderId="27" xfId="0" applyFont="1" applyFill="1" applyBorder="1" applyAlignment="1">
      <alignment horizontal="center" vertical="center" wrapText="1" readingOrder="1"/>
    </xf>
    <xf numFmtId="0" fontId="8" fillId="22" borderId="10" xfId="0" applyFont="1" applyFill="1" applyBorder="1" applyAlignment="1">
      <alignment horizontal="center" vertical="center" wrapText="1" readingOrder="1"/>
    </xf>
    <xf numFmtId="0" fontId="8" fillId="22" borderId="13" xfId="0" applyFont="1" applyFill="1" applyBorder="1" applyAlignment="1">
      <alignment horizontal="center" vertical="center" wrapText="1" readingOrder="1"/>
    </xf>
    <xf numFmtId="10" fontId="8" fillId="3" borderId="9" xfId="1" applyNumberFormat="1" applyFont="1" applyFill="1" applyBorder="1" applyAlignment="1" applyProtection="1">
      <alignment horizontal="center" vertical="center" wrapText="1"/>
    </xf>
    <xf numFmtId="2" fontId="2" fillId="4" borderId="0" xfId="2" applyNumberFormat="1" applyFont="1" applyFill="1" applyAlignment="1">
      <alignment horizontal="center" vertical="center" wrapText="1"/>
    </xf>
    <xf numFmtId="0" fontId="0" fillId="0" borderId="0" xfId="0" applyAlignment="1">
      <alignment wrapText="1"/>
    </xf>
    <xf numFmtId="0" fontId="7" fillId="8" borderId="26" xfId="0" applyFont="1" applyFill="1" applyBorder="1" applyAlignment="1" applyProtection="1">
      <alignment horizontal="center" vertical="center" wrapText="1"/>
      <protection locked="0"/>
    </xf>
    <xf numFmtId="0" fontId="7" fillId="8" borderId="9" xfId="0" applyFont="1" applyFill="1" applyBorder="1" applyAlignment="1" applyProtection="1">
      <alignment horizontal="center" vertical="center" wrapText="1"/>
      <protection locked="0"/>
    </xf>
    <xf numFmtId="0" fontId="7" fillId="23" borderId="9" xfId="0" applyFont="1" applyFill="1" applyBorder="1" applyAlignment="1" applyProtection="1">
      <alignment horizontal="center" vertical="center" wrapText="1"/>
      <protection locked="0"/>
    </xf>
    <xf numFmtId="0" fontId="2" fillId="0" borderId="0" xfId="0" applyFont="1" applyAlignment="1">
      <alignment horizontal="center" vertical="center" wrapText="1"/>
    </xf>
    <xf numFmtId="0" fontId="6" fillId="8" borderId="27" xfId="0" applyFont="1" applyFill="1" applyBorder="1" applyAlignment="1">
      <alignment horizontal="center" vertical="center" wrapText="1"/>
    </xf>
    <xf numFmtId="0" fontId="6" fillId="8" borderId="10" xfId="0" applyFont="1" applyFill="1" applyBorder="1" applyAlignment="1">
      <alignment horizontal="center" vertical="center" wrapText="1"/>
    </xf>
    <xf numFmtId="0" fontId="6" fillId="8" borderId="13" xfId="0" applyFont="1" applyFill="1" applyBorder="1" applyAlignment="1">
      <alignment horizontal="center" vertical="center" wrapText="1"/>
    </xf>
    <xf numFmtId="0" fontId="6" fillId="23" borderId="10" xfId="0" applyFont="1" applyFill="1" applyBorder="1" applyAlignment="1">
      <alignment horizontal="center" vertical="center" wrapText="1"/>
    </xf>
    <xf numFmtId="0" fontId="6" fillId="2" borderId="27"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2" borderId="24" xfId="0" applyFont="1" applyFill="1" applyBorder="1" applyAlignment="1">
      <alignment horizontal="center" vertical="center" wrapText="1"/>
    </xf>
    <xf numFmtId="0" fontId="6" fillId="3" borderId="27" xfId="0" applyFont="1" applyFill="1" applyBorder="1" applyAlignment="1">
      <alignment horizontal="center" vertical="center" wrapText="1"/>
    </xf>
    <xf numFmtId="0" fontId="6" fillId="3" borderId="10" xfId="0" applyFont="1" applyFill="1" applyBorder="1" applyAlignment="1">
      <alignment horizontal="center" vertical="center" wrapText="1"/>
    </xf>
    <xf numFmtId="0" fontId="6" fillId="3" borderId="13" xfId="0" applyFont="1" applyFill="1" applyBorder="1" applyAlignment="1">
      <alignment horizontal="center" vertical="center" wrapText="1"/>
    </xf>
    <xf numFmtId="0" fontId="6" fillId="22" borderId="13" xfId="0" applyFont="1" applyFill="1" applyBorder="1" applyAlignment="1">
      <alignment horizontal="center" vertical="center" wrapText="1"/>
    </xf>
    <xf numFmtId="0" fontId="2" fillId="0" borderId="3" xfId="0" applyFont="1" applyBorder="1" applyAlignment="1">
      <alignment horizontal="center" vertical="center"/>
    </xf>
    <xf numFmtId="0" fontId="29" fillId="0" borderId="3" xfId="0" applyFont="1" applyBorder="1" applyAlignment="1">
      <alignment horizontal="center" vertical="center"/>
    </xf>
    <xf numFmtId="0" fontId="25" fillId="0" borderId="3" xfId="0" applyFont="1" applyBorder="1" applyAlignment="1">
      <alignment horizontal="center" vertical="center"/>
    </xf>
    <xf numFmtId="0" fontId="27" fillId="0" borderId="3" xfId="0" applyFont="1" applyBorder="1" applyAlignment="1">
      <alignment horizontal="center" vertical="center"/>
    </xf>
    <xf numFmtId="0" fontId="0" fillId="0" borderId="3" xfId="0" applyBorder="1" applyAlignment="1">
      <alignment horizontal="center" vertical="center" wrapText="1"/>
    </xf>
    <xf numFmtId="0" fontId="28" fillId="0" borderId="3" xfId="0" applyFont="1" applyBorder="1" applyAlignment="1">
      <alignment horizontal="center" vertical="center" wrapText="1"/>
    </xf>
    <xf numFmtId="0" fontId="11" fillId="0" borderId="3" xfId="0" applyFont="1" applyBorder="1" applyAlignment="1">
      <alignment horizontal="center" vertical="center" wrapText="1"/>
    </xf>
    <xf numFmtId="0" fontId="6" fillId="23" borderId="12" xfId="0" applyFont="1" applyFill="1" applyBorder="1" applyAlignment="1" applyProtection="1">
      <alignment horizontal="center" vertical="center" wrapText="1"/>
      <protection locked="0"/>
    </xf>
    <xf numFmtId="0" fontId="7" fillId="0" borderId="3" xfId="0" applyFont="1" applyBorder="1" applyAlignment="1">
      <alignment horizontal="center" vertical="center" wrapText="1"/>
    </xf>
    <xf numFmtId="0" fontId="30" fillId="0" borderId="3" xfId="0" applyFont="1" applyBorder="1" applyAlignment="1">
      <alignment horizontal="center" vertical="center" wrapText="1"/>
    </xf>
    <xf numFmtId="0" fontId="31" fillId="0" borderId="3" xfId="0" applyFont="1" applyBorder="1" applyAlignment="1">
      <alignment horizontal="center" vertical="center" wrapText="1"/>
    </xf>
    <xf numFmtId="0" fontId="11" fillId="40" borderId="0" xfId="0" applyFont="1" applyFill="1"/>
    <xf numFmtId="164" fontId="26" fillId="0" borderId="0" xfId="1" applyNumberFormat="1" applyFont="1" applyFill="1" applyBorder="1" applyAlignment="1">
      <alignment horizontal="left"/>
    </xf>
    <xf numFmtId="0" fontId="2" fillId="8" borderId="25" xfId="0" applyFont="1" applyFill="1" applyBorder="1" applyAlignment="1">
      <alignment horizontal="center" vertical="center" wrapText="1" readingOrder="1"/>
    </xf>
    <xf numFmtId="0" fontId="2" fillId="8" borderId="26" xfId="0" applyFont="1" applyFill="1" applyBorder="1" applyAlignment="1">
      <alignment horizontal="center" vertical="center" wrapText="1" readingOrder="1"/>
    </xf>
    <xf numFmtId="0" fontId="2" fillId="8" borderId="11" xfId="0" applyFont="1" applyFill="1" applyBorder="1" applyAlignment="1">
      <alignment horizontal="center" vertical="center" wrapText="1" readingOrder="1"/>
    </xf>
    <xf numFmtId="0" fontId="2" fillId="8" borderId="9" xfId="0" applyFont="1" applyFill="1" applyBorder="1" applyAlignment="1">
      <alignment horizontal="center" vertical="center" wrapText="1" readingOrder="1"/>
    </xf>
    <xf numFmtId="0" fontId="2" fillId="8" borderId="14" xfId="0" applyFont="1" applyFill="1" applyBorder="1" applyAlignment="1">
      <alignment horizontal="center" vertical="center" wrapText="1" readingOrder="1"/>
    </xf>
    <xf numFmtId="0" fontId="2" fillId="8" borderId="12" xfId="0" applyFont="1" applyFill="1" applyBorder="1" applyAlignment="1">
      <alignment horizontal="center" vertical="center" wrapText="1" readingOrder="1"/>
    </xf>
    <xf numFmtId="0" fontId="2" fillId="11" borderId="25" xfId="0" applyFont="1" applyFill="1" applyBorder="1" applyAlignment="1">
      <alignment horizontal="center" vertical="center" wrapText="1"/>
    </xf>
    <xf numFmtId="0" fontId="2" fillId="11" borderId="26" xfId="0" applyFont="1" applyFill="1" applyBorder="1" applyAlignment="1">
      <alignment horizontal="center" vertical="center" wrapText="1"/>
    </xf>
    <xf numFmtId="0" fontId="2" fillId="11" borderId="11" xfId="0" applyFont="1" applyFill="1" applyBorder="1" applyAlignment="1">
      <alignment horizontal="center" vertical="center" wrapText="1"/>
    </xf>
    <xf numFmtId="0" fontId="2" fillId="11" borderId="9" xfId="0" applyFont="1" applyFill="1" applyBorder="1" applyAlignment="1">
      <alignment horizontal="center" vertical="center" wrapText="1"/>
    </xf>
    <xf numFmtId="0" fontId="2" fillId="11" borderId="14" xfId="0" applyFont="1" applyFill="1" applyBorder="1" applyAlignment="1">
      <alignment horizontal="center" vertical="center" wrapText="1"/>
    </xf>
    <xf numFmtId="0" fontId="2" fillId="11" borderId="12" xfId="0" applyFont="1" applyFill="1" applyBorder="1" applyAlignment="1">
      <alignment horizontal="center" vertical="center" wrapText="1"/>
    </xf>
    <xf numFmtId="0" fontId="2" fillId="23" borderId="25" xfId="0" applyFont="1" applyFill="1" applyBorder="1" applyAlignment="1">
      <alignment horizontal="center" vertical="center" wrapText="1" readingOrder="1"/>
    </xf>
    <xf numFmtId="0" fontId="2" fillId="23" borderId="26" xfId="0" applyFont="1" applyFill="1" applyBorder="1" applyAlignment="1">
      <alignment horizontal="center" vertical="center" wrapText="1" readingOrder="1"/>
    </xf>
    <xf numFmtId="0" fontId="2" fillId="23" borderId="11" xfId="0" applyFont="1" applyFill="1" applyBorder="1" applyAlignment="1">
      <alignment horizontal="center" vertical="center" wrapText="1" readingOrder="1"/>
    </xf>
    <xf numFmtId="0" fontId="2" fillId="23" borderId="9" xfId="0" applyFont="1" applyFill="1" applyBorder="1" applyAlignment="1">
      <alignment horizontal="center" vertical="center" wrapText="1" readingOrder="1"/>
    </xf>
    <xf numFmtId="0" fontId="2" fillId="23" borderId="14" xfId="0" applyFont="1" applyFill="1" applyBorder="1" applyAlignment="1">
      <alignment horizontal="center" vertical="center" wrapText="1" readingOrder="1"/>
    </xf>
    <xf numFmtId="0" fontId="2" fillId="23" borderId="12" xfId="0" applyFont="1" applyFill="1" applyBorder="1" applyAlignment="1">
      <alignment horizontal="center" vertical="center" wrapText="1" readingOrder="1"/>
    </xf>
    <xf numFmtId="0" fontId="2" fillId="2" borderId="25" xfId="0" applyFont="1" applyFill="1" applyBorder="1" applyAlignment="1">
      <alignment horizontal="center" vertical="center" wrapText="1" readingOrder="1"/>
    </xf>
    <xf numFmtId="0" fontId="2" fillId="2" borderId="26" xfId="0" applyFont="1" applyFill="1" applyBorder="1" applyAlignment="1">
      <alignment horizontal="center" vertical="center" wrapText="1" readingOrder="1"/>
    </xf>
    <xf numFmtId="0" fontId="2" fillId="2" borderId="11" xfId="0" applyFont="1" applyFill="1" applyBorder="1" applyAlignment="1">
      <alignment horizontal="center" vertical="center" wrapText="1" readingOrder="1"/>
    </xf>
    <xf numFmtId="0" fontId="2" fillId="2" borderId="9" xfId="0" applyFont="1" applyFill="1" applyBorder="1" applyAlignment="1">
      <alignment horizontal="center" vertical="center" wrapText="1" readingOrder="1"/>
    </xf>
    <xf numFmtId="0" fontId="32" fillId="2" borderId="9" xfId="0" applyFont="1" applyFill="1" applyBorder="1" applyAlignment="1">
      <alignment horizontal="center" vertical="center" wrapText="1" readingOrder="1"/>
    </xf>
    <xf numFmtId="0" fontId="2" fillId="2" borderId="11" xfId="0" applyFont="1" applyFill="1" applyBorder="1" applyAlignment="1" applyProtection="1">
      <alignment horizontal="center" vertical="center" wrapText="1" readingOrder="1"/>
      <protection locked="0"/>
    </xf>
    <xf numFmtId="0" fontId="2" fillId="2" borderId="9" xfId="0" applyFont="1" applyFill="1" applyBorder="1" applyAlignment="1" applyProtection="1">
      <alignment horizontal="center" vertical="center" wrapText="1" readingOrder="1"/>
      <protection locked="0"/>
    </xf>
    <xf numFmtId="0" fontId="2" fillId="2" borderId="30" xfId="0" applyFont="1" applyFill="1" applyBorder="1" applyAlignment="1">
      <alignment horizontal="center" vertical="center" wrapText="1" readingOrder="1"/>
    </xf>
    <xf numFmtId="0" fontId="2" fillId="2" borderId="23" xfId="0" applyFont="1" applyFill="1" applyBorder="1" applyAlignment="1">
      <alignment horizontal="center" vertical="center" wrapText="1" readingOrder="1"/>
    </xf>
    <xf numFmtId="0" fontId="2" fillId="3" borderId="25" xfId="0" applyFont="1" applyFill="1" applyBorder="1" applyAlignment="1">
      <alignment horizontal="center" vertical="center" wrapText="1" readingOrder="1"/>
    </xf>
    <xf numFmtId="0" fontId="2" fillId="3" borderId="26" xfId="0" applyFont="1" applyFill="1" applyBorder="1" applyAlignment="1">
      <alignment horizontal="center" vertical="center" wrapText="1" readingOrder="1"/>
    </xf>
    <xf numFmtId="0" fontId="2" fillId="3" borderId="11" xfId="0" applyFont="1" applyFill="1" applyBorder="1" applyAlignment="1">
      <alignment horizontal="center" vertical="center" wrapText="1" readingOrder="1"/>
    </xf>
    <xf numFmtId="0" fontId="2" fillId="3" borderId="9" xfId="0" applyFont="1" applyFill="1" applyBorder="1" applyAlignment="1">
      <alignment horizontal="center" vertical="center" wrapText="1" readingOrder="1"/>
    </xf>
    <xf numFmtId="0" fontId="32" fillId="3" borderId="9" xfId="0" applyFont="1" applyFill="1" applyBorder="1" applyAlignment="1">
      <alignment horizontal="center" vertical="center" wrapText="1" readingOrder="1"/>
    </xf>
    <xf numFmtId="0" fontId="2" fillId="3" borderId="14" xfId="0" applyFont="1" applyFill="1" applyBorder="1" applyAlignment="1">
      <alignment horizontal="center" vertical="center" wrapText="1" readingOrder="1"/>
    </xf>
    <xf numFmtId="0" fontId="2" fillId="3" borderId="12" xfId="0" applyFont="1" applyFill="1" applyBorder="1" applyAlignment="1">
      <alignment horizontal="center" vertical="center" wrapText="1" readingOrder="1"/>
    </xf>
    <xf numFmtId="0" fontId="2" fillId="22" borderId="25" xfId="0" applyFont="1" applyFill="1" applyBorder="1" applyAlignment="1">
      <alignment horizontal="center" vertical="center" wrapText="1" readingOrder="1"/>
    </xf>
    <xf numFmtId="0" fontId="2" fillId="22" borderId="26" xfId="0" applyFont="1" applyFill="1" applyBorder="1" applyAlignment="1">
      <alignment horizontal="center" vertical="center" wrapText="1" readingOrder="1"/>
    </xf>
    <xf numFmtId="0" fontId="2" fillId="22" borderId="11" xfId="0" applyFont="1" applyFill="1" applyBorder="1" applyAlignment="1">
      <alignment horizontal="center" vertical="center" wrapText="1" readingOrder="1"/>
    </xf>
    <xf numFmtId="0" fontId="2" fillId="22" borderId="9" xfId="0" applyFont="1" applyFill="1" applyBorder="1" applyAlignment="1">
      <alignment horizontal="center" vertical="center" wrapText="1" readingOrder="1"/>
    </xf>
    <xf numFmtId="0" fontId="2" fillId="22" borderId="14" xfId="0" applyFont="1" applyFill="1" applyBorder="1" applyAlignment="1">
      <alignment horizontal="center" vertical="center" wrapText="1" readingOrder="1"/>
    </xf>
    <xf numFmtId="0" fontId="2" fillId="22" borderId="12" xfId="0" applyFont="1" applyFill="1" applyBorder="1" applyAlignment="1">
      <alignment horizontal="center" vertical="center" wrapText="1" readingOrder="1"/>
    </xf>
    <xf numFmtId="0" fontId="32" fillId="22" borderId="12" xfId="0" applyFont="1" applyFill="1" applyBorder="1" applyAlignment="1">
      <alignment horizontal="center" vertical="center" wrapText="1" readingOrder="1"/>
    </xf>
    <xf numFmtId="0" fontId="6" fillId="41" borderId="9" xfId="0" applyFont="1" applyFill="1" applyBorder="1" applyAlignment="1">
      <alignment horizontal="center" vertical="center" wrapText="1" readingOrder="1"/>
    </xf>
    <xf numFmtId="0" fontId="6" fillId="41" borderId="12" xfId="0" applyFont="1" applyFill="1" applyBorder="1" applyAlignment="1">
      <alignment horizontal="center" vertical="center" wrapText="1" readingOrder="1"/>
    </xf>
    <xf numFmtId="0" fontId="8" fillId="22" borderId="9" xfId="0" applyFont="1" applyFill="1" applyBorder="1" applyAlignment="1" applyProtection="1">
      <alignment horizontal="center" vertical="center" wrapText="1"/>
      <protection locked="0"/>
    </xf>
    <xf numFmtId="0" fontId="6" fillId="12" borderId="9" xfId="0" applyFont="1" applyFill="1" applyBorder="1" applyAlignment="1">
      <alignment horizontal="center" vertical="center" wrapText="1" readingOrder="1"/>
    </xf>
    <xf numFmtId="0" fontId="7" fillId="3" borderId="29" xfId="0" applyFont="1" applyFill="1" applyBorder="1" applyAlignment="1">
      <alignment horizontal="center" vertical="center" wrapText="1" readingOrder="1"/>
    </xf>
    <xf numFmtId="0" fontId="0" fillId="0" borderId="0" xfId="0" applyAlignment="1">
      <alignment horizontal="center"/>
    </xf>
    <xf numFmtId="0" fontId="23" fillId="34" borderId="1" xfId="3" applyFill="1" applyBorder="1" applyAlignment="1">
      <alignment horizontal="center" vertical="center" wrapText="1" readingOrder="1"/>
    </xf>
    <xf numFmtId="0" fontId="23" fillId="34" borderId="51" xfId="3" applyFill="1" applyBorder="1" applyAlignment="1">
      <alignment horizontal="center" vertical="center" wrapText="1" readingOrder="1"/>
    </xf>
    <xf numFmtId="0" fontId="24" fillId="35" borderId="1" xfId="0" applyFont="1" applyFill="1" applyBorder="1" applyAlignment="1">
      <alignment horizontal="center" vertical="center" wrapText="1" readingOrder="1"/>
    </xf>
    <xf numFmtId="0" fontId="24" fillId="35" borderId="51" xfId="0" applyFont="1" applyFill="1" applyBorder="1" applyAlignment="1">
      <alignment horizontal="center" vertical="center" wrapText="1" readingOrder="1"/>
    </xf>
    <xf numFmtId="0" fontId="23" fillId="37" borderId="53" xfId="3" applyFill="1" applyBorder="1" applyAlignment="1">
      <alignment horizontal="center" vertical="center" wrapText="1" readingOrder="1"/>
    </xf>
    <xf numFmtId="0" fontId="23" fillId="37" borderId="51" xfId="3" applyFill="1" applyBorder="1" applyAlignment="1">
      <alignment horizontal="center" vertical="center" wrapText="1" readingOrder="1"/>
    </xf>
    <xf numFmtId="0" fontId="24" fillId="38" borderId="53" xfId="0" applyFont="1" applyFill="1" applyBorder="1" applyAlignment="1">
      <alignment horizontal="center" vertical="center" wrapText="1" readingOrder="1"/>
    </xf>
    <xf numFmtId="0" fontId="24" fillId="38" borderId="51" xfId="0" applyFont="1" applyFill="1" applyBorder="1" applyAlignment="1">
      <alignment horizontal="center" vertical="center" wrapText="1" readingOrder="1"/>
    </xf>
    <xf numFmtId="0" fontId="21" fillId="30" borderId="53" xfId="0" applyFont="1" applyFill="1" applyBorder="1" applyAlignment="1">
      <alignment horizontal="center" vertical="center" wrapText="1" readingOrder="1"/>
    </xf>
    <xf numFmtId="0" fontId="21" fillId="30" borderId="51" xfId="0" applyFont="1" applyFill="1" applyBorder="1" applyAlignment="1">
      <alignment horizontal="center" vertical="center" wrapText="1" readingOrder="1"/>
    </xf>
    <xf numFmtId="0" fontId="24" fillId="31" borderId="1" xfId="0" applyFont="1" applyFill="1" applyBorder="1" applyAlignment="1">
      <alignment horizontal="center" vertical="center" wrapText="1" readingOrder="1"/>
    </xf>
    <xf numFmtId="0" fontId="24" fillId="31" borderId="51" xfId="0" applyFont="1" applyFill="1" applyBorder="1" applyAlignment="1">
      <alignment horizontal="center" vertical="center" wrapText="1" readingOrder="1"/>
    </xf>
    <xf numFmtId="0" fontId="17" fillId="27" borderId="46" xfId="0" applyFont="1" applyFill="1" applyBorder="1" applyAlignment="1">
      <alignment horizontal="center" vertical="center" wrapText="1" readingOrder="1"/>
    </xf>
    <xf numFmtId="0" fontId="23" fillId="28" borderId="1" xfId="3" applyFill="1" applyBorder="1" applyAlignment="1">
      <alignment horizontal="center" vertical="center" wrapText="1" readingOrder="1"/>
    </xf>
    <xf numFmtId="0" fontId="23" fillId="28" borderId="50" xfId="3" applyFill="1" applyBorder="1" applyAlignment="1">
      <alignment horizontal="center" vertical="center" wrapText="1" readingOrder="1"/>
    </xf>
    <xf numFmtId="0" fontId="23" fillId="28" borderId="51" xfId="3" applyFill="1" applyBorder="1" applyAlignment="1">
      <alignment horizontal="center" vertical="center" wrapText="1" readingOrder="1"/>
    </xf>
    <xf numFmtId="0" fontId="24" fillId="29" borderId="53" xfId="0" applyFont="1" applyFill="1" applyBorder="1" applyAlignment="1">
      <alignment horizontal="center" vertical="center" wrapText="1" readingOrder="1"/>
    </xf>
    <xf numFmtId="0" fontId="24" fillId="29" borderId="50" xfId="0" applyFont="1" applyFill="1" applyBorder="1" applyAlignment="1">
      <alignment horizontal="center" vertical="center" wrapText="1" readingOrder="1"/>
    </xf>
    <xf numFmtId="0" fontId="24" fillId="29" borderId="54" xfId="0" applyFont="1" applyFill="1" applyBorder="1" applyAlignment="1">
      <alignment horizontal="center" vertical="center" wrapText="1" readingOrder="1"/>
    </xf>
    <xf numFmtId="0" fontId="2" fillId="25" borderId="59" xfId="0" applyFont="1" applyFill="1" applyBorder="1" applyAlignment="1">
      <alignment horizontal="center" vertical="center" wrapText="1"/>
    </xf>
    <xf numFmtId="0" fontId="2" fillId="25" borderId="2" xfId="0" applyFont="1" applyFill="1" applyBorder="1" applyAlignment="1">
      <alignment horizontal="center" vertical="center" wrapText="1"/>
    </xf>
    <xf numFmtId="0" fontId="2" fillId="25" borderId="60" xfId="0" applyFont="1" applyFill="1" applyBorder="1" applyAlignment="1">
      <alignment horizontal="center" vertical="center" wrapText="1"/>
    </xf>
    <xf numFmtId="0" fontId="2" fillId="25" borderId="15" xfId="0" applyFont="1" applyFill="1" applyBorder="1" applyAlignment="1">
      <alignment horizontal="center" vertical="center" wrapText="1"/>
    </xf>
    <xf numFmtId="0" fontId="8" fillId="17" borderId="25" xfId="0" applyFont="1" applyFill="1" applyBorder="1" applyAlignment="1">
      <alignment horizontal="center" vertical="center" textRotation="90" wrapText="1"/>
    </xf>
    <xf numFmtId="0" fontId="8" fillId="17" borderId="8" xfId="0" applyFont="1" applyFill="1" applyBorder="1" applyAlignment="1">
      <alignment horizontal="center" vertical="center" textRotation="90" wrapText="1"/>
    </xf>
    <xf numFmtId="0" fontId="8" fillId="17" borderId="14" xfId="0" applyFont="1" applyFill="1" applyBorder="1" applyAlignment="1">
      <alignment horizontal="center" vertical="center" textRotation="90" wrapText="1"/>
    </xf>
    <xf numFmtId="0" fontId="6" fillId="18" borderId="25" xfId="0" applyFont="1" applyFill="1" applyBorder="1" applyAlignment="1">
      <alignment horizontal="center" vertical="center" wrapText="1"/>
    </xf>
    <xf numFmtId="0" fontId="6" fillId="18" borderId="8" xfId="0" applyFont="1" applyFill="1" applyBorder="1" applyAlignment="1">
      <alignment horizontal="center" vertical="center" wrapText="1"/>
    </xf>
    <xf numFmtId="0" fontId="6" fillId="18" borderId="14" xfId="0" applyFont="1" applyFill="1" applyBorder="1" applyAlignment="1">
      <alignment horizontal="center" vertical="center" wrapText="1"/>
    </xf>
    <xf numFmtId="0" fontId="8" fillId="13" borderId="25" xfId="0" applyFont="1" applyFill="1" applyBorder="1" applyAlignment="1">
      <alignment horizontal="center" vertical="center" textRotation="90" wrapText="1"/>
    </xf>
    <xf numFmtId="0" fontId="8" fillId="13" borderId="11" xfId="0" applyFont="1" applyFill="1" applyBorder="1" applyAlignment="1">
      <alignment horizontal="center" vertical="center" textRotation="90" wrapText="1"/>
    </xf>
    <xf numFmtId="0" fontId="8" fillId="13" borderId="30" xfId="0" applyFont="1" applyFill="1" applyBorder="1" applyAlignment="1">
      <alignment horizontal="center" vertical="center" textRotation="90" wrapText="1"/>
    </xf>
    <xf numFmtId="0" fontId="8" fillId="14" borderId="11" xfId="0" applyFont="1" applyFill="1" applyBorder="1" applyAlignment="1">
      <alignment horizontal="center" vertical="center" wrapText="1" readingOrder="1"/>
    </xf>
    <xf numFmtId="0" fontId="8" fillId="15" borderId="25" xfId="0" applyFont="1" applyFill="1" applyBorder="1" applyAlignment="1">
      <alignment horizontal="center" vertical="center" textRotation="90" wrapText="1"/>
    </xf>
    <xf numFmtId="0" fontId="8" fillId="15" borderId="11" xfId="0" applyFont="1" applyFill="1" applyBorder="1" applyAlignment="1">
      <alignment horizontal="center" vertical="center" textRotation="90" wrapText="1"/>
    </xf>
    <xf numFmtId="0" fontId="8" fillId="15" borderId="30" xfId="0" applyFont="1" applyFill="1" applyBorder="1" applyAlignment="1">
      <alignment horizontal="center" vertical="center" textRotation="90" wrapText="1"/>
    </xf>
    <xf numFmtId="0" fontId="8" fillId="15" borderId="14" xfId="0" applyFont="1" applyFill="1" applyBorder="1" applyAlignment="1">
      <alignment horizontal="center" vertical="center" textRotation="90" wrapText="1"/>
    </xf>
    <xf numFmtId="0" fontId="10" fillId="16" borderId="11" xfId="0" applyFont="1" applyFill="1" applyBorder="1" applyAlignment="1">
      <alignment horizontal="center" vertical="center" wrapText="1" readingOrder="1"/>
    </xf>
    <xf numFmtId="0" fontId="10" fillId="16" borderId="30" xfId="0" applyFont="1" applyFill="1" applyBorder="1" applyAlignment="1">
      <alignment horizontal="center" vertical="center" wrapText="1" readingOrder="1"/>
    </xf>
    <xf numFmtId="0" fontId="10" fillId="16" borderId="14" xfId="0" applyFont="1" applyFill="1" applyBorder="1" applyAlignment="1">
      <alignment horizontal="center" vertical="center" wrapText="1" readingOrder="1"/>
    </xf>
    <xf numFmtId="164" fontId="2" fillId="15" borderId="26" xfId="0" applyNumberFormat="1" applyFont="1" applyFill="1" applyBorder="1" applyAlignment="1">
      <alignment horizontal="center" vertical="center" textRotation="90" wrapText="1"/>
    </xf>
    <xf numFmtId="164" fontId="2" fillId="15" borderId="9" xfId="0" applyNumberFormat="1" applyFont="1" applyFill="1" applyBorder="1" applyAlignment="1">
      <alignment horizontal="center" vertical="center" textRotation="90" wrapText="1"/>
    </xf>
    <xf numFmtId="164" fontId="2" fillId="15" borderId="23" xfId="0" applyNumberFormat="1" applyFont="1" applyFill="1" applyBorder="1" applyAlignment="1">
      <alignment horizontal="center" vertical="center" textRotation="90" wrapText="1"/>
    </xf>
    <xf numFmtId="164" fontId="2" fillId="15" borderId="12" xfId="0" applyNumberFormat="1" applyFont="1" applyFill="1" applyBorder="1" applyAlignment="1">
      <alignment horizontal="center" vertical="center" textRotation="90" wrapText="1"/>
    </xf>
    <xf numFmtId="164" fontId="2" fillId="17" borderId="26" xfId="0" applyNumberFormat="1" applyFont="1" applyFill="1" applyBorder="1" applyAlignment="1">
      <alignment horizontal="center" vertical="center" textRotation="90" wrapText="1"/>
    </xf>
    <xf numFmtId="164" fontId="2" fillId="17" borderId="6" xfId="0" applyNumberFormat="1" applyFont="1" applyFill="1" applyBorder="1" applyAlignment="1">
      <alignment horizontal="center" vertical="center" textRotation="90" wrapText="1"/>
    </xf>
    <xf numFmtId="164" fontId="2" fillId="17" borderId="12" xfId="0" applyNumberFormat="1" applyFont="1" applyFill="1" applyBorder="1" applyAlignment="1">
      <alignment horizontal="center" vertical="center" textRotation="90" wrapText="1"/>
    </xf>
    <xf numFmtId="164" fontId="2" fillId="17" borderId="27" xfId="0" applyNumberFormat="1" applyFont="1" applyFill="1" applyBorder="1" applyAlignment="1">
      <alignment horizontal="center" vertical="center" textRotation="90" wrapText="1"/>
    </xf>
    <xf numFmtId="164" fontId="2" fillId="17" borderId="7" xfId="0" applyNumberFormat="1" applyFont="1" applyFill="1" applyBorder="1" applyAlignment="1">
      <alignment horizontal="center" vertical="center" textRotation="90" wrapText="1"/>
    </xf>
    <xf numFmtId="164" fontId="2" fillId="17" borderId="13" xfId="0" applyNumberFormat="1" applyFont="1" applyFill="1" applyBorder="1" applyAlignment="1">
      <alignment horizontal="center" vertical="center" textRotation="90" wrapText="1"/>
    </xf>
    <xf numFmtId="0" fontId="8" fillId="6" borderId="25" xfId="0" applyFont="1" applyFill="1" applyBorder="1" applyAlignment="1">
      <alignment horizontal="center" vertical="center" textRotation="90" wrapText="1"/>
    </xf>
    <xf numFmtId="0" fontId="8" fillId="6" borderId="8" xfId="0" applyFont="1" applyFill="1" applyBorder="1" applyAlignment="1">
      <alignment horizontal="center" vertical="center" textRotation="90" wrapText="1"/>
    </xf>
    <xf numFmtId="0" fontId="8" fillId="6" borderId="11" xfId="0" applyFont="1" applyFill="1" applyBorder="1" applyAlignment="1">
      <alignment horizontal="center" vertical="center" textRotation="90" wrapText="1"/>
    </xf>
    <xf numFmtId="0" fontId="8" fillId="6" borderId="14" xfId="0" applyFont="1" applyFill="1" applyBorder="1" applyAlignment="1">
      <alignment horizontal="center" vertical="center" textRotation="90" wrapText="1"/>
    </xf>
    <xf numFmtId="0" fontId="8" fillId="7" borderId="11" xfId="0" applyFont="1" applyFill="1" applyBorder="1" applyAlignment="1">
      <alignment horizontal="center" vertical="center" wrapText="1" readingOrder="1"/>
    </xf>
    <xf numFmtId="0" fontId="8" fillId="7" borderId="14" xfId="0" applyFont="1" applyFill="1" applyBorder="1" applyAlignment="1">
      <alignment horizontal="center" vertical="center" wrapText="1" readingOrder="1"/>
    </xf>
    <xf numFmtId="0" fontId="8" fillId="9" borderId="25" xfId="0" applyFont="1" applyFill="1" applyBorder="1" applyAlignment="1">
      <alignment horizontal="center" vertical="center" textRotation="90" wrapText="1"/>
    </xf>
    <xf numFmtId="0" fontId="8" fillId="9" borderId="8" xfId="0" applyFont="1" applyFill="1" applyBorder="1" applyAlignment="1">
      <alignment horizontal="center" vertical="center" textRotation="90" wrapText="1"/>
    </xf>
    <xf numFmtId="0" fontId="8" fillId="9" borderId="14" xfId="0" applyFont="1" applyFill="1" applyBorder="1" applyAlignment="1">
      <alignment horizontal="center" vertical="center" textRotation="90" wrapText="1"/>
    </xf>
    <xf numFmtId="0" fontId="8" fillId="10" borderId="25" xfId="0" applyFont="1" applyFill="1" applyBorder="1" applyAlignment="1">
      <alignment horizontal="center" vertical="center" wrapText="1"/>
    </xf>
    <xf numFmtId="0" fontId="8" fillId="10" borderId="8" xfId="0" applyFont="1" applyFill="1" applyBorder="1" applyAlignment="1">
      <alignment horizontal="center" vertical="center" wrapText="1"/>
    </xf>
    <xf numFmtId="0" fontId="8" fillId="10" borderId="14" xfId="0" applyFont="1" applyFill="1" applyBorder="1" applyAlignment="1">
      <alignment horizontal="center" vertical="center" wrapText="1"/>
    </xf>
    <xf numFmtId="164" fontId="2" fillId="6" borderId="26" xfId="0" applyNumberFormat="1" applyFont="1" applyFill="1" applyBorder="1" applyAlignment="1">
      <alignment horizontal="center" vertical="center" textRotation="90" wrapText="1"/>
    </xf>
    <xf numFmtId="164" fontId="2" fillId="6" borderId="6" xfId="0" applyNumberFormat="1" applyFont="1" applyFill="1" applyBorder="1" applyAlignment="1">
      <alignment horizontal="center" vertical="center" textRotation="90" wrapText="1"/>
    </xf>
    <xf numFmtId="164" fontId="2" fillId="6" borderId="9" xfId="0" applyNumberFormat="1" applyFont="1" applyFill="1" applyBorder="1" applyAlignment="1">
      <alignment horizontal="center" vertical="center" textRotation="90" wrapText="1"/>
    </xf>
    <xf numFmtId="164" fontId="2" fillId="6" borderId="12" xfId="0" applyNumberFormat="1" applyFont="1" applyFill="1" applyBorder="1" applyAlignment="1">
      <alignment horizontal="center" vertical="center" textRotation="90" wrapText="1"/>
    </xf>
    <xf numFmtId="164" fontId="2" fillId="9" borderId="26" xfId="0" applyNumberFormat="1" applyFont="1" applyFill="1" applyBorder="1" applyAlignment="1">
      <alignment horizontal="center" vertical="center" textRotation="90" wrapText="1"/>
    </xf>
    <xf numFmtId="164" fontId="2" fillId="9" borderId="6" xfId="0" applyNumberFormat="1" applyFont="1" applyFill="1" applyBorder="1" applyAlignment="1">
      <alignment horizontal="center" vertical="center" textRotation="90" wrapText="1"/>
    </xf>
    <xf numFmtId="164" fontId="2" fillId="9" borderId="12" xfId="0" applyNumberFormat="1" applyFont="1" applyFill="1" applyBorder="1" applyAlignment="1">
      <alignment horizontal="center" vertical="center" textRotation="90" wrapText="1"/>
    </xf>
    <xf numFmtId="164" fontId="2" fillId="13" borderId="26" xfId="0" applyNumberFormat="1" applyFont="1" applyFill="1" applyBorder="1" applyAlignment="1">
      <alignment horizontal="center" vertical="center" textRotation="90" wrapText="1"/>
    </xf>
    <xf numFmtId="164" fontId="2" fillId="13" borderId="9" xfId="0" applyNumberFormat="1" applyFont="1" applyFill="1" applyBorder="1" applyAlignment="1">
      <alignment horizontal="center" vertical="center" textRotation="90" wrapText="1"/>
    </xf>
    <xf numFmtId="164" fontId="2" fillId="13" borderId="23" xfId="0" applyNumberFormat="1" applyFont="1" applyFill="1" applyBorder="1" applyAlignment="1">
      <alignment horizontal="center" vertical="center" textRotation="90" wrapText="1"/>
    </xf>
    <xf numFmtId="0" fontId="8" fillId="12" borderId="25" xfId="0" applyFont="1" applyFill="1" applyBorder="1" applyAlignment="1">
      <alignment horizontal="center" vertical="center" textRotation="90" wrapText="1"/>
    </xf>
    <xf numFmtId="0" fontId="8" fillId="12" borderId="11" xfId="0" applyFont="1" applyFill="1" applyBorder="1" applyAlignment="1">
      <alignment horizontal="center" vertical="center" textRotation="90" wrapText="1"/>
    </xf>
    <xf numFmtId="0" fontId="8" fillId="12" borderId="14" xfId="0" applyFont="1" applyFill="1" applyBorder="1" applyAlignment="1">
      <alignment horizontal="center" vertical="center" textRotation="90" wrapText="1"/>
    </xf>
    <xf numFmtId="0" fontId="8" fillId="24" borderId="25" xfId="0" applyFont="1" applyFill="1" applyBorder="1" applyAlignment="1">
      <alignment horizontal="center" vertical="center" wrapText="1" readingOrder="1"/>
    </xf>
    <xf numFmtId="0" fontId="8" fillId="24" borderId="11" xfId="0" applyFont="1" applyFill="1" applyBorder="1" applyAlignment="1">
      <alignment horizontal="center" vertical="center" wrapText="1" readingOrder="1"/>
    </xf>
    <xf numFmtId="164" fontId="2" fillId="12" borderId="26" xfId="0" applyNumberFormat="1" applyFont="1" applyFill="1" applyBorder="1" applyAlignment="1">
      <alignment horizontal="center" vertical="center" textRotation="90" wrapText="1"/>
    </xf>
    <xf numFmtId="164" fontId="2" fillId="12" borderId="9" xfId="0" applyNumberFormat="1" applyFont="1" applyFill="1" applyBorder="1" applyAlignment="1">
      <alignment horizontal="center" vertical="center" textRotation="90" wrapText="1"/>
    </xf>
    <xf numFmtId="164" fontId="2" fillId="12" borderId="12" xfId="0" applyNumberFormat="1" applyFont="1" applyFill="1" applyBorder="1" applyAlignment="1">
      <alignment horizontal="center" vertical="center" textRotation="90" wrapText="1"/>
    </xf>
    <xf numFmtId="0" fontId="8" fillId="24" borderId="14" xfId="0" applyFont="1" applyFill="1" applyBorder="1" applyAlignment="1">
      <alignment horizontal="center" vertical="center" wrapText="1" readingOrder="1"/>
    </xf>
    <xf numFmtId="0" fontId="8" fillId="14" borderId="30" xfId="0" applyFont="1" applyFill="1" applyBorder="1" applyAlignment="1">
      <alignment horizontal="center" vertical="center" wrapText="1" readingOrder="1"/>
    </xf>
    <xf numFmtId="0" fontId="8" fillId="14" borderId="33" xfId="0" applyFont="1" applyFill="1" applyBorder="1" applyAlignment="1">
      <alignment horizontal="center" vertical="center" wrapText="1" readingOrder="1"/>
    </xf>
    <xf numFmtId="0" fontId="8" fillId="7" borderId="30" xfId="0" applyFont="1" applyFill="1" applyBorder="1" applyAlignment="1">
      <alignment horizontal="center" vertical="center" wrapText="1" readingOrder="1"/>
    </xf>
    <xf numFmtId="0" fontId="8" fillId="7" borderId="33" xfId="0" applyFont="1" applyFill="1" applyBorder="1" applyAlignment="1">
      <alignment horizontal="center" vertical="center" wrapText="1" readingOrder="1"/>
    </xf>
    <xf numFmtId="164" fontId="2" fillId="9" borderId="27" xfId="0" applyNumberFormat="1" applyFont="1" applyFill="1" applyBorder="1" applyAlignment="1">
      <alignment horizontal="center" vertical="center" textRotation="90" wrapText="1"/>
    </xf>
    <xf numFmtId="164" fontId="2" fillId="9" borderId="7" xfId="0" applyNumberFormat="1" applyFont="1" applyFill="1" applyBorder="1" applyAlignment="1">
      <alignment horizontal="center" vertical="center" textRotation="90" wrapText="1"/>
    </xf>
    <xf numFmtId="164" fontId="2" fillId="9" borderId="13" xfId="0" applyNumberFormat="1" applyFont="1" applyFill="1" applyBorder="1" applyAlignment="1">
      <alignment horizontal="center" vertical="center" textRotation="90" wrapText="1"/>
    </xf>
    <xf numFmtId="164" fontId="2" fillId="6" borderId="27" xfId="0" applyNumberFormat="1" applyFont="1" applyFill="1" applyBorder="1" applyAlignment="1">
      <alignment horizontal="center" vertical="center" textRotation="90" wrapText="1"/>
    </xf>
    <xf numFmtId="164" fontId="2" fillId="6" borderId="7" xfId="0" applyNumberFormat="1" applyFont="1" applyFill="1" applyBorder="1" applyAlignment="1">
      <alignment horizontal="center" vertical="center" textRotation="90" wrapText="1"/>
    </xf>
    <xf numFmtId="164" fontId="2" fillId="6" borderId="10" xfId="0" applyNumberFormat="1" applyFont="1" applyFill="1" applyBorder="1" applyAlignment="1">
      <alignment horizontal="center" vertical="center" textRotation="90" wrapText="1"/>
    </xf>
    <xf numFmtId="164" fontId="2" fillId="6" borderId="13" xfId="0" applyNumberFormat="1" applyFont="1" applyFill="1" applyBorder="1" applyAlignment="1">
      <alignment horizontal="center" vertical="center" textRotation="90" wrapText="1"/>
    </xf>
    <xf numFmtId="0" fontId="8" fillId="9" borderId="44" xfId="0" applyFont="1" applyFill="1" applyBorder="1" applyAlignment="1">
      <alignment horizontal="center" vertical="center" wrapText="1" readingOrder="1"/>
    </xf>
    <xf numFmtId="0" fontId="8" fillId="9" borderId="66" xfId="0" applyFont="1" applyFill="1" applyBorder="1" applyAlignment="1">
      <alignment horizontal="center" vertical="center" wrapText="1" readingOrder="1"/>
    </xf>
    <xf numFmtId="0" fontId="8" fillId="9" borderId="63" xfId="0" applyFont="1" applyFill="1" applyBorder="1" applyAlignment="1">
      <alignment horizontal="center" vertical="center" wrapText="1" readingOrder="1"/>
    </xf>
    <xf numFmtId="0" fontId="8" fillId="9" borderId="43" xfId="0" applyFont="1" applyFill="1" applyBorder="1" applyAlignment="1">
      <alignment horizontal="center" vertical="center" wrapText="1" readingOrder="1"/>
    </xf>
    <xf numFmtId="0" fontId="8" fillId="9" borderId="64" xfId="0" applyFont="1" applyFill="1" applyBorder="1" applyAlignment="1">
      <alignment horizontal="center" vertical="center" wrapText="1" readingOrder="1"/>
    </xf>
    <xf numFmtId="0" fontId="8" fillId="9" borderId="65" xfId="0" applyFont="1" applyFill="1" applyBorder="1" applyAlignment="1">
      <alignment horizontal="center" vertical="center" wrapText="1" readingOrder="1"/>
    </xf>
    <xf numFmtId="0" fontId="2" fillId="4" borderId="20" xfId="2" applyFont="1" applyFill="1" applyBorder="1" applyAlignment="1">
      <alignment horizontal="center" vertical="center" wrapText="1"/>
    </xf>
    <xf numFmtId="0" fontId="2" fillId="4" borderId="21" xfId="2" applyFont="1" applyFill="1" applyBorder="1" applyAlignment="1">
      <alignment horizontal="center" vertical="center" wrapText="1"/>
    </xf>
    <xf numFmtId="0" fontId="2" fillId="4" borderId="60" xfId="2" applyFont="1" applyFill="1" applyBorder="1" applyAlignment="1">
      <alignment horizontal="center" vertical="center" wrapText="1"/>
    </xf>
    <xf numFmtId="0" fontId="2" fillId="4" borderId="22" xfId="2" applyFont="1" applyFill="1" applyBorder="1" applyAlignment="1">
      <alignment horizontal="center" vertical="center" wrapText="1"/>
    </xf>
    <xf numFmtId="0" fontId="2" fillId="4" borderId="38" xfId="2" applyFont="1" applyFill="1" applyBorder="1" applyAlignment="1">
      <alignment horizontal="center" vertical="center" wrapText="1"/>
    </xf>
    <xf numFmtId="0" fontId="9" fillId="19" borderId="70" xfId="0" applyFont="1" applyFill="1" applyBorder="1" applyAlignment="1">
      <alignment horizontal="center" vertical="center" wrapText="1" readingOrder="1"/>
    </xf>
    <xf numFmtId="0" fontId="9" fillId="19" borderId="71" xfId="0" applyFont="1" applyFill="1" applyBorder="1" applyAlignment="1">
      <alignment horizontal="center" vertical="center" wrapText="1" readingOrder="1"/>
    </xf>
    <xf numFmtId="0" fontId="9" fillId="19" borderId="72" xfId="0" applyFont="1" applyFill="1" applyBorder="1" applyAlignment="1">
      <alignment horizontal="center" vertical="center" wrapText="1" readingOrder="1"/>
    </xf>
    <xf numFmtId="0" fontId="10" fillId="14" borderId="25" xfId="0" applyFont="1" applyFill="1" applyBorder="1" applyAlignment="1">
      <alignment horizontal="center" vertical="center" wrapText="1" readingOrder="1"/>
    </xf>
    <xf numFmtId="0" fontId="10" fillId="14" borderId="11" xfId="0" applyFont="1" applyFill="1" applyBorder="1" applyAlignment="1">
      <alignment horizontal="center" vertical="center" wrapText="1" readingOrder="1"/>
    </xf>
    <xf numFmtId="164" fontId="2" fillId="13" borderId="27" xfId="0" applyNumberFormat="1" applyFont="1" applyFill="1" applyBorder="1" applyAlignment="1">
      <alignment horizontal="center" vertical="center" textRotation="90" wrapText="1"/>
    </xf>
    <xf numFmtId="164" fontId="2" fillId="13" borderId="10" xfId="0" applyNumberFormat="1" applyFont="1" applyFill="1" applyBorder="1" applyAlignment="1">
      <alignment horizontal="center" vertical="center" textRotation="90" wrapText="1"/>
    </xf>
    <xf numFmtId="164" fontId="2" fillId="13" borderId="24" xfId="0" applyNumberFormat="1" applyFont="1" applyFill="1" applyBorder="1" applyAlignment="1">
      <alignment horizontal="center" vertical="center" textRotation="90" wrapText="1"/>
    </xf>
    <xf numFmtId="164" fontId="2" fillId="15" borderId="27" xfId="0" applyNumberFormat="1" applyFont="1" applyFill="1" applyBorder="1" applyAlignment="1">
      <alignment horizontal="center" vertical="center" textRotation="90" wrapText="1"/>
    </xf>
    <xf numFmtId="164" fontId="2" fillId="15" borderId="10" xfId="0" applyNumberFormat="1" applyFont="1" applyFill="1" applyBorder="1" applyAlignment="1">
      <alignment horizontal="center" vertical="center" textRotation="90" wrapText="1"/>
    </xf>
    <xf numFmtId="164" fontId="2" fillId="15" borderId="24" xfId="0" applyNumberFormat="1" applyFont="1" applyFill="1" applyBorder="1" applyAlignment="1">
      <alignment horizontal="center" vertical="center" textRotation="90" wrapText="1"/>
    </xf>
    <xf numFmtId="164" fontId="2" fillId="15" borderId="13" xfId="0" applyNumberFormat="1" applyFont="1" applyFill="1" applyBorder="1" applyAlignment="1">
      <alignment horizontal="center" vertical="center" textRotation="90" wrapText="1"/>
    </xf>
    <xf numFmtId="0" fontId="10" fillId="16" borderId="37" xfId="0" applyFont="1" applyFill="1" applyBorder="1" applyAlignment="1">
      <alignment horizontal="center" vertical="center" wrapText="1" readingOrder="1"/>
    </xf>
    <xf numFmtId="0" fontId="10" fillId="16" borderId="33" xfId="0" applyFont="1" applyFill="1" applyBorder="1" applyAlignment="1">
      <alignment horizontal="center" vertical="center" wrapText="1" readingOrder="1"/>
    </xf>
    <xf numFmtId="0" fontId="10" fillId="16" borderId="8" xfId="0" applyFont="1" applyFill="1" applyBorder="1" applyAlignment="1">
      <alignment horizontal="center" vertical="center" wrapText="1" readingOrder="1"/>
    </xf>
    <xf numFmtId="164" fontId="8" fillId="14" borderId="23" xfId="1" applyNumberFormat="1" applyFont="1" applyFill="1" applyBorder="1" applyAlignment="1" applyProtection="1">
      <alignment horizontal="center" vertical="center" wrapText="1" readingOrder="1"/>
    </xf>
    <xf numFmtId="164" fontId="8" fillId="14" borderId="36" xfId="1" applyNumberFormat="1" applyFont="1" applyFill="1" applyBorder="1" applyAlignment="1" applyProtection="1">
      <alignment horizontal="center" vertical="center" wrapText="1" readingOrder="1"/>
    </xf>
    <xf numFmtId="164" fontId="8" fillId="14" borderId="6" xfId="1" applyNumberFormat="1" applyFont="1" applyFill="1" applyBorder="1" applyAlignment="1" applyProtection="1">
      <alignment horizontal="center" vertical="center" wrapText="1" readingOrder="1"/>
    </xf>
    <xf numFmtId="164" fontId="6" fillId="24" borderId="35" xfId="1" applyNumberFormat="1" applyFont="1" applyFill="1" applyBorder="1" applyAlignment="1" applyProtection="1">
      <alignment horizontal="center" vertical="center" wrapText="1" readingOrder="1"/>
    </xf>
    <xf numFmtId="164" fontId="6" fillId="24" borderId="36" xfId="1" applyNumberFormat="1" applyFont="1" applyFill="1" applyBorder="1" applyAlignment="1" applyProtection="1">
      <alignment horizontal="center" vertical="center" wrapText="1" readingOrder="1"/>
    </xf>
    <xf numFmtId="164" fontId="6" fillId="24" borderId="6" xfId="1" applyNumberFormat="1" applyFont="1" applyFill="1" applyBorder="1" applyAlignment="1" applyProtection="1">
      <alignment horizontal="center" vertical="center" wrapText="1" readingOrder="1"/>
    </xf>
    <xf numFmtId="164" fontId="10" fillId="14" borderId="35" xfId="1" applyNumberFormat="1" applyFont="1" applyFill="1" applyBorder="1" applyAlignment="1" applyProtection="1">
      <alignment horizontal="center" vertical="center" wrapText="1" readingOrder="1"/>
    </xf>
    <xf numFmtId="164" fontId="10" fillId="14" borderId="36" xfId="1" applyNumberFormat="1" applyFont="1" applyFill="1" applyBorder="1" applyAlignment="1" applyProtection="1">
      <alignment horizontal="center" vertical="center" wrapText="1" readingOrder="1"/>
    </xf>
    <xf numFmtId="164" fontId="2" fillId="12" borderId="27" xfId="0" applyNumberFormat="1" applyFont="1" applyFill="1" applyBorder="1" applyAlignment="1">
      <alignment horizontal="center" vertical="center" textRotation="90" wrapText="1"/>
    </xf>
    <xf numFmtId="164" fontId="2" fillId="12" borderId="10" xfId="0" applyNumberFormat="1" applyFont="1" applyFill="1" applyBorder="1" applyAlignment="1">
      <alignment horizontal="center" vertical="center" textRotation="90" wrapText="1"/>
    </xf>
    <xf numFmtId="164" fontId="2" fillId="12" borderId="13" xfId="0" applyNumberFormat="1" applyFont="1" applyFill="1" applyBorder="1" applyAlignment="1">
      <alignment horizontal="center" vertical="center" textRotation="90" wrapText="1"/>
    </xf>
    <xf numFmtId="164" fontId="10" fillId="16" borderId="23" xfId="1" applyNumberFormat="1" applyFont="1" applyFill="1" applyBorder="1" applyAlignment="1" applyProtection="1">
      <alignment horizontal="center" vertical="center" wrapText="1" readingOrder="1"/>
    </xf>
    <xf numFmtId="164" fontId="10" fillId="16" borderId="36" xfId="1" applyNumberFormat="1" applyFont="1" applyFill="1" applyBorder="1" applyAlignment="1" applyProtection="1">
      <alignment horizontal="center" vertical="center" wrapText="1" readingOrder="1"/>
    </xf>
    <xf numFmtId="164" fontId="10" fillId="16" borderId="34" xfId="1" applyNumberFormat="1" applyFont="1" applyFill="1" applyBorder="1" applyAlignment="1" applyProtection="1">
      <alignment horizontal="center" vertical="center" wrapText="1" readingOrder="1"/>
    </xf>
    <xf numFmtId="164" fontId="10" fillId="16" borderId="35" xfId="1" applyNumberFormat="1" applyFont="1" applyFill="1" applyBorder="1" applyAlignment="1" applyProtection="1">
      <alignment horizontal="center" vertical="center" wrapText="1" readingOrder="1"/>
    </xf>
    <xf numFmtId="164" fontId="10" fillId="16" borderId="6" xfId="1" applyNumberFormat="1" applyFont="1" applyFill="1" applyBorder="1" applyAlignment="1" applyProtection="1">
      <alignment horizontal="center" vertical="center" wrapText="1" readingOrder="1"/>
    </xf>
    <xf numFmtId="164" fontId="8" fillId="7" borderId="35" xfId="1" applyNumberFormat="1" applyFont="1" applyFill="1" applyBorder="1" applyAlignment="1" applyProtection="1">
      <alignment horizontal="center" vertical="center" wrapText="1" readingOrder="1"/>
    </xf>
    <xf numFmtId="164" fontId="8" fillId="7" borderId="6" xfId="1" applyNumberFormat="1" applyFont="1" applyFill="1" applyBorder="1" applyAlignment="1" applyProtection="1">
      <alignment horizontal="center" vertical="center" wrapText="1" readingOrder="1"/>
    </xf>
    <xf numFmtId="164" fontId="8" fillId="7" borderId="23" xfId="1" applyNumberFormat="1" applyFont="1" applyFill="1" applyBorder="1" applyAlignment="1" applyProtection="1">
      <alignment horizontal="center" vertical="center" wrapText="1" readingOrder="1"/>
    </xf>
    <xf numFmtId="164" fontId="6" fillId="24" borderId="23" xfId="1" applyNumberFormat="1" applyFont="1" applyFill="1" applyBorder="1" applyAlignment="1" applyProtection="1">
      <alignment horizontal="center" vertical="center" wrapText="1" readingOrder="1"/>
    </xf>
    <xf numFmtId="164" fontId="6" fillId="24" borderId="34" xfId="1" applyNumberFormat="1" applyFont="1" applyFill="1" applyBorder="1" applyAlignment="1" applyProtection="1">
      <alignment horizontal="center" vertical="center" wrapText="1" readingOrder="1"/>
    </xf>
    <xf numFmtId="0" fontId="2" fillId="0" borderId="0" xfId="0" applyFont="1" applyAlignment="1">
      <alignment horizontal="center" vertical="center" wrapText="1"/>
    </xf>
    <xf numFmtId="0" fontId="2" fillId="25" borderId="75" xfId="0" applyFont="1" applyFill="1" applyBorder="1" applyAlignment="1">
      <alignment horizontal="center" vertical="center" wrapText="1"/>
    </xf>
    <xf numFmtId="0" fontId="2" fillId="25" borderId="0" xfId="0" applyFont="1" applyFill="1" applyAlignment="1">
      <alignment horizontal="center" vertical="center" wrapText="1"/>
    </xf>
    <xf numFmtId="0" fontId="8" fillId="7" borderId="37" xfId="0" applyFont="1" applyFill="1" applyBorder="1" applyAlignment="1">
      <alignment horizontal="center" vertical="center" wrapText="1" readingOrder="1"/>
    </xf>
    <xf numFmtId="0" fontId="8" fillId="7" borderId="8" xfId="0" applyFont="1" applyFill="1" applyBorder="1" applyAlignment="1">
      <alignment horizontal="center" vertical="center" wrapText="1" readingOrder="1"/>
    </xf>
    <xf numFmtId="164" fontId="8" fillId="7" borderId="36" xfId="1" applyNumberFormat="1" applyFont="1" applyFill="1" applyBorder="1" applyAlignment="1" applyProtection="1">
      <alignment horizontal="center" vertical="center" wrapText="1" readingOrder="1"/>
    </xf>
    <xf numFmtId="164" fontId="8" fillId="7" borderId="34" xfId="1" applyNumberFormat="1" applyFont="1" applyFill="1" applyBorder="1" applyAlignment="1" applyProtection="1">
      <alignment horizontal="center" vertical="center" wrapText="1" readingOrder="1"/>
    </xf>
    <xf numFmtId="0" fontId="8" fillId="40" borderId="0" xfId="0" applyFont="1" applyFill="1" applyAlignment="1">
      <alignment horizontal="left"/>
    </xf>
    <xf numFmtId="0" fontId="13" fillId="40" borderId="0" xfId="0" applyFont="1" applyFill="1" applyAlignment="1">
      <alignment horizontal="center"/>
    </xf>
    <xf numFmtId="0" fontId="2" fillId="40" borderId="16" xfId="0" applyFont="1" applyFill="1" applyBorder="1" applyAlignment="1">
      <alignment horizontal="center"/>
    </xf>
    <xf numFmtId="0" fontId="0" fillId="0" borderId="16" xfId="0" applyBorder="1" applyAlignment="1">
      <alignment horizontal="center"/>
    </xf>
  </cellXfs>
  <cellStyles count="4">
    <cellStyle name="Hipervínculo" xfId="3" builtinId="8"/>
    <cellStyle name="Normal" xfId="0" builtinId="0"/>
    <cellStyle name="Normal 2" xfId="2" xr:uid="{7624BDF4-0364-4662-AF9D-C258E38E2BF1}"/>
    <cellStyle name="Porcentaje" xfId="1" builtinId="5"/>
  </cellStyles>
  <dxfs count="15">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s>
  <tableStyles count="0" defaultTableStyle="TableStyleMedium2" defaultPivotStyle="PivotStyleLight16"/>
  <colors>
    <mruColors>
      <color rgb="FFFF99FF"/>
      <color rgb="FFE5E5FF"/>
      <color rgb="FFFFEBFF"/>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1.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2.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3.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4.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5.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6.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7.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8.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19.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21.xml"/><Relationship Id="rId1" Type="http://schemas.microsoft.com/office/2011/relationships/chartStyle" Target="style2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1.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2.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9.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0.xml"/><Relationship Id="rId1" Type="http://schemas.microsoft.com/office/2011/relationships/chartStyle" Target="style10.xml"/></Relationships>
</file>

<file path=xl/charts/_rels/chartEx1.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Ex2.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Ex3.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DIAGRAMA</a:t>
            </a:r>
            <a:r>
              <a:rPr lang="es-CO" baseline="0"/>
              <a:t> DE GANTT - Implementación Política Institucional de Administración del Riesgo</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stacked"/>
        <c:varyColors val="0"/>
        <c:ser>
          <c:idx val="0"/>
          <c:order val="0"/>
          <c:spPr>
            <a:solidFill>
              <a:schemeClr val="accent1"/>
            </a:solidFill>
            <a:ln>
              <a:noFill/>
            </a:ln>
            <a:effectLst/>
          </c:spPr>
          <c:invertIfNegative val="0"/>
          <c:errBars>
            <c:errBarType val="plus"/>
            <c:errValType val="cust"/>
            <c:noEndCap val="1"/>
            <c:plus>
              <c:numRef>
                <c:f>Gantt!#REF!</c:f>
                <c:numCache>
                  <c:formatCode>General</c:formatCode>
                  <c:ptCount val="1"/>
                  <c:pt idx="0">
                    <c:v>1</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val>
            <c:numRef>
              <c:f>Gantt!#REF!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Gantt!#REF!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0-8B7D-4B80-9EE3-F8858CCCA3BF}"/>
            </c:ext>
          </c:extLst>
        </c:ser>
        <c:ser>
          <c:idx val="1"/>
          <c:order val="1"/>
          <c:spPr>
            <a:solidFill>
              <a:schemeClr val="accent2"/>
            </a:solidFill>
            <a:ln>
              <a:noFill/>
            </a:ln>
            <a:effectLst/>
          </c:spPr>
          <c:invertIfNegative val="0"/>
          <c:val>
            <c:numRef>
              <c:f>Gantt!#REF!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1-8B7D-4B80-9EE3-F8858CCCA3BF}"/>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4227"/>
          <c:min val="43922"/>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30"/>
      </c:valAx>
      <c:spPr>
        <a:noFill/>
        <a:ln>
          <a:solidFill>
            <a:schemeClr val="accent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r>
              <a:rPr lang="es-CO" sz="1600" b="1"/>
              <a:t>Implementación corte 1º</a:t>
            </a:r>
            <a:r>
              <a:rPr lang="es-CO" sz="1600" b="1" baseline="0"/>
              <a:t> trimestre de 2023</a:t>
            </a:r>
            <a:endParaRPr lang="es-CO" sz="1600" b="1"/>
          </a:p>
        </c:rich>
      </c:tx>
      <c:layout>
        <c:manualLayout>
          <c:xMode val="edge"/>
          <c:yMode val="edge"/>
          <c:x val="0.35521567332937765"/>
          <c:y val="1.4939313450322666E-2"/>
        </c:manualLayout>
      </c:layout>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38397377788672782"/>
          <c:y val="0.15492823678699022"/>
          <c:w val="0.58339040013935117"/>
          <c:h val="0.82136805397913182"/>
        </c:manualLayout>
      </c:layout>
      <c:barChart>
        <c:barDir val="bar"/>
        <c:grouping val="stacked"/>
        <c:varyColors val="0"/>
        <c:ser>
          <c:idx val="0"/>
          <c:order val="0"/>
          <c:tx>
            <c:strRef>
              <c:f>'Gantt 1°T'!$C$32</c:f>
              <c:strCache>
                <c:ptCount val="1"/>
                <c:pt idx="0">
                  <c:v>28/01/2023</c:v>
                </c:pt>
              </c:strCache>
            </c:strRef>
          </c:tx>
          <c:spPr>
            <a:noFill/>
            <a:ln>
              <a:noFill/>
            </a:ln>
            <a:effectLst/>
          </c:spPr>
          <c:invertIfNegative val="0"/>
          <c:errBars>
            <c:errBarType val="plus"/>
            <c:errValType val="cust"/>
            <c:noEndCap val="1"/>
            <c:plus>
              <c:numRef>
                <c:f>'Gantt 1°T'!$G$32:$G$37</c:f>
                <c:numCache>
                  <c:formatCode>General</c:formatCode>
                  <c:ptCount val="6"/>
                  <c:pt idx="0">
                    <c:v>128.54242424242423</c:v>
                  </c:pt>
                  <c:pt idx="1">
                    <c:v>304.2</c:v>
                  </c:pt>
                  <c:pt idx="2">
                    <c:v>88.889610389610397</c:v>
                  </c:pt>
                  <c:pt idx="3">
                    <c:v>84.5</c:v>
                  </c:pt>
                  <c:pt idx="4">
                    <c:v>102.60714285714285</c:v>
                  </c:pt>
                  <c:pt idx="5">
                    <c:v>83.176729999999992</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cat>
            <c:strRef>
              <c:f>'Gantt 1°T'!$B$32:$B$37</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1°T'!$C$32:$C$37</c:f>
              <c:numCache>
                <c:formatCode>m/d/yyyy</c:formatCode>
                <c:ptCount val="6"/>
                <c:pt idx="0">
                  <c:v>44954</c:v>
                </c:pt>
                <c:pt idx="1">
                  <c:v>44954</c:v>
                </c:pt>
                <c:pt idx="2">
                  <c:v>44954</c:v>
                </c:pt>
                <c:pt idx="3">
                  <c:v>44954</c:v>
                </c:pt>
                <c:pt idx="4">
                  <c:v>44954</c:v>
                </c:pt>
                <c:pt idx="5">
                  <c:v>44954</c:v>
                </c:pt>
              </c:numCache>
            </c:numRef>
          </c:val>
          <c:extLst>
            <c:ext xmlns:c16="http://schemas.microsoft.com/office/drawing/2014/chart" uri="{C3380CC4-5D6E-409C-BE32-E72D297353CC}">
              <c16:uniqueId val="{00000000-8E1C-44F1-93DD-37F28035EABD}"/>
            </c:ext>
          </c:extLst>
        </c:ser>
        <c:ser>
          <c:idx val="1"/>
          <c:order val="1"/>
          <c:spPr>
            <a:solidFill>
              <a:schemeClr val="accent2"/>
            </a:solidFill>
            <a:ln>
              <a:noFill/>
            </a:ln>
            <a:effectLst/>
          </c:spPr>
          <c:invertIfNegative val="0"/>
          <c:cat>
            <c:strRef>
              <c:f>'Gantt 1°T'!$B$32:$B$37</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1°T'!$E$32:$E$37</c:f>
              <c:numCache>
                <c:formatCode>0</c:formatCode>
                <c:ptCount val="6"/>
                <c:pt idx="0">
                  <c:v>338</c:v>
                </c:pt>
                <c:pt idx="1">
                  <c:v>338</c:v>
                </c:pt>
                <c:pt idx="2">
                  <c:v>338</c:v>
                </c:pt>
                <c:pt idx="3">
                  <c:v>338</c:v>
                </c:pt>
                <c:pt idx="4">
                  <c:v>338</c:v>
                </c:pt>
                <c:pt idx="5">
                  <c:v>338</c:v>
                </c:pt>
              </c:numCache>
            </c:numRef>
          </c:val>
          <c:extLst>
            <c:ext xmlns:c16="http://schemas.microsoft.com/office/drawing/2014/chart" uri="{C3380CC4-5D6E-409C-BE32-E72D297353CC}">
              <c16:uniqueId val="{00000001-8E1C-44F1-93DD-37F28035EABD}"/>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5291"/>
          <c:min val="44954"/>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m/d/yyyy"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90"/>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DIAGRAMA</a:t>
            </a:r>
            <a:r>
              <a:rPr lang="es-CO" baseline="0"/>
              <a:t> DE GANTT - Implementación Política Institucional de Administración del Riesgo</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stacked"/>
        <c:varyColors val="0"/>
        <c:ser>
          <c:idx val="0"/>
          <c:order val="0"/>
          <c:spPr>
            <a:solidFill>
              <a:schemeClr val="accent1"/>
            </a:solidFill>
            <a:ln>
              <a:noFill/>
            </a:ln>
            <a:effectLst/>
          </c:spPr>
          <c:invertIfNegative val="0"/>
          <c:errBars>
            <c:errBarType val="plus"/>
            <c:errValType val="cust"/>
            <c:noEndCap val="1"/>
            <c:plus>
              <c:numRef>
                <c:f>Gantt!#REF!</c:f>
                <c:numCache>
                  <c:formatCode>General</c:formatCode>
                  <c:ptCount val="1"/>
                  <c:pt idx="0">
                    <c:v>1</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val>
            <c:numRef>
              <c:f>Gantt!#REF!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Gantt!#REF!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0-7568-4C96-B452-0EA3B0E04AE0}"/>
            </c:ext>
          </c:extLst>
        </c:ser>
        <c:ser>
          <c:idx val="1"/>
          <c:order val="1"/>
          <c:spPr>
            <a:solidFill>
              <a:schemeClr val="accent2"/>
            </a:solidFill>
            <a:ln>
              <a:noFill/>
            </a:ln>
            <a:effectLst/>
          </c:spPr>
          <c:invertIfNegative val="0"/>
          <c:val>
            <c:numRef>
              <c:f>Gantt!#REF!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1-7568-4C96-B452-0EA3B0E04AE0}"/>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4227"/>
          <c:min val="43922"/>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30"/>
      </c:valAx>
      <c:spPr>
        <a:noFill/>
        <a:ln>
          <a:solidFill>
            <a:schemeClr val="accent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5008761685676387E-2"/>
          <c:y val="5.1097849363942419E-2"/>
          <c:w val="0.93304722563862263"/>
          <c:h val="0.82375516887939804"/>
        </c:manualLayout>
      </c:layout>
      <c:barChart>
        <c:barDir val="col"/>
        <c:grouping val="clustered"/>
        <c:varyColors val="0"/>
        <c:ser>
          <c:idx val="0"/>
          <c:order val="0"/>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2°T'!$B$45:$B$50</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2°T'!$C$45:$C$50</c:f>
              <c:numCache>
                <c:formatCode>0.0%</c:formatCode>
                <c:ptCount val="6"/>
                <c:pt idx="0">
                  <c:v>0.57424242424242433</c:v>
                </c:pt>
                <c:pt idx="1">
                  <c:v>0</c:v>
                </c:pt>
                <c:pt idx="2">
                  <c:v>0.26136363636363635</c:v>
                </c:pt>
                <c:pt idx="3">
                  <c:v>0.25490196078431371</c:v>
                </c:pt>
                <c:pt idx="4">
                  <c:v>0.39649122807017545</c:v>
                </c:pt>
                <c:pt idx="5">
                  <c:v>0.38649545454545459</c:v>
                </c:pt>
              </c:numCache>
            </c:numRef>
          </c:val>
          <c:extLst>
            <c:ext xmlns:c16="http://schemas.microsoft.com/office/drawing/2014/chart" uri="{C3380CC4-5D6E-409C-BE32-E72D297353CC}">
              <c16:uniqueId val="{00000000-3717-4526-B035-FD1D2A316E42}"/>
            </c:ext>
          </c:extLst>
        </c:ser>
        <c:dLbls>
          <c:showLegendKey val="0"/>
          <c:showVal val="0"/>
          <c:showCatName val="0"/>
          <c:showSerName val="0"/>
          <c:showPercent val="0"/>
          <c:showBubbleSize val="0"/>
        </c:dLbls>
        <c:gapWidth val="150"/>
        <c:axId val="1395262991"/>
        <c:axId val="1395267151"/>
      </c:barChart>
      <c:catAx>
        <c:axId val="13952629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7151"/>
        <c:crosses val="autoZero"/>
        <c:auto val="1"/>
        <c:lblAlgn val="ctr"/>
        <c:lblOffset val="100"/>
        <c:noMultiLvlLbl val="0"/>
      </c:catAx>
      <c:valAx>
        <c:axId val="1395267151"/>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2991"/>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4360049253161201E-2"/>
          <c:y val="2.4895286687490362E-2"/>
          <c:w val="0.93261756762864301"/>
          <c:h val="0.74986223810964991"/>
        </c:manualLayout>
      </c:layout>
      <c:barChart>
        <c:barDir val="col"/>
        <c:grouping val="clustered"/>
        <c:varyColors val="0"/>
        <c:ser>
          <c:idx val="0"/>
          <c:order val="0"/>
          <c:spPr>
            <a:solidFill>
              <a:schemeClr val="accent1"/>
            </a:solidFill>
            <a:ln>
              <a:noFill/>
            </a:ln>
            <a:effectLst/>
          </c:spPr>
          <c:invertIfNegative val="0"/>
          <c:cat>
            <c:strRef>
              <c:f>'Gantt 2°T'!$B$62:$B$67</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2°T'!$C$62:$C$67</c:f>
              <c:numCache>
                <c:formatCode>0%</c:formatCode>
                <c:ptCount val="6"/>
                <c:pt idx="0">
                  <c:v>1</c:v>
                </c:pt>
                <c:pt idx="1">
                  <c:v>0</c:v>
                </c:pt>
                <c:pt idx="2">
                  <c:v>0.52500000000000002</c:v>
                </c:pt>
                <c:pt idx="3">
                  <c:v>0.58823529411764708</c:v>
                </c:pt>
                <c:pt idx="4">
                  <c:v>0.75789473684210529</c:v>
                </c:pt>
                <c:pt idx="5">
                  <c:v>0.79545454545454541</c:v>
                </c:pt>
              </c:numCache>
            </c:numRef>
          </c:val>
          <c:extLst>
            <c:ext xmlns:c16="http://schemas.microsoft.com/office/drawing/2014/chart" uri="{C3380CC4-5D6E-409C-BE32-E72D297353CC}">
              <c16:uniqueId val="{00000000-FD63-4717-BF8D-84995118B1C3}"/>
            </c:ext>
          </c:extLst>
        </c:ser>
        <c:dLbls>
          <c:showLegendKey val="0"/>
          <c:showVal val="0"/>
          <c:showCatName val="0"/>
          <c:showSerName val="0"/>
          <c:showPercent val="0"/>
          <c:showBubbleSize val="0"/>
        </c:dLbls>
        <c:gapWidth val="150"/>
        <c:axId val="1191692415"/>
        <c:axId val="1191689919"/>
      </c:barChart>
      <c:catAx>
        <c:axId val="11916924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91689919"/>
        <c:crosses val="autoZero"/>
        <c:auto val="1"/>
        <c:lblAlgn val="ctr"/>
        <c:lblOffset val="100"/>
        <c:noMultiLvlLbl val="0"/>
      </c:catAx>
      <c:valAx>
        <c:axId val="1191689919"/>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91692415"/>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C1 - Gestión del Riesgo de Corrupción “MAPA DE RIESGOS DE CORRUPCIÓN"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1"/>
              </a:solidFill>
              <a:round/>
            </a:ln>
            <a:effectLst/>
          </c:spPr>
          <c:marker>
            <c:symbol val="none"/>
          </c:marker>
          <c:dLbls>
            <c:dLbl>
              <c:idx val="0"/>
              <c:layout>
                <c:manualLayout>
                  <c:x val="6.1305692525566856E-2"/>
                  <c:y val="-2.211288306427264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63F-41B5-8ED0-538361EE5EA2}"/>
                </c:ext>
              </c:extLst>
            </c:dLbl>
            <c:dLbl>
              <c:idx val="1"/>
              <c:layout>
                <c:manualLayout>
                  <c:x val="2.2832324443187533E-2"/>
                  <c:y val="3.613590514751700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63F-41B5-8ED0-538361EE5EA2}"/>
                </c:ext>
              </c:extLst>
            </c:dLbl>
            <c:dLbl>
              <c:idx val="2"/>
              <c:layout>
                <c:manualLayout>
                  <c:x val="5.529375350780881E-2"/>
                  <c:y val="-9.021703946510056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63F-41B5-8ED0-538361EE5EA2}"/>
                </c:ext>
              </c:extLst>
            </c:dLbl>
            <c:dLbl>
              <c:idx val="3"/>
              <c:layout>
                <c:manualLayout>
                  <c:x val="-6.5955750748266581E-2"/>
                  <c:y val="8.573365514690578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63F-41B5-8ED0-538361EE5EA2}"/>
                </c:ext>
              </c:extLst>
            </c:dLbl>
            <c:dLbl>
              <c:idx val="4"/>
              <c:layout>
                <c:manualLayout>
                  <c:x val="-3.4416462893814656E-2"/>
                  <c:y val="6.097819423373405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63F-41B5-8ED0-538361EE5EA2}"/>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2°T'!$B$78:$B$82</c:f>
              <c:strCache>
                <c:ptCount val="5"/>
                <c:pt idx="0">
                  <c:v>1. Política de Administración de Riesgos de Corrupción</c:v>
                </c:pt>
                <c:pt idx="1">
                  <c:v>2.Construcción del Mapa de Riesgos de Corrupción</c:v>
                </c:pt>
                <c:pt idx="2">
                  <c:v>3. Consulta y divulgación </c:v>
                </c:pt>
                <c:pt idx="3">
                  <c:v>4. Monitoreo o revisión</c:v>
                </c:pt>
                <c:pt idx="4">
                  <c:v>5. Seguimiento</c:v>
                </c:pt>
              </c:strCache>
            </c:strRef>
          </c:cat>
          <c:val>
            <c:numRef>
              <c:f>'Gantt 2°T'!$C$78:$C$82</c:f>
              <c:numCache>
                <c:formatCode>0.00%</c:formatCode>
                <c:ptCount val="5"/>
                <c:pt idx="0">
                  <c:v>0.5</c:v>
                </c:pt>
                <c:pt idx="1">
                  <c:v>0.57499999999999996</c:v>
                </c:pt>
                <c:pt idx="2">
                  <c:v>0.66666666666666663</c:v>
                </c:pt>
                <c:pt idx="3">
                  <c:v>0.5</c:v>
                </c:pt>
                <c:pt idx="4">
                  <c:v>0.58333333333333326</c:v>
                </c:pt>
              </c:numCache>
            </c:numRef>
          </c:val>
          <c:extLst>
            <c:ext xmlns:c16="http://schemas.microsoft.com/office/drawing/2014/chart" uri="{C3380CC4-5D6E-409C-BE32-E72D297353CC}">
              <c16:uniqueId val="{00000005-263F-41B5-8ED0-538361EE5EA2}"/>
            </c:ext>
          </c:extLst>
        </c:ser>
        <c:dLbls>
          <c:showLegendKey val="0"/>
          <c:showVal val="0"/>
          <c:showCatName val="0"/>
          <c:showSerName val="0"/>
          <c:showPercent val="0"/>
          <c:showBubbleSize val="0"/>
        </c:dLbls>
        <c:axId val="12495743"/>
        <c:axId val="12510303"/>
      </c:radarChart>
      <c:catAx>
        <c:axId val="124957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510303"/>
        <c:crosses val="autoZero"/>
        <c:auto val="1"/>
        <c:lblAlgn val="ctr"/>
        <c:lblOffset val="100"/>
        <c:noMultiLvlLbl val="0"/>
      </c:catAx>
      <c:valAx>
        <c:axId val="12510303"/>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49574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C3 - Rendición de Cuentas (RdC)</a:t>
            </a:r>
          </a:p>
        </c:rich>
      </c:tx>
      <c:layout>
        <c:manualLayout>
          <c:xMode val="edge"/>
          <c:yMode val="edge"/>
          <c:x val="0.39372445519254362"/>
          <c:y val="0"/>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4"/>
              </a:solidFill>
              <a:round/>
            </a:ln>
            <a:effectLst/>
          </c:spPr>
          <c:marker>
            <c:symbol val="none"/>
          </c:marker>
          <c:dLbls>
            <c:dLbl>
              <c:idx val="0"/>
              <c:layout>
                <c:manualLayout>
                  <c:x val="4.4352358796102151E-2"/>
                  <c:y val="7.39779061871417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C39-453B-848B-BDB7021BDC92}"/>
                </c:ext>
              </c:extLst>
            </c:dLbl>
            <c:dLbl>
              <c:idx val="1"/>
              <c:layout>
                <c:manualLayout>
                  <c:x val="8.2492367728913593E-2"/>
                  <c:y val="5.215720208648234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C39-453B-848B-BDB7021BDC92}"/>
                </c:ext>
              </c:extLst>
            </c:dLbl>
            <c:dLbl>
              <c:idx val="2"/>
              <c:layout>
                <c:manualLayout>
                  <c:x val="-7.3561710812955275E-2"/>
                  <c:y val="2.164015521490602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CC39-453B-848B-BDB7021BDC92}"/>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2°T'!$B$119:$B$121</c:f>
              <c:strCache>
                <c:ptCount val="3"/>
                <c:pt idx="0">
                  <c:v>Información</c:v>
                </c:pt>
                <c:pt idx="1">
                  <c:v>Diálogo</c:v>
                </c:pt>
                <c:pt idx="2">
                  <c:v>Responsabilidad</c:v>
                </c:pt>
              </c:strCache>
            </c:strRef>
          </c:cat>
          <c:val>
            <c:numRef>
              <c:f>'Gantt 2°T'!$C$119:$C$121</c:f>
              <c:numCache>
                <c:formatCode>0.00%</c:formatCode>
                <c:ptCount val="3"/>
                <c:pt idx="0">
                  <c:v>0.33333333333333331</c:v>
                </c:pt>
                <c:pt idx="1">
                  <c:v>9.0909090909090912E-2</c:v>
                </c:pt>
                <c:pt idx="2">
                  <c:v>0.25</c:v>
                </c:pt>
              </c:numCache>
            </c:numRef>
          </c:val>
          <c:extLst>
            <c:ext xmlns:c16="http://schemas.microsoft.com/office/drawing/2014/chart" uri="{C3380CC4-5D6E-409C-BE32-E72D297353CC}">
              <c16:uniqueId val="{00000003-CC39-453B-848B-BDB7021BDC92}"/>
            </c:ext>
          </c:extLst>
        </c:ser>
        <c:dLbls>
          <c:showLegendKey val="0"/>
          <c:showVal val="0"/>
          <c:showCatName val="0"/>
          <c:showSerName val="0"/>
          <c:showPercent val="0"/>
          <c:showBubbleSize val="0"/>
        </c:dLbls>
        <c:axId val="178849215"/>
        <c:axId val="178860031"/>
      </c:radarChart>
      <c:catAx>
        <c:axId val="1788492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60031"/>
        <c:crosses val="autoZero"/>
        <c:auto val="1"/>
        <c:lblAlgn val="ctr"/>
        <c:lblOffset val="100"/>
        <c:noMultiLvlLbl val="0"/>
      </c:catAx>
      <c:valAx>
        <c:axId val="17886003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492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C4 - Mecanismos para mejorar la Atención al Ciudadano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6"/>
              </a:solidFill>
              <a:round/>
            </a:ln>
            <a:effectLst/>
          </c:spPr>
          <c:marker>
            <c:symbol val="none"/>
          </c:marker>
          <c:dLbls>
            <c:dLbl>
              <c:idx val="0"/>
              <c:layout>
                <c:manualLayout>
                  <c:x val="4.4876700468419829E-2"/>
                  <c:y val="7.075902059567296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46E-478B-9D4C-44A72BE25EF3}"/>
                </c:ext>
              </c:extLst>
            </c:dLbl>
            <c:dLbl>
              <c:idx val="1"/>
              <c:layout>
                <c:manualLayout>
                  <c:x val="3.9487420908561464E-2"/>
                  <c:y val="6.841202576950608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46E-478B-9D4C-44A72BE25EF3}"/>
                </c:ext>
              </c:extLst>
            </c:dLbl>
            <c:dLbl>
              <c:idx val="2"/>
              <c:layout>
                <c:manualLayout>
                  <c:x val="5.0713073620959823E-2"/>
                  <c:y val="0.1684357909806727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046E-478B-9D4C-44A72BE25EF3}"/>
                </c:ext>
              </c:extLst>
            </c:dLbl>
            <c:dLbl>
              <c:idx val="3"/>
              <c:layout>
                <c:manualLayout>
                  <c:x val="-6.8975746687357842E-2"/>
                  <c:y val="0.33224280601288475"/>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46E-478B-9D4C-44A72BE25EF3}"/>
                </c:ext>
              </c:extLst>
            </c:dLbl>
            <c:dLbl>
              <c:idx val="4"/>
              <c:layout>
                <c:manualLayout>
                  <c:x val="-0.12599022500973633"/>
                  <c:y val="1.189033643521832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46E-478B-9D4C-44A72BE25EF3}"/>
                </c:ext>
              </c:extLst>
            </c:dLbl>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2°T'!$B$138:$B$142</c:f>
              <c:strCache>
                <c:ptCount val="5"/>
                <c:pt idx="0">
                  <c:v>1. Planeación estratégica del servicio al ciudadano</c:v>
                </c:pt>
                <c:pt idx="1">
                  <c:v>2. Fortalecimiento del Talento humano al servicio del ciudadano</c:v>
                </c:pt>
                <c:pt idx="2">
                  <c:v>3. Gestión de relacionamiento con los ciudadanos</c:v>
                </c:pt>
                <c:pt idx="3">
                  <c:v>4. Conocimiento al servicio al ciudadano</c:v>
                </c:pt>
                <c:pt idx="4">
                  <c:v>5. Evaluación de gestión y medición de la percepción ciudadana</c:v>
                </c:pt>
              </c:strCache>
            </c:strRef>
          </c:cat>
          <c:val>
            <c:numRef>
              <c:f>'Gantt 2°T'!$C$138:$C$142</c:f>
              <c:numCache>
                <c:formatCode>0.00%</c:formatCode>
                <c:ptCount val="5"/>
                <c:pt idx="0">
                  <c:v>0.3888888888888889</c:v>
                </c:pt>
                <c:pt idx="1">
                  <c:v>0.27777777777777773</c:v>
                </c:pt>
                <c:pt idx="2">
                  <c:v>0.16666666666666666</c:v>
                </c:pt>
                <c:pt idx="3">
                  <c:v>0</c:v>
                </c:pt>
                <c:pt idx="4">
                  <c:v>0.1111111111111111</c:v>
                </c:pt>
              </c:numCache>
            </c:numRef>
          </c:val>
          <c:extLst>
            <c:ext xmlns:c16="http://schemas.microsoft.com/office/drawing/2014/chart" uri="{C3380CC4-5D6E-409C-BE32-E72D297353CC}">
              <c16:uniqueId val="{00000005-046E-478B-9D4C-44A72BE25EF3}"/>
            </c:ext>
          </c:extLst>
        </c:ser>
        <c:dLbls>
          <c:showLegendKey val="0"/>
          <c:showVal val="0"/>
          <c:showCatName val="0"/>
          <c:showSerName val="0"/>
          <c:showPercent val="0"/>
          <c:showBubbleSize val="0"/>
        </c:dLbls>
        <c:axId val="187780239"/>
        <c:axId val="187786479"/>
      </c:radarChart>
      <c:catAx>
        <c:axId val="1877802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479"/>
        <c:crosses val="autoZero"/>
        <c:auto val="1"/>
        <c:lblAlgn val="ctr"/>
        <c:lblOffset val="100"/>
        <c:noMultiLvlLbl val="0"/>
      </c:catAx>
      <c:valAx>
        <c:axId val="187786479"/>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023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C5 - Mecanismos para la Transparencia y Acceso a la Información</a:t>
            </a:r>
          </a:p>
        </c:rich>
      </c:tx>
      <c:layout>
        <c:manualLayout>
          <c:xMode val="edge"/>
          <c:yMode val="edge"/>
          <c:x val="0.3122933999355908"/>
          <c:y val="1.8079093900488587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3"/>
              </a:solidFill>
              <a:round/>
            </a:ln>
            <a:effectLst/>
          </c:spPr>
          <c:marker>
            <c:symbol val="none"/>
          </c:marker>
          <c:dLbls>
            <c:dLbl>
              <c:idx val="0"/>
              <c:layout>
                <c:manualLayout>
                  <c:x val="0.10667215307983098"/>
                  <c:y val="-0.1168604633230466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FA9A-43A9-B69E-D0F9994BEBAD}"/>
                </c:ext>
              </c:extLst>
            </c:dLbl>
            <c:dLbl>
              <c:idx val="1"/>
              <c:layout>
                <c:manualLayout>
                  <c:x val="2.2003659605056087E-2"/>
                  <c:y val="7.032672623910005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A9A-43A9-B69E-D0F9994BEBAD}"/>
                </c:ext>
              </c:extLst>
            </c:dLbl>
            <c:dLbl>
              <c:idx val="2"/>
              <c:layout>
                <c:manualLayout>
                  <c:x val="9.7065391690389496E-2"/>
                  <c:y val="0.21337862438974151"/>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FA9A-43A9-B69E-D0F9994BEBAD}"/>
                </c:ext>
              </c:extLst>
            </c:dLbl>
            <c:dLbl>
              <c:idx val="3"/>
              <c:layout>
                <c:manualLayout>
                  <c:x val="-9.5334882004885532E-2"/>
                  <c:y val="0.213316225417355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FA9A-43A9-B69E-D0F9994BEBAD}"/>
                </c:ext>
              </c:extLst>
            </c:dLbl>
            <c:dLbl>
              <c:idx val="4"/>
              <c:layout>
                <c:manualLayout>
                  <c:x val="-7.7470120128439984E-2"/>
                  <c:y val="3.227521600602441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FA9A-43A9-B69E-D0F9994BEBAD}"/>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2°T'!$B$155:$B$159</c:f>
              <c:strCache>
                <c:ptCount val="5"/>
                <c:pt idx="0">
                  <c:v>1. Lineamientos de Transparencia Activa</c:v>
                </c:pt>
                <c:pt idx="1">
                  <c:v>2. Lineamientos de Transparencia Pasiva</c:v>
                </c:pt>
                <c:pt idx="2">
                  <c:v>3. Elaboración los Instrumentos de Gestión de la Información</c:v>
                </c:pt>
                <c:pt idx="3">
                  <c:v>4. Criterio Diferencial de Accesibilidad</c:v>
                </c:pt>
                <c:pt idx="4">
                  <c:v>5. Monitoreo del Acceso a la Información Pública</c:v>
                </c:pt>
              </c:strCache>
            </c:strRef>
          </c:cat>
          <c:val>
            <c:numRef>
              <c:f>'Gantt 2°T'!$C$155:$C$159</c:f>
              <c:numCache>
                <c:formatCode>0.00%</c:formatCode>
                <c:ptCount val="5"/>
                <c:pt idx="0">
                  <c:v>8.3333333333333329E-2</c:v>
                </c:pt>
                <c:pt idx="1">
                  <c:v>0.5625</c:v>
                </c:pt>
                <c:pt idx="2">
                  <c:v>0</c:v>
                </c:pt>
                <c:pt idx="3">
                  <c:v>0</c:v>
                </c:pt>
                <c:pt idx="4">
                  <c:v>0.45</c:v>
                </c:pt>
              </c:numCache>
            </c:numRef>
          </c:val>
          <c:extLst>
            <c:ext xmlns:c16="http://schemas.microsoft.com/office/drawing/2014/chart" uri="{C3380CC4-5D6E-409C-BE32-E72D297353CC}">
              <c16:uniqueId val="{00000005-FA9A-43A9-B69E-D0F9994BEBAD}"/>
            </c:ext>
          </c:extLst>
        </c:ser>
        <c:dLbls>
          <c:showLegendKey val="0"/>
          <c:showVal val="0"/>
          <c:showCatName val="0"/>
          <c:showSerName val="0"/>
          <c:showPercent val="0"/>
          <c:showBubbleSize val="0"/>
        </c:dLbls>
        <c:axId val="187786063"/>
        <c:axId val="187772751"/>
      </c:radarChart>
      <c:catAx>
        <c:axId val="18778606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72751"/>
        <c:crosses val="autoZero"/>
        <c:auto val="1"/>
        <c:lblAlgn val="ctr"/>
        <c:lblOffset val="100"/>
        <c:noMultiLvlLbl val="0"/>
      </c:catAx>
      <c:valAx>
        <c:axId val="18777275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06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r>
              <a:rPr lang="es-ES" sz="1400" b="0" i="0" u="none" strike="noStrike" baseline="0">
                <a:solidFill>
                  <a:sysClr val="windowText" lastClr="000000">
                    <a:lumMod val="65000"/>
                    <a:lumOff val="35000"/>
                  </a:sysClr>
                </a:solidFill>
                <a:latin typeface="Calibri" panose="020F0502020204030204"/>
              </a:rPr>
              <a:t>Actividades Iniciativas Adicionales (C6)</a:t>
            </a:r>
          </a:p>
        </c:rich>
      </c:tx>
      <c:overlay val="0"/>
      <c:spPr>
        <a:noFill/>
        <a:ln>
          <a:noFill/>
        </a:ln>
        <a:effectLst/>
      </c:spPr>
      <c:txPr>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endParaRPr lang="es-CO"/>
        </a:p>
      </c:txPr>
    </c:title>
    <c:autoTitleDeleted val="0"/>
    <c:plotArea>
      <c:layout/>
      <c:barChart>
        <c:barDir val="bar"/>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baseline="0">
                    <a:solidFill>
                      <a:schemeClr val="tx1">
                        <a:lumMod val="65000"/>
                        <a:lumOff val="3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2°T'!$B$174:$B$197</c:f>
              <c:strCache>
                <c:ptCount val="24"/>
                <c:pt idx="0">
                  <c:v>Implementar una estrategia para la gestión de conflicto de intereses</c:v>
                </c:pt>
                <c:pt idx="1">
                  <c:v>Definir estrategias para la inducción o reinducción de los servidores públicos con el propósito de afianzar las temáticas del Código de buen gobierno. </c:v>
                </c:pt>
                <c:pt idx="2">
                  <c:v>Suscribir acuerdos que comprometan a los evaluadores, previa socialización de las obligaciones de confidencialidad, ética, buenas prácticas e información sobre riesgos; con el fin de garantizar buenas prácticas y ética en las evaluaciones de los procesos d</c:v>
                </c:pt>
                <c:pt idx="3">
                  <c:v>Realizar sustentaciones previas con los grupos evaluadores para cada proceso de selección contractual y Audiencias Públicas para la adjudicación del contratista en modalidades distintas a la Licitación Pública.</c:v>
                </c:pt>
                <c:pt idx="4">
                  <c:v>Concertar estrategia para  fortalecer la revisión previa que realiza el área solicitante al interior del Instituto de los actos administrativos objeto de control de legalidad </c:v>
                </c:pt>
                <c:pt idx="5">
                  <c:v>Concertar estrategia para  fortalecer la revisión previa que realiza el área solicitante al interior del Instituto de los actos administrativos objeto de control de legalidad </c:v>
                </c:pt>
                <c:pt idx="6">
                  <c:v>*Documentar Buenas prácticas en materia de Integridad 
*Identificar mejoras para actualizar el Código de buen gobierno</c:v>
                </c:pt>
                <c:pt idx="7">
                  <c:v>Enviar memorando con lista de requisitos documentales y tiempos de entrega para los contratos que presenten algún requerimiento de ingreso al Comité de Contratación</c:v>
                </c:pt>
                <c:pt idx="8">
                  <c:v>Enviar memorando circular de la  SGCP con indicaciones y directrices para revisión y elaboración de minutas</c:v>
                </c:pt>
                <c:pt idx="9">
                  <c:v>Realizar requerimientos y seguimiento semanal, mensual y trimestral a las UE para  el trámite oportuno de revisión, aprobación y suscripción de los proyectos de actas de liquidación de los contratos y/o convenios</c:v>
                </c:pt>
                <c:pt idx="10">
                  <c:v>Realizar seguimiento oportuno a la gestión contractual de Estudios Técnicos </c:v>
                </c:pt>
                <c:pt idx="11">
                  <c:v>Regular y adoptar nuevas tecnologías identificadas en ruedas de innovación</c:v>
                </c:pt>
                <c:pt idx="12">
                  <c:v>Actualizar Normas técnicas </c:v>
                </c:pt>
                <c:pt idx="13">
                  <c:v>Generar confianza en la comunidad a través de la siembra y reforestación de árboles</c:v>
                </c:pt>
                <c:pt idx="14">
                  <c:v>Generar conciencia en los niños escolares sobre el medioambiente y mejorar el paisaje mediante la arborización en el entorno de las escuelas rurales cercanas a los corredores viales a cargo del Instituto</c:v>
                </c:pt>
                <c:pt idx="15">
                  <c:v>Generar confianza en la comunidad garantizando la realización de reuniones de Consultas previas </c:v>
                </c:pt>
                <c:pt idx="16">
                  <c:v>Realizar reuniones con veedurías involucradas en los proyectos del INVIAS.</c:v>
                </c:pt>
                <c:pt idx="17">
                  <c:v>Realizar socializaciones con la comunidad</c:v>
                </c:pt>
                <c:pt idx="18">
                  <c:v>Realizar Obras Sociales que beneficien a la comunidad. </c:v>
                </c:pt>
                <c:pt idx="19">
                  <c:v>Incluir criterios de vinculación de mano de obra del área de influencia del proyecto en el 00% de los pliegos de condiciones</c:v>
                </c:pt>
                <c:pt idx="20">
                  <c:v>Realizar compensaciones de factores Socio-Prediales a la comunidad</c:v>
                </c:pt>
                <c:pt idx="21">
                  <c:v>Atender el 100% de los requerimientos dando respuesta a la comunidad para el reporte y protección de fauna vulnerable a atropellamiento en las vías administradas por el INVIAS</c:v>
                </c:pt>
                <c:pt idx="22">
                  <c:v>Realizar reuniones de sensibilización o capacitaciones en temas de sostenibilidad dirigidas a grupos de interés</c:v>
                </c:pt>
                <c:pt idx="23">
                  <c:v>Actualizar el Código de buen gobierno acorde la Ley 2195 de 2022</c:v>
                </c:pt>
              </c:strCache>
            </c:strRef>
          </c:cat>
          <c:val>
            <c:numRef>
              <c:f>'Gantt 2°T'!$C$174:$C$197</c:f>
              <c:numCache>
                <c:formatCode>0.00%</c:formatCode>
                <c:ptCount val="24"/>
                <c:pt idx="0">
                  <c:v>0.5</c:v>
                </c:pt>
                <c:pt idx="1">
                  <c:v>0.25</c:v>
                </c:pt>
                <c:pt idx="2">
                  <c:v>1</c:v>
                </c:pt>
                <c:pt idx="3">
                  <c:v>0.5</c:v>
                </c:pt>
                <c:pt idx="4">
                  <c:v>0.5</c:v>
                </c:pt>
                <c:pt idx="5">
                  <c:v>0.5</c:v>
                </c:pt>
                <c:pt idx="6">
                  <c:v>0</c:v>
                </c:pt>
                <c:pt idx="7">
                  <c:v>0</c:v>
                </c:pt>
                <c:pt idx="8">
                  <c:v>0.5</c:v>
                </c:pt>
                <c:pt idx="9">
                  <c:v>0.5</c:v>
                </c:pt>
                <c:pt idx="10">
                  <c:v>0.5</c:v>
                </c:pt>
                <c:pt idx="11">
                  <c:v>0</c:v>
                </c:pt>
                <c:pt idx="12">
                  <c:v>0</c:v>
                </c:pt>
                <c:pt idx="13">
                  <c:v>0.4</c:v>
                </c:pt>
                <c:pt idx="14">
                  <c:v>0</c:v>
                </c:pt>
                <c:pt idx="15">
                  <c:v>0</c:v>
                </c:pt>
                <c:pt idx="16">
                  <c:v>0.31119999999999998</c:v>
                </c:pt>
                <c:pt idx="17">
                  <c:v>0.375</c:v>
                </c:pt>
                <c:pt idx="18">
                  <c:v>0.5</c:v>
                </c:pt>
                <c:pt idx="19">
                  <c:v>0.5</c:v>
                </c:pt>
                <c:pt idx="20">
                  <c:v>0.41670000000000001</c:v>
                </c:pt>
                <c:pt idx="21">
                  <c:v>0.5</c:v>
                </c:pt>
                <c:pt idx="22">
                  <c:v>0.5</c:v>
                </c:pt>
                <c:pt idx="23">
                  <c:v>0.25</c:v>
                </c:pt>
              </c:numCache>
            </c:numRef>
          </c:val>
          <c:extLst>
            <c:ext xmlns:c16="http://schemas.microsoft.com/office/drawing/2014/chart" uri="{C3380CC4-5D6E-409C-BE32-E72D297353CC}">
              <c16:uniqueId val="{00000000-776F-404B-B4E8-580F746D9FA9}"/>
            </c:ext>
          </c:extLst>
        </c:ser>
        <c:dLbls>
          <c:showLegendKey val="0"/>
          <c:showVal val="1"/>
          <c:showCatName val="0"/>
          <c:showSerName val="0"/>
          <c:showPercent val="0"/>
          <c:showBubbleSize val="0"/>
        </c:dLbls>
        <c:gapWidth val="6"/>
        <c:axId val="526994192"/>
        <c:axId val="527004176"/>
      </c:barChart>
      <c:catAx>
        <c:axId val="52699419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O"/>
          </a:p>
        </c:txPr>
        <c:crossAx val="527004176"/>
        <c:crosses val="autoZero"/>
        <c:auto val="1"/>
        <c:lblAlgn val="ctr"/>
        <c:lblOffset val="100"/>
        <c:noMultiLvlLbl val="0"/>
      </c:catAx>
      <c:valAx>
        <c:axId val="527004176"/>
        <c:scaling>
          <c:orientation val="minMax"/>
        </c:scaling>
        <c:delete val="1"/>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crossAx val="52699419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6404406332677874"/>
          <c:y val="0"/>
          <c:w val="0.74791666666666667"/>
          <c:h val="1"/>
        </c:manualLayout>
      </c:layout>
      <c:doughnutChart>
        <c:varyColors val="1"/>
        <c:ser>
          <c:idx val="0"/>
          <c:order val="0"/>
          <c:dPt>
            <c:idx val="0"/>
            <c:bubble3D val="0"/>
            <c:spPr>
              <a:solidFill>
                <a:srgbClr val="FF0000"/>
              </a:solidFill>
              <a:ln w="19050">
                <a:solidFill>
                  <a:schemeClr val="lt1"/>
                </a:solidFill>
              </a:ln>
              <a:effectLst/>
            </c:spPr>
            <c:extLst>
              <c:ext xmlns:c16="http://schemas.microsoft.com/office/drawing/2014/chart" uri="{C3380CC4-5D6E-409C-BE32-E72D297353CC}">
                <c16:uniqueId val="{00000001-A778-4D4A-ADDF-9A4592BB4C04}"/>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A778-4D4A-ADDF-9A4592BB4C04}"/>
              </c:ext>
            </c:extLst>
          </c:dPt>
          <c:dPt>
            <c:idx val="2"/>
            <c:bubble3D val="0"/>
            <c:spPr>
              <a:solidFill>
                <a:schemeClr val="accent4"/>
              </a:solidFill>
              <a:ln w="19050">
                <a:solidFill>
                  <a:schemeClr val="lt1"/>
                </a:solidFill>
              </a:ln>
              <a:effectLst/>
            </c:spPr>
            <c:extLst>
              <c:ext xmlns:c16="http://schemas.microsoft.com/office/drawing/2014/chart" uri="{C3380CC4-5D6E-409C-BE32-E72D297353CC}">
                <c16:uniqueId val="{00000005-A778-4D4A-ADDF-9A4592BB4C04}"/>
              </c:ext>
            </c:extLst>
          </c:dPt>
          <c:dPt>
            <c:idx val="3"/>
            <c:bubble3D val="0"/>
            <c:spPr>
              <a:solidFill>
                <a:schemeClr val="accent6"/>
              </a:solidFill>
              <a:ln w="19050">
                <a:solidFill>
                  <a:schemeClr val="lt1"/>
                </a:solidFill>
              </a:ln>
              <a:effectLst/>
            </c:spPr>
            <c:extLst>
              <c:ext xmlns:c16="http://schemas.microsoft.com/office/drawing/2014/chart" uri="{C3380CC4-5D6E-409C-BE32-E72D297353CC}">
                <c16:uniqueId val="{00000007-A778-4D4A-ADDF-9A4592BB4C04}"/>
              </c:ext>
            </c:extLst>
          </c:dPt>
          <c:dPt>
            <c:idx val="4"/>
            <c:bubble3D val="0"/>
            <c:spPr>
              <a:noFill/>
              <a:ln w="19050">
                <a:solidFill>
                  <a:schemeClr val="lt1"/>
                </a:solidFill>
              </a:ln>
              <a:effectLst/>
            </c:spPr>
            <c:extLst>
              <c:ext xmlns:c16="http://schemas.microsoft.com/office/drawing/2014/chart" uri="{C3380CC4-5D6E-409C-BE32-E72D297353CC}">
                <c16:uniqueId val="{00000009-A778-4D4A-ADDF-9A4592BB4C04}"/>
              </c:ext>
            </c:extLst>
          </c:dPt>
          <c:cat>
            <c:strLit>
              <c:ptCount val="5"/>
              <c:pt idx="0">
                <c:v>Rojo</c:v>
              </c:pt>
              <c:pt idx="1">
                <c:v>Naranja</c:v>
              </c:pt>
              <c:pt idx="2">
                <c:v>Amarillo</c:v>
              </c:pt>
              <c:pt idx="3">
                <c:v>Verde</c:v>
              </c:pt>
              <c:pt idx="4">
                <c:v>Total</c:v>
              </c:pt>
            </c:strLit>
          </c:cat>
          <c:val>
            <c:numLit>
              <c:formatCode>General</c:formatCode>
              <c:ptCount val="5"/>
              <c:pt idx="0">
                <c:v>25</c:v>
              </c:pt>
              <c:pt idx="1">
                <c:v>25</c:v>
              </c:pt>
              <c:pt idx="2">
                <c:v>25</c:v>
              </c:pt>
              <c:pt idx="3">
                <c:v>25</c:v>
              </c:pt>
              <c:pt idx="4">
                <c:v>100</c:v>
              </c:pt>
            </c:numLit>
          </c:val>
          <c:extLst>
            <c:ext xmlns:c16="http://schemas.microsoft.com/office/drawing/2014/chart" uri="{C3380CC4-5D6E-409C-BE32-E72D297353CC}">
              <c16:uniqueId val="{0000000A-A778-4D4A-ADDF-9A4592BB4C04}"/>
            </c:ext>
          </c:extLst>
        </c:ser>
        <c:dLbls>
          <c:showLegendKey val="0"/>
          <c:showVal val="0"/>
          <c:showCatName val="0"/>
          <c:showSerName val="0"/>
          <c:showPercent val="0"/>
          <c:showBubbleSize val="0"/>
          <c:showLeaderLines val="1"/>
        </c:dLbls>
        <c:firstSliceAng val="270"/>
        <c:holeSize val="75"/>
      </c:doughnutChart>
      <c:pieChart>
        <c:varyColors val="1"/>
        <c:ser>
          <c:idx val="1"/>
          <c:order val="1"/>
          <c:tx>
            <c:v>Aguja</c:v>
          </c:tx>
          <c:spPr>
            <a:noFill/>
          </c:spPr>
          <c:explosion val="1"/>
          <c:dPt>
            <c:idx val="0"/>
            <c:bubble3D val="0"/>
            <c:spPr>
              <a:noFill/>
              <a:ln w="19050">
                <a:solidFill>
                  <a:schemeClr val="lt1"/>
                </a:solidFill>
              </a:ln>
              <a:effectLst/>
            </c:spPr>
            <c:extLst>
              <c:ext xmlns:c16="http://schemas.microsoft.com/office/drawing/2014/chart" uri="{C3380CC4-5D6E-409C-BE32-E72D297353CC}">
                <c16:uniqueId val="{0000000C-A778-4D4A-ADDF-9A4592BB4C04}"/>
              </c:ext>
            </c:extLst>
          </c:dPt>
          <c:dPt>
            <c:idx val="1"/>
            <c:bubble3D val="0"/>
            <c:spPr>
              <a:solidFill>
                <a:schemeClr val="tx1"/>
              </a:solidFill>
              <a:ln w="19050">
                <a:noFill/>
              </a:ln>
              <a:effectLst/>
            </c:spPr>
            <c:extLst>
              <c:ext xmlns:c16="http://schemas.microsoft.com/office/drawing/2014/chart" uri="{C3380CC4-5D6E-409C-BE32-E72D297353CC}">
                <c16:uniqueId val="{0000000E-A778-4D4A-ADDF-9A4592BB4C04}"/>
              </c:ext>
            </c:extLst>
          </c:dPt>
          <c:dPt>
            <c:idx val="2"/>
            <c:bubble3D val="0"/>
            <c:spPr>
              <a:noFill/>
              <a:ln w="19050">
                <a:noFill/>
              </a:ln>
              <a:effectLst/>
            </c:spPr>
            <c:extLst>
              <c:ext xmlns:c16="http://schemas.microsoft.com/office/drawing/2014/chart" uri="{C3380CC4-5D6E-409C-BE32-E72D297353CC}">
                <c16:uniqueId val="{00000010-A778-4D4A-ADDF-9A4592BB4C04}"/>
              </c:ext>
            </c:extLst>
          </c:dPt>
          <c:val>
            <c:numLit>
              <c:formatCode>General</c:formatCode>
              <c:ptCount val="3"/>
              <c:pt idx="0">
                <c:v>44.1</c:v>
              </c:pt>
              <c:pt idx="1">
                <c:v>2</c:v>
              </c:pt>
              <c:pt idx="2">
                <c:v>153.9</c:v>
              </c:pt>
            </c:numLit>
          </c:val>
          <c:extLst>
            <c:ext xmlns:c16="http://schemas.microsoft.com/office/drawing/2014/chart" uri="{C3380CC4-5D6E-409C-BE32-E72D297353CC}">
              <c16:uniqueId val="{00000011-A778-4D4A-ADDF-9A4592BB4C04}"/>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1°T'!$B$45:$B$50</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1°T'!$C$45:$C$50</c:f>
              <c:numCache>
                <c:formatCode>0.0%</c:formatCode>
                <c:ptCount val="6"/>
                <c:pt idx="0">
                  <c:v>0.38030303030303031</c:v>
                </c:pt>
                <c:pt idx="1">
                  <c:v>0.9</c:v>
                </c:pt>
                <c:pt idx="2">
                  <c:v>0.26298701298701299</c:v>
                </c:pt>
                <c:pt idx="3">
                  <c:v>0.25</c:v>
                </c:pt>
                <c:pt idx="4">
                  <c:v>0.30357142857142855</c:v>
                </c:pt>
                <c:pt idx="5">
                  <c:v>0.24608499999999997</c:v>
                </c:pt>
              </c:numCache>
            </c:numRef>
          </c:val>
          <c:extLst>
            <c:ext xmlns:c16="http://schemas.microsoft.com/office/drawing/2014/chart" uri="{C3380CC4-5D6E-409C-BE32-E72D297353CC}">
              <c16:uniqueId val="{00000000-E6D3-4EF7-A52C-C21835EB997B}"/>
            </c:ext>
          </c:extLst>
        </c:ser>
        <c:dLbls>
          <c:showLegendKey val="0"/>
          <c:showVal val="0"/>
          <c:showCatName val="0"/>
          <c:showSerName val="0"/>
          <c:showPercent val="0"/>
          <c:showBubbleSize val="0"/>
        </c:dLbls>
        <c:gapWidth val="150"/>
        <c:axId val="1395262991"/>
        <c:axId val="1395267151"/>
      </c:barChart>
      <c:catAx>
        <c:axId val="13952629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7151"/>
        <c:crosses val="autoZero"/>
        <c:auto val="1"/>
        <c:lblAlgn val="ctr"/>
        <c:lblOffset val="100"/>
        <c:noMultiLvlLbl val="0"/>
      </c:catAx>
      <c:valAx>
        <c:axId val="1395267151"/>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2991"/>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r>
              <a:rPr lang="es-CO" sz="1600" b="1"/>
              <a:t>Implementación corte 2º</a:t>
            </a:r>
            <a:r>
              <a:rPr lang="es-CO" sz="1600" b="1" baseline="0"/>
              <a:t> trimestre de 2023</a:t>
            </a:r>
            <a:endParaRPr lang="es-CO" sz="1600" b="1"/>
          </a:p>
        </c:rich>
      </c:tx>
      <c:layout>
        <c:manualLayout>
          <c:xMode val="edge"/>
          <c:yMode val="edge"/>
          <c:x val="0.35521567332937765"/>
          <c:y val="1.4939313450322666E-2"/>
        </c:manualLayout>
      </c:layout>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38397377788672782"/>
          <c:y val="0.15492823678699022"/>
          <c:w val="0.58339040013935117"/>
          <c:h val="0.82136805397913182"/>
        </c:manualLayout>
      </c:layout>
      <c:barChart>
        <c:barDir val="bar"/>
        <c:grouping val="stacked"/>
        <c:varyColors val="0"/>
        <c:ser>
          <c:idx val="0"/>
          <c:order val="0"/>
          <c:tx>
            <c:strRef>
              <c:f>'Gantt 2°T'!$C$32</c:f>
              <c:strCache>
                <c:ptCount val="1"/>
                <c:pt idx="0">
                  <c:v>28/01/2023</c:v>
                </c:pt>
              </c:strCache>
            </c:strRef>
          </c:tx>
          <c:spPr>
            <a:noFill/>
            <a:ln>
              <a:noFill/>
            </a:ln>
            <a:effectLst/>
          </c:spPr>
          <c:invertIfNegative val="0"/>
          <c:errBars>
            <c:errBarType val="plus"/>
            <c:errValType val="cust"/>
            <c:noEndCap val="1"/>
            <c:plus>
              <c:numRef>
                <c:f>'Gantt 2°T'!$G$32:$G$37</c:f>
                <c:numCache>
                  <c:formatCode>General</c:formatCode>
                  <c:ptCount val="6"/>
                  <c:pt idx="0">
                    <c:v>194.09393939393942</c:v>
                  </c:pt>
                  <c:pt idx="1">
                    <c:v>0</c:v>
                  </c:pt>
                  <c:pt idx="2">
                    <c:v>88.340909090909093</c:v>
                  </c:pt>
                  <c:pt idx="3">
                    <c:v>86.156862745098039</c:v>
                  </c:pt>
                  <c:pt idx="4">
                    <c:v>134.01403508771929</c:v>
                  </c:pt>
                  <c:pt idx="5">
                    <c:v>130.63546363636365</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cat>
            <c:strRef>
              <c:f>'Gantt 2°T'!$B$32:$B$37</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2°T'!$C$32:$C$37</c:f>
              <c:numCache>
                <c:formatCode>m/d/yyyy</c:formatCode>
                <c:ptCount val="6"/>
                <c:pt idx="0">
                  <c:v>44954</c:v>
                </c:pt>
                <c:pt idx="1">
                  <c:v>44954</c:v>
                </c:pt>
                <c:pt idx="2">
                  <c:v>44954</c:v>
                </c:pt>
                <c:pt idx="3">
                  <c:v>44954</c:v>
                </c:pt>
                <c:pt idx="4">
                  <c:v>44954</c:v>
                </c:pt>
                <c:pt idx="5">
                  <c:v>44954</c:v>
                </c:pt>
              </c:numCache>
            </c:numRef>
          </c:val>
          <c:extLst>
            <c:ext xmlns:c16="http://schemas.microsoft.com/office/drawing/2014/chart" uri="{C3380CC4-5D6E-409C-BE32-E72D297353CC}">
              <c16:uniqueId val="{00000000-0893-4173-9FBA-C63012D0E644}"/>
            </c:ext>
          </c:extLst>
        </c:ser>
        <c:ser>
          <c:idx val="1"/>
          <c:order val="1"/>
          <c:spPr>
            <a:solidFill>
              <a:schemeClr val="accent2"/>
            </a:solidFill>
            <a:ln>
              <a:noFill/>
            </a:ln>
            <a:effectLst/>
          </c:spPr>
          <c:invertIfNegative val="0"/>
          <c:cat>
            <c:strRef>
              <c:f>'Gantt 2°T'!$B$32:$B$37</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2°T'!$E$32:$E$37</c:f>
              <c:numCache>
                <c:formatCode>0</c:formatCode>
                <c:ptCount val="6"/>
                <c:pt idx="0">
                  <c:v>338</c:v>
                </c:pt>
                <c:pt idx="1">
                  <c:v>338</c:v>
                </c:pt>
                <c:pt idx="2">
                  <c:v>338</c:v>
                </c:pt>
                <c:pt idx="3">
                  <c:v>338</c:v>
                </c:pt>
                <c:pt idx="4">
                  <c:v>338</c:v>
                </c:pt>
                <c:pt idx="5">
                  <c:v>338</c:v>
                </c:pt>
              </c:numCache>
            </c:numRef>
          </c:val>
          <c:extLst>
            <c:ext xmlns:c16="http://schemas.microsoft.com/office/drawing/2014/chart" uri="{C3380CC4-5D6E-409C-BE32-E72D297353CC}">
              <c16:uniqueId val="{00000001-0893-4173-9FBA-C63012D0E644}"/>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5291"/>
          <c:min val="44954"/>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m/d/yyyy"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90"/>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Actividades  que deben culminarse por trimestre en cada componente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Hoja1!$B$2</c:f>
              <c:strCache>
                <c:ptCount val="1"/>
                <c:pt idx="0">
                  <c:v>Primer trimestre</c:v>
                </c:pt>
              </c:strCache>
            </c:strRef>
          </c:tx>
          <c:spPr>
            <a:solidFill>
              <a:schemeClr val="accent1"/>
            </a:solidFill>
            <a:ln>
              <a:noFill/>
            </a:ln>
            <a:effectLst/>
          </c:spPr>
          <c:invertIfNegative val="0"/>
          <c:cat>
            <c:strRef>
              <c:f>Hoja1!$A$3:$A$8</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Hoja1!$B$3:$B$8</c:f>
              <c:numCache>
                <c:formatCode>General</c:formatCode>
                <c:ptCount val="6"/>
                <c:pt idx="0">
                  <c:v>2</c:v>
                </c:pt>
                <c:pt idx="1">
                  <c:v>2</c:v>
                </c:pt>
                <c:pt idx="4">
                  <c:v>1</c:v>
                </c:pt>
                <c:pt idx="5">
                  <c:v>1</c:v>
                </c:pt>
              </c:numCache>
            </c:numRef>
          </c:val>
          <c:extLst>
            <c:ext xmlns:c16="http://schemas.microsoft.com/office/drawing/2014/chart" uri="{C3380CC4-5D6E-409C-BE32-E72D297353CC}">
              <c16:uniqueId val="{00000000-888E-4EC8-AAB2-48F2D29B27A9}"/>
            </c:ext>
          </c:extLst>
        </c:ser>
        <c:ser>
          <c:idx val="1"/>
          <c:order val="1"/>
          <c:tx>
            <c:strRef>
              <c:f>Hoja1!$C$2</c:f>
              <c:strCache>
                <c:ptCount val="1"/>
                <c:pt idx="0">
                  <c:v>Segundo Trimestre</c:v>
                </c:pt>
              </c:strCache>
            </c:strRef>
          </c:tx>
          <c:spPr>
            <a:solidFill>
              <a:schemeClr val="accent2"/>
            </a:solidFill>
            <a:ln>
              <a:noFill/>
            </a:ln>
            <a:effectLst/>
          </c:spPr>
          <c:invertIfNegative val="0"/>
          <c:cat>
            <c:strRef>
              <c:f>Hoja1!$A$3:$A$8</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Hoja1!$C$3:$C$8</c:f>
              <c:numCache>
                <c:formatCode>General</c:formatCode>
                <c:ptCount val="6"/>
                <c:pt idx="0">
                  <c:v>2</c:v>
                </c:pt>
                <c:pt idx="1">
                  <c:v>2</c:v>
                </c:pt>
                <c:pt idx="4">
                  <c:v>1</c:v>
                </c:pt>
                <c:pt idx="5">
                  <c:v>1</c:v>
                </c:pt>
              </c:numCache>
            </c:numRef>
          </c:val>
          <c:extLst>
            <c:ext xmlns:c16="http://schemas.microsoft.com/office/drawing/2014/chart" uri="{C3380CC4-5D6E-409C-BE32-E72D297353CC}">
              <c16:uniqueId val="{00000001-888E-4EC8-AAB2-48F2D29B27A9}"/>
            </c:ext>
          </c:extLst>
        </c:ser>
        <c:ser>
          <c:idx val="2"/>
          <c:order val="2"/>
          <c:tx>
            <c:strRef>
              <c:f>Hoja1!$D$2</c:f>
              <c:strCache>
                <c:ptCount val="1"/>
                <c:pt idx="0">
                  <c:v>Tercer trimestre</c:v>
                </c:pt>
              </c:strCache>
            </c:strRef>
          </c:tx>
          <c:spPr>
            <a:solidFill>
              <a:schemeClr val="accent3"/>
            </a:solidFill>
            <a:ln>
              <a:noFill/>
            </a:ln>
            <a:effectLst/>
          </c:spPr>
          <c:invertIfNegative val="0"/>
          <c:cat>
            <c:strRef>
              <c:f>Hoja1!$A$3:$A$8</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Hoja1!$D$3:$D$8</c:f>
              <c:numCache>
                <c:formatCode>General</c:formatCode>
                <c:ptCount val="6"/>
                <c:pt idx="0">
                  <c:v>3</c:v>
                </c:pt>
                <c:pt idx="1">
                  <c:v>2</c:v>
                </c:pt>
                <c:pt idx="2">
                  <c:v>1</c:v>
                </c:pt>
                <c:pt idx="3">
                  <c:v>4</c:v>
                </c:pt>
                <c:pt idx="4">
                  <c:v>2</c:v>
                </c:pt>
                <c:pt idx="5">
                  <c:v>1</c:v>
                </c:pt>
              </c:numCache>
            </c:numRef>
          </c:val>
          <c:extLst>
            <c:ext xmlns:c16="http://schemas.microsoft.com/office/drawing/2014/chart" uri="{C3380CC4-5D6E-409C-BE32-E72D297353CC}">
              <c16:uniqueId val="{00000002-888E-4EC8-AAB2-48F2D29B27A9}"/>
            </c:ext>
          </c:extLst>
        </c:ser>
        <c:ser>
          <c:idx val="3"/>
          <c:order val="3"/>
          <c:tx>
            <c:strRef>
              <c:f>Hoja1!$E$2</c:f>
              <c:strCache>
                <c:ptCount val="1"/>
                <c:pt idx="0">
                  <c:v>Cuarto trimestre</c:v>
                </c:pt>
              </c:strCache>
            </c:strRef>
          </c:tx>
          <c:spPr>
            <a:solidFill>
              <a:schemeClr val="accent4"/>
            </a:solidFill>
            <a:ln>
              <a:noFill/>
            </a:ln>
            <a:effectLst/>
          </c:spPr>
          <c:invertIfNegative val="0"/>
          <c:cat>
            <c:strRef>
              <c:f>Hoja1!$A$3:$A$8</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Hoja1!$E$3:$E$8</c:f>
              <c:numCache>
                <c:formatCode>General</c:formatCode>
                <c:ptCount val="6"/>
                <c:pt idx="0">
                  <c:v>11</c:v>
                </c:pt>
                <c:pt idx="1">
                  <c:v>4</c:v>
                </c:pt>
                <c:pt idx="2">
                  <c:v>12</c:v>
                </c:pt>
                <c:pt idx="3">
                  <c:v>27</c:v>
                </c:pt>
                <c:pt idx="4">
                  <c:v>22</c:v>
                </c:pt>
                <c:pt idx="5">
                  <c:v>24</c:v>
                </c:pt>
              </c:numCache>
            </c:numRef>
          </c:val>
          <c:extLst>
            <c:ext xmlns:c16="http://schemas.microsoft.com/office/drawing/2014/chart" uri="{C3380CC4-5D6E-409C-BE32-E72D297353CC}">
              <c16:uniqueId val="{00000003-888E-4EC8-AAB2-48F2D29B27A9}"/>
            </c:ext>
          </c:extLst>
        </c:ser>
        <c:dLbls>
          <c:showLegendKey val="0"/>
          <c:showVal val="0"/>
          <c:showCatName val="0"/>
          <c:showSerName val="0"/>
          <c:showPercent val="0"/>
          <c:showBubbleSize val="0"/>
        </c:dLbls>
        <c:gapWidth val="219"/>
        <c:overlap val="-27"/>
        <c:axId val="1888232623"/>
        <c:axId val="1888242607"/>
      </c:barChart>
      <c:catAx>
        <c:axId val="188823262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88242607"/>
        <c:crosses val="autoZero"/>
        <c:auto val="1"/>
        <c:lblAlgn val="ctr"/>
        <c:lblOffset val="100"/>
        <c:noMultiLvlLbl val="0"/>
      </c:catAx>
      <c:valAx>
        <c:axId val="1888242607"/>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88232623"/>
        <c:crosses val="autoZero"/>
        <c:crossBetween val="between"/>
        <c:minorUnit val="2.5"/>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Total actividades </a:t>
            </a:r>
            <a:r>
              <a:rPr lang="es-CO" sz="1400" b="0" i="0" u="none" strike="noStrike" baseline="0">
                <a:effectLst/>
              </a:rPr>
              <a:t>que deben culminarse por trimestre </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lineChart>
        <c:grouping val="standard"/>
        <c:varyColors val="0"/>
        <c:ser>
          <c:idx val="0"/>
          <c:order val="0"/>
          <c:tx>
            <c:strRef>
              <c:f>Hoja1!$A$9</c:f>
              <c:strCache>
                <c:ptCount val="1"/>
                <c:pt idx="0">
                  <c:v>Total actividades</c:v>
                </c:pt>
              </c:strCache>
            </c:strRef>
          </c:tx>
          <c:spPr>
            <a:ln w="28575" cap="rnd">
              <a:solidFill>
                <a:schemeClr val="accent1"/>
              </a:solidFill>
              <a:round/>
            </a:ln>
            <a:effectLst/>
          </c:spPr>
          <c:marker>
            <c:symbol val="none"/>
          </c:marker>
          <c:dLbls>
            <c:dLbl>
              <c:idx val="0"/>
              <c:layout>
                <c:manualLayout>
                  <c:x val="-2.5462668816039986E-17"/>
                  <c:y val="-5.092592592592609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DE0-4D81-B5FD-B5D352E60D77}"/>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Hoja1!$B$2:$E$2</c:f>
              <c:strCache>
                <c:ptCount val="4"/>
                <c:pt idx="0">
                  <c:v>Primer trimestre</c:v>
                </c:pt>
                <c:pt idx="1">
                  <c:v>Segundo Trimestre</c:v>
                </c:pt>
                <c:pt idx="2">
                  <c:v>Tercer trimestre</c:v>
                </c:pt>
                <c:pt idx="3">
                  <c:v>Cuarto trimestre</c:v>
                </c:pt>
              </c:strCache>
            </c:strRef>
          </c:cat>
          <c:val>
            <c:numRef>
              <c:f>Hoja1!$B$9:$E$9</c:f>
              <c:numCache>
                <c:formatCode>General</c:formatCode>
                <c:ptCount val="4"/>
                <c:pt idx="0">
                  <c:v>6</c:v>
                </c:pt>
                <c:pt idx="1">
                  <c:v>6</c:v>
                </c:pt>
                <c:pt idx="2">
                  <c:v>13</c:v>
                </c:pt>
                <c:pt idx="3">
                  <c:v>100</c:v>
                </c:pt>
              </c:numCache>
            </c:numRef>
          </c:val>
          <c:smooth val="0"/>
          <c:extLst>
            <c:ext xmlns:c16="http://schemas.microsoft.com/office/drawing/2014/chart" uri="{C3380CC4-5D6E-409C-BE32-E72D297353CC}">
              <c16:uniqueId val="{00000000-3DE0-4D81-B5FD-B5D352E60D77}"/>
            </c:ext>
          </c:extLst>
        </c:ser>
        <c:dLbls>
          <c:showLegendKey val="0"/>
          <c:showVal val="0"/>
          <c:showCatName val="0"/>
          <c:showSerName val="0"/>
          <c:showPercent val="0"/>
          <c:showBubbleSize val="0"/>
        </c:dLbls>
        <c:smooth val="0"/>
        <c:axId val="1888237615"/>
        <c:axId val="1888237199"/>
      </c:lineChart>
      <c:catAx>
        <c:axId val="18882376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88237199"/>
        <c:crosses val="autoZero"/>
        <c:auto val="1"/>
        <c:lblAlgn val="ctr"/>
        <c:lblOffset val="100"/>
        <c:noMultiLvlLbl val="0"/>
      </c:catAx>
      <c:valAx>
        <c:axId val="1888237199"/>
        <c:scaling>
          <c:orientation val="minMax"/>
          <c:max val="10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882376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cat>
            <c:strRef>
              <c:f>'Gantt 1°T'!$B$67:$B$72</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1°T'!$C$67:$C$72</c:f>
              <c:numCache>
                <c:formatCode>0%</c:formatCode>
                <c:ptCount val="6"/>
                <c:pt idx="0">
                  <c:v>1</c:v>
                </c:pt>
                <c:pt idx="1">
                  <c:v>0.9</c:v>
                </c:pt>
                <c:pt idx="2">
                  <c:v>0.9285714285714286</c:v>
                </c:pt>
                <c:pt idx="3">
                  <c:v>1</c:v>
                </c:pt>
                <c:pt idx="4">
                  <c:v>0.93333333333333335</c:v>
                </c:pt>
                <c:pt idx="5">
                  <c:v>0.95</c:v>
                </c:pt>
              </c:numCache>
            </c:numRef>
          </c:val>
          <c:extLst>
            <c:ext xmlns:c16="http://schemas.microsoft.com/office/drawing/2014/chart" uri="{C3380CC4-5D6E-409C-BE32-E72D297353CC}">
              <c16:uniqueId val="{00000000-E464-41B6-8D9F-45CD44A29666}"/>
            </c:ext>
          </c:extLst>
        </c:ser>
        <c:dLbls>
          <c:showLegendKey val="0"/>
          <c:showVal val="0"/>
          <c:showCatName val="0"/>
          <c:showSerName val="0"/>
          <c:showPercent val="0"/>
          <c:showBubbleSize val="0"/>
        </c:dLbls>
        <c:gapWidth val="150"/>
        <c:axId val="1191692415"/>
        <c:axId val="1191689919"/>
      </c:barChart>
      <c:catAx>
        <c:axId val="11916924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91689919"/>
        <c:crosses val="autoZero"/>
        <c:auto val="1"/>
        <c:lblAlgn val="ctr"/>
        <c:lblOffset val="100"/>
        <c:noMultiLvlLbl val="0"/>
      </c:catAx>
      <c:valAx>
        <c:axId val="1191689919"/>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91692415"/>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C1 - Gestión del Riesgo de Corrupción “MAPA DE RIESGOS DE CORRUPCIÓN"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1"/>
              </a:solidFill>
              <a:round/>
            </a:ln>
            <a:effectLst/>
          </c:spPr>
          <c:marker>
            <c:symbol val="none"/>
          </c:marker>
          <c:dLbls>
            <c:dLbl>
              <c:idx val="0"/>
              <c:layout>
                <c:manualLayout>
                  <c:x val="4.6225577932528086E-2"/>
                  <c:y val="-0.1303733304223933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8FA-41DC-9418-548F608BFDE7}"/>
                </c:ext>
              </c:extLst>
            </c:dLbl>
            <c:dLbl>
              <c:idx val="1"/>
              <c:layout>
                <c:manualLayout>
                  <c:x val="2.2832324443187533E-2"/>
                  <c:y val="3.613590514751700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8FA-41DC-9418-548F608BFDE7}"/>
                </c:ext>
              </c:extLst>
            </c:dLbl>
            <c:dLbl>
              <c:idx val="2"/>
              <c:layout>
                <c:manualLayout>
                  <c:x val="4.021363891477004E-2"/>
                  <c:y val="-5.713745832789713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1A7-49F7-B61C-936FD79B9EB9}"/>
                </c:ext>
              </c:extLst>
            </c:dLbl>
            <c:dLbl>
              <c:idx val="3"/>
              <c:layout>
                <c:manualLayout>
                  <c:x val="-6.5955750748266581E-2"/>
                  <c:y val="8.573365514690578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8FA-41DC-9418-548F608BFDE7}"/>
                </c:ext>
              </c:extLst>
            </c:dLbl>
            <c:dLbl>
              <c:idx val="4"/>
              <c:layout>
                <c:manualLayout>
                  <c:x val="-7.1614078889976951E-2"/>
                  <c:y val="3.8407359058370899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8FA-41DC-9418-548F608BFDE7}"/>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1°T'!$B$90:$B$94</c:f>
              <c:strCache>
                <c:ptCount val="5"/>
                <c:pt idx="0">
                  <c:v>1. Política de Administración de Riesgos de Corrupción</c:v>
                </c:pt>
                <c:pt idx="1">
                  <c:v>2.Construcción del Mapa de Riesgos de Corrupción</c:v>
                </c:pt>
                <c:pt idx="2">
                  <c:v>3. Consulta y divulgación </c:v>
                </c:pt>
                <c:pt idx="3">
                  <c:v>4. Monitoreo o revisión</c:v>
                </c:pt>
                <c:pt idx="4">
                  <c:v>5. Seguimiento</c:v>
                </c:pt>
              </c:strCache>
            </c:strRef>
          </c:cat>
          <c:val>
            <c:numRef>
              <c:f>'Gantt 1°T'!$C$90:$C$94</c:f>
              <c:numCache>
                <c:formatCode>0.00%</c:formatCode>
                <c:ptCount val="5"/>
                <c:pt idx="0">
                  <c:v>0.25</c:v>
                </c:pt>
                <c:pt idx="1">
                  <c:v>0.55000000000000004</c:v>
                </c:pt>
                <c:pt idx="2">
                  <c:v>0.5</c:v>
                </c:pt>
                <c:pt idx="3">
                  <c:v>0.25</c:v>
                </c:pt>
                <c:pt idx="4">
                  <c:v>0.29166666666666663</c:v>
                </c:pt>
              </c:numCache>
            </c:numRef>
          </c:val>
          <c:extLst>
            <c:ext xmlns:c16="http://schemas.microsoft.com/office/drawing/2014/chart" uri="{C3380CC4-5D6E-409C-BE32-E72D297353CC}">
              <c16:uniqueId val="{00000000-28FA-41DC-9418-548F608BFDE7}"/>
            </c:ext>
          </c:extLst>
        </c:ser>
        <c:dLbls>
          <c:showLegendKey val="0"/>
          <c:showVal val="0"/>
          <c:showCatName val="0"/>
          <c:showSerName val="0"/>
          <c:showPercent val="0"/>
          <c:showBubbleSize val="0"/>
        </c:dLbls>
        <c:axId val="12495743"/>
        <c:axId val="12510303"/>
      </c:radarChart>
      <c:catAx>
        <c:axId val="124957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510303"/>
        <c:crosses val="autoZero"/>
        <c:auto val="1"/>
        <c:lblAlgn val="ctr"/>
        <c:lblOffset val="100"/>
        <c:noMultiLvlLbl val="0"/>
      </c:catAx>
      <c:valAx>
        <c:axId val="12510303"/>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49574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C3 - Rendición de Cuentas (RdC)</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4"/>
              </a:solidFill>
              <a:round/>
            </a:ln>
            <a:effectLst/>
          </c:spPr>
          <c:marker>
            <c:symbol val="none"/>
          </c:marker>
          <c:dLbls>
            <c:dLbl>
              <c:idx val="0"/>
              <c:layout>
                <c:manualLayout>
                  <c:x val="3.3204299400326973E-2"/>
                  <c:y val="-0.295298916535707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A64C-4EEA-AF9B-198C55717BA4}"/>
                </c:ext>
              </c:extLst>
            </c:dLbl>
            <c:dLbl>
              <c:idx val="1"/>
              <c:layout>
                <c:manualLayout>
                  <c:x val="0.11593654591623906"/>
                  <c:y val="0.2299348626164848"/>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A64C-4EEA-AF9B-198C55717BA4}"/>
                </c:ext>
              </c:extLst>
            </c:dLbl>
            <c:dLbl>
              <c:idx val="2"/>
              <c:layout>
                <c:manualLayout>
                  <c:x val="-3.6329746030927764E-3"/>
                  <c:y val="7.1277216892207092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A64C-4EEA-AF9B-198C55717BA4}"/>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1°T'!$B$135:$B$137</c:f>
              <c:strCache>
                <c:ptCount val="3"/>
                <c:pt idx="0">
                  <c:v>Información</c:v>
                </c:pt>
                <c:pt idx="1">
                  <c:v>Diálogo</c:v>
                </c:pt>
                <c:pt idx="2">
                  <c:v>Responsabilidad</c:v>
                </c:pt>
              </c:strCache>
            </c:strRef>
          </c:cat>
          <c:val>
            <c:numRef>
              <c:f>'Gantt 1°T'!$C$135:$C$137</c:f>
              <c:numCache>
                <c:formatCode>0.00%</c:formatCode>
                <c:ptCount val="3"/>
                <c:pt idx="0">
                  <c:v>0.25</c:v>
                </c:pt>
                <c:pt idx="1">
                  <c:v>9.0909090909090912E-2</c:v>
                </c:pt>
                <c:pt idx="2">
                  <c:v>0.3125</c:v>
                </c:pt>
              </c:numCache>
            </c:numRef>
          </c:val>
          <c:extLst>
            <c:ext xmlns:c16="http://schemas.microsoft.com/office/drawing/2014/chart" uri="{C3380CC4-5D6E-409C-BE32-E72D297353CC}">
              <c16:uniqueId val="{00000000-A64C-4EEA-AF9B-198C55717BA4}"/>
            </c:ext>
          </c:extLst>
        </c:ser>
        <c:dLbls>
          <c:showLegendKey val="0"/>
          <c:showVal val="0"/>
          <c:showCatName val="0"/>
          <c:showSerName val="0"/>
          <c:showPercent val="0"/>
          <c:showBubbleSize val="0"/>
        </c:dLbls>
        <c:axId val="178849215"/>
        <c:axId val="178860031"/>
      </c:radarChart>
      <c:catAx>
        <c:axId val="1788492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60031"/>
        <c:crosses val="autoZero"/>
        <c:auto val="1"/>
        <c:lblAlgn val="ctr"/>
        <c:lblOffset val="100"/>
        <c:noMultiLvlLbl val="0"/>
      </c:catAx>
      <c:valAx>
        <c:axId val="17886003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492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C4 - Mecanismos para mejorar la Atención al Ciudadano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6"/>
              </a:solidFill>
              <a:round/>
            </a:ln>
            <a:effectLst/>
          </c:spPr>
          <c:marker>
            <c:symbol val="none"/>
          </c:marker>
          <c:dLbls>
            <c:dLbl>
              <c:idx val="0"/>
              <c:layout>
                <c:manualLayout>
                  <c:x val="4.4876700468419829E-2"/>
                  <c:y val="7.075902059567296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81F-4BF2-B602-B871FC66606A}"/>
                </c:ext>
              </c:extLst>
            </c:dLbl>
            <c:dLbl>
              <c:idx val="1"/>
              <c:layout>
                <c:manualLayout>
                  <c:x val="8.5049829649209235E-2"/>
                  <c:y val="0.3011394259819456"/>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81F-4BF2-B602-B871FC66606A}"/>
                </c:ext>
              </c:extLst>
            </c:dLbl>
            <c:dLbl>
              <c:idx val="2"/>
              <c:layout>
                <c:manualLayout>
                  <c:x val="0.1388003971862124"/>
                  <c:y val="-0.1406551087472457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81F-4BF2-B602-B871FC66606A}"/>
                </c:ext>
              </c:extLst>
            </c:dLbl>
            <c:dLbl>
              <c:idx val="3"/>
              <c:layout>
                <c:manualLayout>
                  <c:x val="-9.9350685847789666E-2"/>
                  <c:y val="0.204970212512712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81F-4BF2-B602-B871FC66606A}"/>
                </c:ext>
              </c:extLst>
            </c:dLbl>
            <c:dLbl>
              <c:idx val="4"/>
              <c:layout>
                <c:manualLayout>
                  <c:x val="-0.12700272298175075"/>
                  <c:y val="-3.538238993891806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81F-4BF2-B602-B871FC66606A}"/>
                </c:ext>
              </c:extLst>
            </c:dLbl>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1°T'!$B$154:$B$158</c:f>
              <c:strCache>
                <c:ptCount val="5"/>
                <c:pt idx="0">
                  <c:v>1. Planeación estratégica del servicio al ciudadano</c:v>
                </c:pt>
                <c:pt idx="1">
                  <c:v>2. Fortalecimiento del Talento humano al servicio del ciudadano</c:v>
                </c:pt>
                <c:pt idx="2">
                  <c:v>3. Gestión de relacionamiento con los ciudadanos</c:v>
                </c:pt>
                <c:pt idx="3">
                  <c:v>4. Conocimiento al servicio al ciudadano</c:v>
                </c:pt>
                <c:pt idx="4">
                  <c:v>5. Evaluación de gestión y medición de la percepción ciudadana</c:v>
                </c:pt>
              </c:strCache>
            </c:strRef>
          </c:cat>
          <c:val>
            <c:numRef>
              <c:f>'Gantt 1°T'!$C$154:$C$158</c:f>
              <c:numCache>
                <c:formatCode>0.00%</c:formatCode>
                <c:ptCount val="5"/>
                <c:pt idx="0">
                  <c:v>0.25</c:v>
                </c:pt>
                <c:pt idx="1">
                  <c:v>0.25</c:v>
                </c:pt>
                <c:pt idx="2">
                  <c:v>0</c:v>
                </c:pt>
                <c:pt idx="3">
                  <c:v>0</c:v>
                </c:pt>
                <c:pt idx="4">
                  <c:v>0.25</c:v>
                </c:pt>
              </c:numCache>
            </c:numRef>
          </c:val>
          <c:extLst>
            <c:ext xmlns:c16="http://schemas.microsoft.com/office/drawing/2014/chart" uri="{C3380CC4-5D6E-409C-BE32-E72D297353CC}">
              <c16:uniqueId val="{00000000-281F-4BF2-B602-B871FC66606A}"/>
            </c:ext>
          </c:extLst>
        </c:ser>
        <c:dLbls>
          <c:showLegendKey val="0"/>
          <c:showVal val="0"/>
          <c:showCatName val="0"/>
          <c:showSerName val="0"/>
          <c:showPercent val="0"/>
          <c:showBubbleSize val="0"/>
        </c:dLbls>
        <c:axId val="187780239"/>
        <c:axId val="187786479"/>
      </c:radarChart>
      <c:catAx>
        <c:axId val="1877802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479"/>
        <c:crosses val="autoZero"/>
        <c:auto val="1"/>
        <c:lblAlgn val="ctr"/>
        <c:lblOffset val="100"/>
        <c:noMultiLvlLbl val="0"/>
      </c:catAx>
      <c:valAx>
        <c:axId val="187786479"/>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023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C5 - Mecanismos para la Transparencia y Acceso a la Información</a:t>
            </a:r>
          </a:p>
        </c:rich>
      </c:tx>
      <c:layout>
        <c:manualLayout>
          <c:xMode val="edge"/>
          <c:yMode val="edge"/>
          <c:x val="0.3122933999355908"/>
          <c:y val="1.8079093900488587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3"/>
              </a:solidFill>
              <a:round/>
            </a:ln>
            <a:effectLst/>
          </c:spPr>
          <c:marker>
            <c:symbol val="none"/>
          </c:marker>
          <c:dLbls>
            <c:dLbl>
              <c:idx val="0"/>
              <c:layout>
                <c:manualLayout>
                  <c:x val="0.10667215307983098"/>
                  <c:y val="-0.1168604633230466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A27-4469-8F37-A64FA702FDE2}"/>
                </c:ext>
              </c:extLst>
            </c:dLbl>
            <c:dLbl>
              <c:idx val="1"/>
              <c:layout>
                <c:manualLayout>
                  <c:x val="2.2003659605056087E-2"/>
                  <c:y val="7.032672623910005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A27-4469-8F37-A64FA702FDE2}"/>
                </c:ext>
              </c:extLst>
            </c:dLbl>
            <c:dLbl>
              <c:idx val="2"/>
              <c:layout>
                <c:manualLayout>
                  <c:x val="9.7065391690389496E-2"/>
                  <c:y val="0.21337862438974151"/>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A27-4469-8F37-A64FA702FDE2}"/>
                </c:ext>
              </c:extLst>
            </c:dLbl>
            <c:dLbl>
              <c:idx val="3"/>
              <c:layout>
                <c:manualLayout>
                  <c:x val="-9.5334882004885532E-2"/>
                  <c:y val="0.213316225417355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A27-4469-8F37-A64FA702FDE2}"/>
                </c:ext>
              </c:extLst>
            </c:dLbl>
            <c:dLbl>
              <c:idx val="4"/>
              <c:layout>
                <c:manualLayout>
                  <c:x val="-7.7470118722956949E-2"/>
                  <c:y val="-3.8830225692278717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A27-4469-8F37-A64FA702FDE2}"/>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1°T'!$B$174:$B$178</c:f>
              <c:strCache>
                <c:ptCount val="5"/>
                <c:pt idx="0">
                  <c:v>1. Lineamientos de Transparencia Activa</c:v>
                </c:pt>
                <c:pt idx="1">
                  <c:v>2. Lineamientos de Transparencia Pasiva</c:v>
                </c:pt>
                <c:pt idx="2">
                  <c:v>3. Elaboración los Instrumentos de Gestión de la Información</c:v>
                </c:pt>
                <c:pt idx="3">
                  <c:v>4. Criterio Diferencial de Accesibilidad</c:v>
                </c:pt>
                <c:pt idx="4">
                  <c:v>5. Monitoreo del Acceso a la Información Pública</c:v>
                </c:pt>
              </c:strCache>
            </c:strRef>
          </c:cat>
          <c:val>
            <c:numRef>
              <c:f>'Gantt 1°T'!$C$174:$C$178</c:f>
              <c:numCache>
                <c:formatCode>0.00%</c:formatCode>
                <c:ptCount val="5"/>
                <c:pt idx="0">
                  <c:v>0.25</c:v>
                </c:pt>
                <c:pt idx="1">
                  <c:v>0.375</c:v>
                </c:pt>
                <c:pt idx="2">
                  <c:v>0</c:v>
                </c:pt>
                <c:pt idx="3">
                  <c:v>0</c:v>
                </c:pt>
                <c:pt idx="4">
                  <c:v>0.25</c:v>
                </c:pt>
              </c:numCache>
            </c:numRef>
          </c:val>
          <c:extLst>
            <c:ext xmlns:c16="http://schemas.microsoft.com/office/drawing/2014/chart" uri="{C3380CC4-5D6E-409C-BE32-E72D297353CC}">
              <c16:uniqueId val="{00000000-1A27-4469-8F37-A64FA702FDE2}"/>
            </c:ext>
          </c:extLst>
        </c:ser>
        <c:dLbls>
          <c:showLegendKey val="0"/>
          <c:showVal val="0"/>
          <c:showCatName val="0"/>
          <c:showSerName val="0"/>
          <c:showPercent val="0"/>
          <c:showBubbleSize val="0"/>
        </c:dLbls>
        <c:axId val="187786063"/>
        <c:axId val="187772751"/>
      </c:radarChart>
      <c:catAx>
        <c:axId val="18778606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72751"/>
        <c:crosses val="autoZero"/>
        <c:auto val="1"/>
        <c:lblAlgn val="ctr"/>
        <c:lblOffset val="100"/>
        <c:noMultiLvlLbl val="0"/>
      </c:catAx>
      <c:valAx>
        <c:axId val="18777275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06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r>
              <a:rPr lang="es-ES" sz="1400" b="0" i="0" u="none" strike="noStrike" baseline="0">
                <a:solidFill>
                  <a:sysClr val="windowText" lastClr="000000">
                    <a:lumMod val="65000"/>
                    <a:lumOff val="35000"/>
                  </a:sysClr>
                </a:solidFill>
                <a:latin typeface="Calibri" panose="020F0502020204030204"/>
              </a:rPr>
              <a:t>Actividades Iniciativas Adicionales (C6)</a:t>
            </a:r>
          </a:p>
        </c:rich>
      </c:tx>
      <c:overlay val="0"/>
      <c:spPr>
        <a:noFill/>
        <a:ln>
          <a:noFill/>
        </a:ln>
        <a:effectLst/>
      </c:spPr>
      <c:txPr>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endParaRPr lang="es-CO"/>
        </a:p>
      </c:txPr>
    </c:title>
    <c:autoTitleDeleted val="0"/>
    <c:plotArea>
      <c:layout/>
      <c:barChart>
        <c:barDir val="bar"/>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baseline="0">
                    <a:solidFill>
                      <a:schemeClr val="tx1">
                        <a:lumMod val="65000"/>
                        <a:lumOff val="3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1°T'!$B$194:$B$217</c:f>
              <c:strCache>
                <c:ptCount val="24"/>
                <c:pt idx="0">
                  <c:v>Implementar una estrategia para la gestión de conflicto de intereses</c:v>
                </c:pt>
                <c:pt idx="1">
                  <c:v>Definir estrategias para la inducción o reinducción de los servidores públicos con el propósito de afianzar las temáticas del Código de buen gobierno. </c:v>
                </c:pt>
                <c:pt idx="2">
                  <c:v>Suscribir acuerdos que comprometan a los evaluadores, previa socialización de las obligaciones de confidencialidad, ética, buenas prácticas e información sobre riesgos; con el fin de garantizar buenas prácticas y ética en las evaluaciones de los procesos d</c:v>
                </c:pt>
                <c:pt idx="3">
                  <c:v>Realizar sustentaciones previas con los grupos evaluadores para cada proceso de selección contractual y Audiencias Públicas para la adjudicación del contratista en modalidades distintas a la Licitación Pública.</c:v>
                </c:pt>
                <c:pt idx="4">
                  <c:v>Concertar estrategia para  fortalecer la revisión previa que realiza el área solicitante al interior del Instituto de los actos administrativos objeto de control de legalidad </c:v>
                </c:pt>
                <c:pt idx="5">
                  <c:v>Concertar estrategia para  fortalecer la revisión previa que realiza el área solicitante al interior del Instituto de los actos administrativos objeto de control de legalidad </c:v>
                </c:pt>
                <c:pt idx="6">
                  <c:v>*Documentar Buenas prácticas en materia de Integridad 
*Identificar mejoras para actualizar el Código de buen gobierno</c:v>
                </c:pt>
                <c:pt idx="7">
                  <c:v>Enviar memorando con lista de requisitos documentales y tiempos de entrega para los contratos que presenten algún requerimiento de ingreso al Comité de Contratación</c:v>
                </c:pt>
                <c:pt idx="8">
                  <c:v>Enviar memorando circular de la  SGCP con indicaciones y directrices para revisión y elaboración de minutas</c:v>
                </c:pt>
                <c:pt idx="9">
                  <c:v>Realizar requerimientos y seguimiento semanal, mensual y trimestral a las UE para  el trámite oportuno de revisión, aprobación y suscripción de los proyectos de actas de liquidación de los contratos y/o convenios</c:v>
                </c:pt>
                <c:pt idx="10">
                  <c:v>Realizar seguimiento oportuno a la gestión contractual de Estudios Técnicos </c:v>
                </c:pt>
                <c:pt idx="11">
                  <c:v>Regular y adoptar nuevas tecnologías identificadas en ruedas de innovación</c:v>
                </c:pt>
                <c:pt idx="12">
                  <c:v>Actualizar Normas técnicas </c:v>
                </c:pt>
                <c:pt idx="13">
                  <c:v>Generar confianza en la comunidad a través de la siembra y reforestación de árboles</c:v>
                </c:pt>
                <c:pt idx="14">
                  <c:v>Generar conciencia en los niños escolares sobre el medioambiente y mejorar el paisaje mediante la arborización en el entorno de las escuelas rurales cercanas a los corredores viales a cargo del Instituto</c:v>
                </c:pt>
                <c:pt idx="15">
                  <c:v>Generar confianza en la comunidad garantizando la realización de reuniones de Consultas previas </c:v>
                </c:pt>
                <c:pt idx="16">
                  <c:v>Realizar reuniones con veedurías involucradas en los proyectos del INVIAS.</c:v>
                </c:pt>
                <c:pt idx="17">
                  <c:v>Realizar socializaciones con la comunidad</c:v>
                </c:pt>
                <c:pt idx="18">
                  <c:v>Realizar Obras Sociales que beneficien a la comunidad. </c:v>
                </c:pt>
                <c:pt idx="19">
                  <c:v>Incluir criterios de vinculación de mano de obra del área de influencia del proyecto en el 00% de los pliegos de condiciones</c:v>
                </c:pt>
                <c:pt idx="20">
                  <c:v>Realizar compensaciones de factores Socio-Prediales a la comunidad</c:v>
                </c:pt>
                <c:pt idx="21">
                  <c:v>Atender el 100% de los requerimientos dando respuesta a la comunidad para el reporte y protección de fauna vulnerable a atropellamiento en las vías administradas por el INVIAS</c:v>
                </c:pt>
                <c:pt idx="22">
                  <c:v>Realizar reuniones de sensibilización o capacitaciones en temas de sostenibilidad dirigidas a grupos de interés</c:v>
                </c:pt>
                <c:pt idx="23">
                  <c:v>Actualizar el Código de buen gobierno acorde la Ley 2195 de 2022</c:v>
                </c:pt>
              </c:strCache>
            </c:strRef>
          </c:cat>
          <c:val>
            <c:numRef>
              <c:f>'Gantt 1°T'!$C$194:$C$217</c:f>
              <c:numCache>
                <c:formatCode>0.00%</c:formatCode>
                <c:ptCount val="24"/>
                <c:pt idx="0">
                  <c:v>0.25</c:v>
                </c:pt>
                <c:pt idx="1">
                  <c:v>0.25</c:v>
                </c:pt>
                <c:pt idx="2">
                  <c:v>1</c:v>
                </c:pt>
                <c:pt idx="3">
                  <c:v>0.25</c:v>
                </c:pt>
                <c:pt idx="4">
                  <c:v>0.25</c:v>
                </c:pt>
                <c:pt idx="5">
                  <c:v>0.25</c:v>
                </c:pt>
                <c:pt idx="6">
                  <c:v>0.25</c:v>
                </c:pt>
                <c:pt idx="7">
                  <c:v>0.25</c:v>
                </c:pt>
                <c:pt idx="8">
                  <c:v>0.25</c:v>
                </c:pt>
                <c:pt idx="9">
                  <c:v>0.25</c:v>
                </c:pt>
                <c:pt idx="10">
                  <c:v>0.25</c:v>
                </c:pt>
                <c:pt idx="11">
                  <c:v>0</c:v>
                </c:pt>
                <c:pt idx="12">
                  <c:v>0</c:v>
                </c:pt>
                <c:pt idx="13">
                  <c:v>0.1</c:v>
                </c:pt>
                <c:pt idx="14">
                  <c:v>0</c:v>
                </c:pt>
                <c:pt idx="15">
                  <c:v>0</c:v>
                </c:pt>
                <c:pt idx="16">
                  <c:v>0.03</c:v>
                </c:pt>
                <c:pt idx="17">
                  <c:v>0.125</c:v>
                </c:pt>
                <c:pt idx="18">
                  <c:v>0.25</c:v>
                </c:pt>
                <c:pt idx="19">
                  <c:v>0.25</c:v>
                </c:pt>
                <c:pt idx="20">
                  <c:v>0.16669999999999999</c:v>
                </c:pt>
                <c:pt idx="21">
                  <c:v>0.25</c:v>
                </c:pt>
                <c:pt idx="22">
                  <c:v>0.25</c:v>
                </c:pt>
                <c:pt idx="23">
                  <c:v>0</c:v>
                </c:pt>
              </c:numCache>
            </c:numRef>
          </c:val>
          <c:extLst>
            <c:ext xmlns:c16="http://schemas.microsoft.com/office/drawing/2014/chart" uri="{C3380CC4-5D6E-409C-BE32-E72D297353CC}">
              <c16:uniqueId val="{00000000-6CEA-4258-A161-D335C58552EB}"/>
            </c:ext>
          </c:extLst>
        </c:ser>
        <c:dLbls>
          <c:showLegendKey val="0"/>
          <c:showVal val="1"/>
          <c:showCatName val="0"/>
          <c:showSerName val="0"/>
          <c:showPercent val="0"/>
          <c:showBubbleSize val="0"/>
        </c:dLbls>
        <c:gapWidth val="6"/>
        <c:axId val="526994192"/>
        <c:axId val="527004176"/>
      </c:barChart>
      <c:catAx>
        <c:axId val="52699419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O"/>
          </a:p>
        </c:txPr>
        <c:crossAx val="527004176"/>
        <c:crosses val="autoZero"/>
        <c:auto val="1"/>
        <c:lblAlgn val="ctr"/>
        <c:lblOffset val="100"/>
        <c:noMultiLvlLbl val="0"/>
      </c:catAx>
      <c:valAx>
        <c:axId val="527004176"/>
        <c:scaling>
          <c:orientation val="minMax"/>
        </c:scaling>
        <c:delete val="1"/>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crossAx val="52699419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6404406332677874"/>
          <c:y val="0"/>
          <c:w val="0.74791666666666667"/>
          <c:h val="1"/>
        </c:manualLayout>
      </c:layout>
      <c:doughnutChart>
        <c:varyColors val="1"/>
        <c:ser>
          <c:idx val="0"/>
          <c:order val="0"/>
          <c:dPt>
            <c:idx val="0"/>
            <c:bubble3D val="0"/>
            <c:spPr>
              <a:solidFill>
                <a:srgbClr val="FF0000"/>
              </a:solidFill>
              <a:ln w="19050">
                <a:solidFill>
                  <a:schemeClr val="lt1"/>
                </a:solidFill>
              </a:ln>
              <a:effectLst/>
            </c:spPr>
            <c:extLst>
              <c:ext xmlns:c16="http://schemas.microsoft.com/office/drawing/2014/chart" uri="{C3380CC4-5D6E-409C-BE32-E72D297353CC}">
                <c16:uniqueId val="{00000001-1DC0-4969-B6BB-7BD7EB88F2DB}"/>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1DC0-4969-B6BB-7BD7EB88F2DB}"/>
              </c:ext>
            </c:extLst>
          </c:dPt>
          <c:dPt>
            <c:idx val="2"/>
            <c:bubble3D val="0"/>
            <c:spPr>
              <a:solidFill>
                <a:schemeClr val="accent4"/>
              </a:solidFill>
              <a:ln w="19050">
                <a:solidFill>
                  <a:schemeClr val="lt1"/>
                </a:solidFill>
              </a:ln>
              <a:effectLst/>
            </c:spPr>
            <c:extLst>
              <c:ext xmlns:c16="http://schemas.microsoft.com/office/drawing/2014/chart" uri="{C3380CC4-5D6E-409C-BE32-E72D297353CC}">
                <c16:uniqueId val="{00000005-1DC0-4969-B6BB-7BD7EB88F2DB}"/>
              </c:ext>
            </c:extLst>
          </c:dPt>
          <c:dPt>
            <c:idx val="3"/>
            <c:bubble3D val="0"/>
            <c:spPr>
              <a:solidFill>
                <a:schemeClr val="accent6"/>
              </a:solidFill>
              <a:ln w="19050">
                <a:solidFill>
                  <a:schemeClr val="lt1"/>
                </a:solidFill>
              </a:ln>
              <a:effectLst/>
            </c:spPr>
            <c:extLst>
              <c:ext xmlns:c16="http://schemas.microsoft.com/office/drawing/2014/chart" uri="{C3380CC4-5D6E-409C-BE32-E72D297353CC}">
                <c16:uniqueId val="{00000007-1DC0-4969-B6BB-7BD7EB88F2DB}"/>
              </c:ext>
            </c:extLst>
          </c:dPt>
          <c:dPt>
            <c:idx val="4"/>
            <c:bubble3D val="0"/>
            <c:spPr>
              <a:noFill/>
              <a:ln w="19050">
                <a:solidFill>
                  <a:schemeClr val="lt1"/>
                </a:solidFill>
              </a:ln>
              <a:effectLst/>
            </c:spPr>
            <c:extLst>
              <c:ext xmlns:c16="http://schemas.microsoft.com/office/drawing/2014/chart" uri="{C3380CC4-5D6E-409C-BE32-E72D297353CC}">
                <c16:uniqueId val="{00000009-1DC0-4969-B6BB-7BD7EB88F2DB}"/>
              </c:ext>
            </c:extLst>
          </c:dPt>
          <c:cat>
            <c:strLit>
              <c:ptCount val="5"/>
              <c:pt idx="0">
                <c:v>Rojo</c:v>
              </c:pt>
              <c:pt idx="1">
                <c:v>Naranja</c:v>
              </c:pt>
              <c:pt idx="2">
                <c:v>Amarillo</c:v>
              </c:pt>
              <c:pt idx="3">
                <c:v>Verde</c:v>
              </c:pt>
              <c:pt idx="4">
                <c:v>Total</c:v>
              </c:pt>
            </c:strLit>
          </c:cat>
          <c:val>
            <c:numLit>
              <c:formatCode>General</c:formatCode>
              <c:ptCount val="5"/>
              <c:pt idx="0">
                <c:v>25</c:v>
              </c:pt>
              <c:pt idx="1">
                <c:v>25</c:v>
              </c:pt>
              <c:pt idx="2">
                <c:v>25</c:v>
              </c:pt>
              <c:pt idx="3">
                <c:v>25</c:v>
              </c:pt>
              <c:pt idx="4">
                <c:v>100</c:v>
              </c:pt>
            </c:numLit>
          </c:val>
          <c:extLst>
            <c:ext xmlns:c16="http://schemas.microsoft.com/office/drawing/2014/chart" uri="{C3380CC4-5D6E-409C-BE32-E72D297353CC}">
              <c16:uniqueId val="{0000000A-1DC0-4969-B6BB-7BD7EB88F2DB}"/>
            </c:ext>
          </c:extLst>
        </c:ser>
        <c:dLbls>
          <c:showLegendKey val="0"/>
          <c:showVal val="0"/>
          <c:showCatName val="0"/>
          <c:showSerName val="0"/>
          <c:showPercent val="0"/>
          <c:showBubbleSize val="0"/>
          <c:showLeaderLines val="1"/>
        </c:dLbls>
        <c:firstSliceAng val="270"/>
        <c:holeSize val="75"/>
      </c:doughnutChart>
      <c:pieChart>
        <c:varyColors val="1"/>
        <c:ser>
          <c:idx val="1"/>
          <c:order val="1"/>
          <c:tx>
            <c:v>Aguja</c:v>
          </c:tx>
          <c:spPr>
            <a:noFill/>
          </c:spPr>
          <c:explosion val="1"/>
          <c:dPt>
            <c:idx val="0"/>
            <c:bubble3D val="0"/>
            <c:spPr>
              <a:noFill/>
              <a:ln w="19050">
                <a:solidFill>
                  <a:schemeClr val="lt1"/>
                </a:solidFill>
              </a:ln>
              <a:effectLst/>
            </c:spPr>
            <c:extLst>
              <c:ext xmlns:c16="http://schemas.microsoft.com/office/drawing/2014/chart" uri="{C3380CC4-5D6E-409C-BE32-E72D297353CC}">
                <c16:uniqueId val="{0000000C-1DC0-4969-B6BB-7BD7EB88F2DB}"/>
              </c:ext>
            </c:extLst>
          </c:dPt>
          <c:dPt>
            <c:idx val="1"/>
            <c:bubble3D val="0"/>
            <c:spPr>
              <a:solidFill>
                <a:schemeClr val="tx1"/>
              </a:solidFill>
              <a:ln w="19050">
                <a:noFill/>
              </a:ln>
              <a:effectLst/>
            </c:spPr>
            <c:extLst>
              <c:ext xmlns:c16="http://schemas.microsoft.com/office/drawing/2014/chart" uri="{C3380CC4-5D6E-409C-BE32-E72D297353CC}">
                <c16:uniqueId val="{0000000E-1DC0-4969-B6BB-7BD7EB88F2DB}"/>
              </c:ext>
            </c:extLst>
          </c:dPt>
          <c:dPt>
            <c:idx val="2"/>
            <c:bubble3D val="0"/>
            <c:spPr>
              <a:noFill/>
              <a:ln w="19050">
                <a:noFill/>
              </a:ln>
              <a:effectLst/>
            </c:spPr>
            <c:extLst>
              <c:ext xmlns:c16="http://schemas.microsoft.com/office/drawing/2014/chart" uri="{C3380CC4-5D6E-409C-BE32-E72D297353CC}">
                <c16:uniqueId val="{00000010-1DC0-4969-B6BB-7BD7EB88F2DB}"/>
              </c:ext>
            </c:extLst>
          </c:dPt>
          <c:val>
            <c:numLit>
              <c:formatCode>General</c:formatCode>
              <c:ptCount val="3"/>
              <c:pt idx="0">
                <c:v>44.1</c:v>
              </c:pt>
              <c:pt idx="1">
                <c:v>2</c:v>
              </c:pt>
              <c:pt idx="2">
                <c:v>153.9</c:v>
              </c:pt>
            </c:numLit>
          </c:val>
          <c:extLst>
            <c:ext xmlns:c16="http://schemas.microsoft.com/office/drawing/2014/chart" uri="{C3380CC4-5D6E-409C-BE32-E72D297353CC}">
              <c16:uniqueId val="{00000011-1DC0-4969-B6BB-7BD7EB88F2DB}"/>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userShapes r:id="rId3"/>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_xlchart.v2.0</cx:f>
      </cx:strDim>
      <cx:numDim type="val">
        <cx:f>_xlchart.v2.1</cx:f>
      </cx:numDim>
    </cx:data>
  </cx:chartData>
  <cx:chart>
    <cx:title pos="t" align="ctr" overlay="0">
      <cx:tx>
        <cx:txData>
          <cx:v>Avances de Actividades de Racionalización de trámites (C2)</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Calibri" panose="020F0502020204030204"/>
            </a:rPr>
            <a:t>Avances de Actividades de Racionalización de trámites (C2)</a:t>
          </a:r>
        </a:p>
      </cx:txPr>
    </cx:title>
    <cx:plotArea>
      <cx:plotAreaRegion>
        <cx:series layoutId="funnel" uniqueId="{000346C7-4E13-4F3B-B23F-1EA4679EC92D}">
          <cx:spPr>
            <a:solidFill>
              <a:schemeClr val="accent2"/>
            </a:solidFill>
          </cx:spPr>
          <cx:dataLabels>
            <cx:txPr>
              <a:bodyPr spcFirstLastPara="1" vertOverflow="ellipsis" horzOverflow="overflow" wrap="square" lIns="0" tIns="0" rIns="0" bIns="0" anchor="ctr" anchorCtr="1"/>
              <a:lstStyle/>
              <a:p>
                <a:pPr algn="ctr" rtl="0">
                  <a:defRPr sz="1400" b="1"/>
                </a:pPr>
                <a:endParaRPr lang="es-ES" sz="1400" b="1" i="0" u="none" strike="noStrike" baseline="0">
                  <a:solidFill>
                    <a:sysClr val="windowText" lastClr="000000">
                      <a:lumMod val="65000"/>
                      <a:lumOff val="35000"/>
                    </a:sysClr>
                  </a:solidFill>
                  <a:latin typeface="Calibri" panose="020F0502020204030204"/>
                </a:endParaRPr>
              </a:p>
            </cx:txPr>
            <cx:visibility seriesName="0" categoryName="0" value="1"/>
          </cx:dataLabels>
          <cx:dataId val="0"/>
        </cx:series>
      </cx:plotAreaRegion>
      <cx:axis id="0">
        <cx:catScaling gapWidth="0.0599999987"/>
        <cx:tickLabels/>
        <cx:txPr>
          <a:bodyPr spcFirstLastPara="1" vertOverflow="ellipsis" horzOverflow="overflow" wrap="square" lIns="0" tIns="0" rIns="0" bIns="0" anchor="ctr" anchorCtr="1"/>
          <a:lstStyle/>
          <a:p>
            <a:pPr algn="ctr" rtl="0">
              <a:defRPr sz="800"/>
            </a:pPr>
            <a:endParaRPr lang="es-ES" sz="800" b="0" i="0" u="none" strike="noStrike" baseline="0">
              <a:solidFill>
                <a:sysClr val="windowText" lastClr="000000">
                  <a:lumMod val="65000"/>
                  <a:lumOff val="35000"/>
                </a:sysClr>
              </a:solidFill>
              <a:latin typeface="Calibri" panose="020F0502020204030204"/>
            </a:endParaRPr>
          </a:p>
        </cx:txPr>
      </cx:axis>
    </cx:plotArea>
  </cx:chart>
</cx:chartSpace>
</file>

<file path=xl/charts/chartEx2.xml><?xml version="1.0" encoding="utf-8"?>
<cx:chartSpace xmlns:a="http://schemas.openxmlformats.org/drawingml/2006/main" xmlns:r="http://schemas.openxmlformats.org/officeDocument/2006/relationships" xmlns:cx="http://schemas.microsoft.com/office/drawing/2014/chartex">
  <cx:chartData>
    <cx:data id="0">
      <cx:strDim type="cat">
        <cx:f>_xlchart.v2.2</cx:f>
      </cx:strDim>
      <cx:numDim type="val">
        <cx:f>_xlchart.v2.3</cx:f>
      </cx:numDim>
    </cx:data>
  </cx:chartData>
  <cx:chart>
    <cx:title pos="t" align="ctr" overlay="0">
      <cx:tx>
        <cx:txData>
          <cx:v>Avances de Actividades de Racionalización de trámites (C2)</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Calibri" panose="020F0502020204030204"/>
            </a:rPr>
            <a:t>Avances de Actividades de Racionalización de trámites (C2)</a:t>
          </a:r>
        </a:p>
      </cx:txPr>
    </cx:title>
    <cx:plotArea>
      <cx:plotAreaRegion>
        <cx:series layoutId="funnel" uniqueId="{000346C7-4E13-4F3B-B23F-1EA4679EC92D}">
          <cx:spPr>
            <a:solidFill>
              <a:schemeClr val="accent2"/>
            </a:solidFill>
          </cx:spPr>
          <cx:dataLabels>
            <cx:txPr>
              <a:bodyPr spcFirstLastPara="1" vertOverflow="ellipsis" horzOverflow="overflow" wrap="square" lIns="0" tIns="0" rIns="0" bIns="0" anchor="ctr" anchorCtr="1"/>
              <a:lstStyle/>
              <a:p>
                <a:pPr algn="ctr" rtl="0">
                  <a:defRPr sz="1400" b="1"/>
                </a:pPr>
                <a:endParaRPr lang="es-ES" sz="1400" b="1" i="0" u="none" strike="noStrike" baseline="0">
                  <a:solidFill>
                    <a:sysClr val="windowText" lastClr="000000">
                      <a:lumMod val="65000"/>
                      <a:lumOff val="35000"/>
                    </a:sysClr>
                  </a:solidFill>
                  <a:latin typeface="Calibri" panose="020F0502020204030204"/>
                </a:endParaRPr>
              </a:p>
            </cx:txPr>
            <cx:visibility seriesName="0" categoryName="0" value="1"/>
          </cx:dataLabels>
          <cx:dataId val="0"/>
        </cx:series>
      </cx:plotAreaRegion>
      <cx:axis id="0">
        <cx:catScaling gapWidth="0.0599999987"/>
        <cx:tickLabels/>
        <cx:txPr>
          <a:bodyPr spcFirstLastPara="1" vertOverflow="ellipsis" horzOverflow="overflow" wrap="square" lIns="0" tIns="0" rIns="0" bIns="0" anchor="ctr" anchorCtr="1"/>
          <a:lstStyle/>
          <a:p>
            <a:pPr algn="ctr" rtl="0">
              <a:defRPr sz="800"/>
            </a:pPr>
            <a:endParaRPr lang="es-ES" sz="800" b="0" i="0" u="none" strike="noStrike" baseline="0">
              <a:solidFill>
                <a:sysClr val="windowText" lastClr="000000">
                  <a:lumMod val="65000"/>
                  <a:lumOff val="35000"/>
                </a:sysClr>
              </a:solidFill>
              <a:latin typeface="Calibri" panose="020F0502020204030204"/>
            </a:endParaRPr>
          </a:p>
        </cx:txPr>
      </cx:axis>
    </cx:plotArea>
  </cx:chart>
</cx:chartSpace>
</file>

<file path=xl/charts/chartEx3.xml><?xml version="1.0" encoding="utf-8"?>
<cx:chartSpace xmlns:a="http://schemas.openxmlformats.org/drawingml/2006/main" xmlns:r="http://schemas.openxmlformats.org/officeDocument/2006/relationships" xmlns:cx="http://schemas.microsoft.com/office/drawing/2014/chartex">
  <cx:chartData>
    <cx:data id="0">
      <cx:strDim type="cat">
        <cx:f>_xlchart.v1.4</cx:f>
      </cx:strDim>
      <cx:numDim type="val">
        <cx:f>_xlchart.v1.5</cx:f>
      </cx:numDim>
    </cx:data>
  </cx:chartData>
  <cx:chart>
    <cx:title pos="t" align="ctr" overlay="0">
      <cx:tx>
        <cx:txData>
          <cx:v>Número de actividades en las que participa cada dependencia</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Calibri" panose="020F0502020204030204"/>
            </a:rPr>
            <a:t>Número de actividades en las que participa cada dependencia</a:t>
          </a:r>
        </a:p>
      </cx:txPr>
    </cx:title>
    <cx:plotArea>
      <cx:plotAreaRegion>
        <cx:series layoutId="clusteredColumn" uniqueId="{01EAE87D-C405-4369-BEF3-6527ADA84CCB}">
          <cx:dataLabels pos="outEnd">
            <cx:visibility seriesName="0" categoryName="0" value="1"/>
          </cx:dataLabels>
          <cx:dataId val="0"/>
          <cx:layoutPr>
            <cx:aggregation/>
          </cx:layoutPr>
          <cx:axisId val="1"/>
        </cx:series>
        <cx:series layoutId="paretoLine" ownerIdx="0" uniqueId="{1B8E28A7-6066-4B14-AF3C-926E2BB955B6}">
          <cx:axisId val="2"/>
        </cx:series>
      </cx:plotAreaRegion>
      <cx:axis id="0">
        <cx:catScaling gapWidth="0"/>
        <cx:majorTickMarks type="out"/>
        <cx:tickLabels/>
        <cx:txPr>
          <a:bodyPr spcFirstLastPara="1" vertOverflow="ellipsis" horzOverflow="overflow" wrap="square" lIns="0" tIns="0" rIns="0" bIns="0" anchor="ctr" anchorCtr="1"/>
          <a:lstStyle/>
          <a:p>
            <a:pPr algn="ctr" rtl="0">
              <a:defRPr sz="600"/>
            </a:pPr>
            <a:endParaRPr lang="es-ES" sz="600" b="0" i="0" u="none" strike="noStrike" baseline="0">
              <a:solidFill>
                <a:sysClr val="windowText" lastClr="000000">
                  <a:lumMod val="65000"/>
                  <a:lumOff val="35000"/>
                </a:sysClr>
              </a:solidFill>
              <a:latin typeface="Calibri" panose="020F0502020204030204"/>
            </a:endParaRPr>
          </a:p>
        </cx:txPr>
      </cx:axis>
      <cx:axis id="1">
        <cx:valScaling/>
        <cx:majorTickMarks type="out"/>
        <cx:tickLabels/>
      </cx:axis>
      <cx:axis id="2">
        <cx:valScaling max="1" min="0"/>
        <cx:units unit="percentage"/>
        <cx:tickLabels/>
      </cx:axis>
    </cx:plotArea>
  </cx:chart>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withinLinear" id="17">
  <a:schemeClr val="accent4"/>
</cs:colorStyle>
</file>

<file path=xl/charts/colors17.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withinLinear" id="16">
  <a:schemeClr val="accent3"/>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withinLinear" id="17">
  <a:schemeClr val="accent4"/>
</cs:colorStyle>
</file>

<file path=xl/charts/colors6.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withinLinear" id="16">
  <a:schemeClr val="accent3"/>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2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36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9.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8" Type="http://schemas.microsoft.com/office/2014/relationships/chartEx" Target="../charts/chartEx1.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0.xml"/><Relationship Id="rId5" Type="http://schemas.openxmlformats.org/officeDocument/2006/relationships/chart" Target="../charts/chart5.xml"/><Relationship Id="rId10" Type="http://schemas.openxmlformats.org/officeDocument/2006/relationships/chart" Target="../charts/chart9.xml"/><Relationship Id="rId4" Type="http://schemas.openxmlformats.org/officeDocument/2006/relationships/chart" Target="../charts/chart4.xml"/><Relationship Id="rId9" Type="http://schemas.openxmlformats.org/officeDocument/2006/relationships/chart" Target="../charts/chart8.xml"/></Relationships>
</file>

<file path=xl/drawings/_rels/drawing3.xml.rels><?xml version="1.0" encoding="UTF-8" standalone="yes"?>
<Relationships xmlns="http://schemas.openxmlformats.org/package/2006/relationships"><Relationship Id="rId8" Type="http://schemas.microsoft.com/office/2014/relationships/chartEx" Target="../charts/chartEx2.xml"/><Relationship Id="rId3" Type="http://schemas.openxmlformats.org/officeDocument/2006/relationships/chart" Target="../charts/chart13.xml"/><Relationship Id="rId7" Type="http://schemas.openxmlformats.org/officeDocument/2006/relationships/chart" Target="../charts/chart17.xml"/><Relationship Id="rId2" Type="http://schemas.openxmlformats.org/officeDocument/2006/relationships/chart" Target="../charts/chart12.xml"/><Relationship Id="rId1" Type="http://schemas.openxmlformats.org/officeDocument/2006/relationships/chart" Target="../charts/chart11.xml"/><Relationship Id="rId6" Type="http://schemas.openxmlformats.org/officeDocument/2006/relationships/chart" Target="../charts/chart16.xml"/><Relationship Id="rId11" Type="http://schemas.openxmlformats.org/officeDocument/2006/relationships/chart" Target="../charts/chart20.xml"/><Relationship Id="rId5" Type="http://schemas.openxmlformats.org/officeDocument/2006/relationships/chart" Target="../charts/chart15.xml"/><Relationship Id="rId10" Type="http://schemas.openxmlformats.org/officeDocument/2006/relationships/chart" Target="../charts/chart19.xml"/><Relationship Id="rId4" Type="http://schemas.openxmlformats.org/officeDocument/2006/relationships/chart" Target="../charts/chart14.xml"/><Relationship Id="rId9" Type="http://schemas.openxmlformats.org/officeDocument/2006/relationships/chart" Target="../charts/chart18.xml"/></Relationships>
</file>

<file path=xl/drawings/_rels/drawing5.xml.rels><?xml version="1.0" encoding="UTF-8" standalone="yes"?>
<Relationships xmlns="http://schemas.openxmlformats.org/package/2006/relationships"><Relationship Id="rId3" Type="http://schemas.microsoft.com/office/2014/relationships/chartEx" Target="../charts/chartEx3.xml"/><Relationship Id="rId2" Type="http://schemas.openxmlformats.org/officeDocument/2006/relationships/chart" Target="../charts/chart22.xml"/><Relationship Id="rId1" Type="http://schemas.openxmlformats.org/officeDocument/2006/relationships/chart" Target="../charts/chart2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199761</xdr:colOff>
      <xdr:row>38</xdr:row>
      <xdr:rowOff>0</xdr:rowOff>
    </xdr:from>
    <xdr:to>
      <xdr:col>6</xdr:col>
      <xdr:colOff>1619250</xdr:colOff>
      <xdr:row>38</xdr:row>
      <xdr:rowOff>0</xdr:rowOff>
    </xdr:to>
    <xdr:graphicFrame macro="">
      <xdr:nvGraphicFramePr>
        <xdr:cNvPr id="2" name="Gráfico 1">
          <a:extLst>
            <a:ext uri="{FF2B5EF4-FFF2-40B4-BE49-F238E27FC236}">
              <a16:creationId xmlns:a16="http://schemas.microsoft.com/office/drawing/2014/main" id="{F5C81D96-A806-4A64-835D-2CBDE73453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2382</xdr:colOff>
      <xdr:row>41</xdr:row>
      <xdr:rowOff>142874</xdr:rowOff>
    </xdr:from>
    <xdr:to>
      <xdr:col>6</xdr:col>
      <xdr:colOff>1552575</xdr:colOff>
      <xdr:row>62</xdr:row>
      <xdr:rowOff>83341</xdr:rowOff>
    </xdr:to>
    <xdr:graphicFrame macro="">
      <xdr:nvGraphicFramePr>
        <xdr:cNvPr id="4" name="Gráfico 3">
          <a:extLst>
            <a:ext uri="{FF2B5EF4-FFF2-40B4-BE49-F238E27FC236}">
              <a16:creationId xmlns:a16="http://schemas.microsoft.com/office/drawing/2014/main" id="{2125DC2F-18A0-4C9E-89EF-31030E93EFE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291704</xdr:colOff>
      <xdr:row>65</xdr:row>
      <xdr:rowOff>35720</xdr:rowOff>
    </xdr:from>
    <xdr:to>
      <xdr:col>7</xdr:col>
      <xdr:colOff>0</xdr:colOff>
      <xdr:row>85</xdr:row>
      <xdr:rowOff>27781</xdr:rowOff>
    </xdr:to>
    <xdr:graphicFrame macro="">
      <xdr:nvGraphicFramePr>
        <xdr:cNvPr id="5" name="Gráfico 4">
          <a:extLst>
            <a:ext uri="{FF2B5EF4-FFF2-40B4-BE49-F238E27FC236}">
              <a16:creationId xmlns:a16="http://schemas.microsoft.com/office/drawing/2014/main" id="{6DE6D237-202E-47C1-BF2E-1429EB87767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261938</xdr:colOff>
      <xdr:row>88</xdr:row>
      <xdr:rowOff>146444</xdr:rowOff>
    </xdr:from>
    <xdr:to>
      <xdr:col>6</xdr:col>
      <xdr:colOff>1547812</xdr:colOff>
      <xdr:row>110</xdr:row>
      <xdr:rowOff>178593</xdr:rowOff>
    </xdr:to>
    <xdr:graphicFrame macro="">
      <xdr:nvGraphicFramePr>
        <xdr:cNvPr id="7" name="Gráfico 6">
          <a:extLst>
            <a:ext uri="{FF2B5EF4-FFF2-40B4-BE49-F238E27FC236}">
              <a16:creationId xmlns:a16="http://schemas.microsoft.com/office/drawing/2014/main" id="{FE59FDDE-F9E9-49B9-BC01-52483323496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17858</xdr:colOff>
      <xdr:row>131</xdr:row>
      <xdr:rowOff>23813</xdr:rowOff>
    </xdr:from>
    <xdr:to>
      <xdr:col>6</xdr:col>
      <xdr:colOff>1535906</xdr:colOff>
      <xdr:row>149</xdr:row>
      <xdr:rowOff>95250</xdr:rowOff>
    </xdr:to>
    <xdr:graphicFrame macro="">
      <xdr:nvGraphicFramePr>
        <xdr:cNvPr id="8" name="Gráfico 7">
          <a:extLst>
            <a:ext uri="{FF2B5EF4-FFF2-40B4-BE49-F238E27FC236}">
              <a16:creationId xmlns:a16="http://schemas.microsoft.com/office/drawing/2014/main" id="{6DD9B179-AC1A-4C9C-A51E-A3DE0314C0D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29764</xdr:colOff>
      <xdr:row>150</xdr:row>
      <xdr:rowOff>0</xdr:rowOff>
    </xdr:from>
    <xdr:to>
      <xdr:col>7</xdr:col>
      <xdr:colOff>11905</xdr:colOff>
      <xdr:row>168</xdr:row>
      <xdr:rowOff>63500</xdr:rowOff>
    </xdr:to>
    <xdr:graphicFrame macro="">
      <xdr:nvGraphicFramePr>
        <xdr:cNvPr id="9" name="Gráfico 8">
          <a:extLst>
            <a:ext uri="{FF2B5EF4-FFF2-40B4-BE49-F238E27FC236}">
              <a16:creationId xmlns:a16="http://schemas.microsoft.com/office/drawing/2014/main" id="{03A73862-8845-427F-B7B4-585284FBFB3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327421</xdr:colOff>
      <xdr:row>169</xdr:row>
      <xdr:rowOff>178593</xdr:rowOff>
    </xdr:from>
    <xdr:to>
      <xdr:col>7</xdr:col>
      <xdr:colOff>11905</xdr:colOff>
      <xdr:row>192</xdr:row>
      <xdr:rowOff>11906</xdr:rowOff>
    </xdr:to>
    <xdr:graphicFrame macro="">
      <xdr:nvGraphicFramePr>
        <xdr:cNvPr id="10" name="Gráfico 9">
          <a:extLst>
            <a:ext uri="{FF2B5EF4-FFF2-40B4-BE49-F238E27FC236}">
              <a16:creationId xmlns:a16="http://schemas.microsoft.com/office/drawing/2014/main" id="{132C8D56-BAEB-47BE-AA5E-7C071F5AD0B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315515</xdr:colOff>
      <xdr:row>112</xdr:row>
      <xdr:rowOff>1</xdr:rowOff>
    </xdr:from>
    <xdr:to>
      <xdr:col>6</xdr:col>
      <xdr:colOff>1547812</xdr:colOff>
      <xdr:row>130</xdr:row>
      <xdr:rowOff>35717</xdr:rowOff>
    </xdr:to>
    <mc:AlternateContent xmlns:mc="http://schemas.openxmlformats.org/markup-compatibility/2006">
      <mc:Choice xmlns:cx2="http://schemas.microsoft.com/office/drawing/2015/10/21/chartex" Requires="cx2">
        <xdr:graphicFrame macro="">
          <xdr:nvGraphicFramePr>
            <xdr:cNvPr id="11" name="Gráfico 10">
              <a:extLst>
                <a:ext uri="{FF2B5EF4-FFF2-40B4-BE49-F238E27FC236}">
                  <a16:creationId xmlns:a16="http://schemas.microsoft.com/office/drawing/2014/main" id="{5F6E263E-E073-4394-BC5C-B59F3D3B3979}"/>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8"/>
            </a:graphicData>
          </a:graphic>
        </xdr:graphicFrame>
      </mc:Choice>
      <mc:Fallback>
        <xdr:sp macro="" textlink="">
          <xdr:nvSpPr>
            <xdr:cNvPr id="0" name=""/>
            <xdr:cNvSpPr>
              <a:spLocks noTextEdit="1"/>
            </xdr:cNvSpPr>
          </xdr:nvSpPr>
          <xdr:spPr>
            <a:xfrm>
              <a:off x="315515" y="21526501"/>
              <a:ext cx="12576572" cy="3464716"/>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twoCellAnchor>
    <xdr:from>
      <xdr:col>0</xdr:col>
      <xdr:colOff>291704</xdr:colOff>
      <xdr:row>192</xdr:row>
      <xdr:rowOff>182164</xdr:rowOff>
    </xdr:from>
    <xdr:to>
      <xdr:col>6</xdr:col>
      <xdr:colOff>1524001</xdr:colOff>
      <xdr:row>224</xdr:row>
      <xdr:rowOff>107156</xdr:rowOff>
    </xdr:to>
    <xdr:graphicFrame macro="">
      <xdr:nvGraphicFramePr>
        <xdr:cNvPr id="12" name="Gráfico 11">
          <a:extLst>
            <a:ext uri="{FF2B5EF4-FFF2-40B4-BE49-F238E27FC236}">
              <a16:creationId xmlns:a16="http://schemas.microsoft.com/office/drawing/2014/main" id="{74A4A87E-FA82-4DF5-B23C-CB3100AF16F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0</xdr:colOff>
      <xdr:row>3</xdr:row>
      <xdr:rowOff>158750</xdr:rowOff>
    </xdr:from>
    <xdr:to>
      <xdr:col>5</xdr:col>
      <xdr:colOff>219075</xdr:colOff>
      <xdr:row>24</xdr:row>
      <xdr:rowOff>0</xdr:rowOff>
    </xdr:to>
    <xdr:graphicFrame macro="">
      <xdr:nvGraphicFramePr>
        <xdr:cNvPr id="13" name="Gráfico 1">
          <a:extLst>
            <a:ext uri="{FF2B5EF4-FFF2-40B4-BE49-F238E27FC236}">
              <a16:creationId xmlns:a16="http://schemas.microsoft.com/office/drawing/2014/main" id="{46B8F31B-D433-4A0A-91EA-2181F5CF9DD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2</xdr:col>
      <xdr:colOff>385762</xdr:colOff>
      <xdr:row>2</xdr:row>
      <xdr:rowOff>97631</xdr:rowOff>
    </xdr:from>
    <xdr:to>
      <xdr:col>3</xdr:col>
      <xdr:colOff>462352</xdr:colOff>
      <xdr:row>3</xdr:row>
      <xdr:rowOff>163868</xdr:rowOff>
    </xdr:to>
    <xdr:sp macro="" textlink="">
      <xdr:nvSpPr>
        <xdr:cNvPr id="18" name="Rectángulo 17">
          <a:extLst>
            <a:ext uri="{FF2B5EF4-FFF2-40B4-BE49-F238E27FC236}">
              <a16:creationId xmlns:a16="http://schemas.microsoft.com/office/drawing/2014/main" id="{5A630BC2-CE83-411C-B639-5185F1E678D6}"/>
            </a:ext>
          </a:extLst>
        </xdr:cNvPr>
        <xdr:cNvSpPr/>
      </xdr:nvSpPr>
      <xdr:spPr>
        <a:xfrm>
          <a:off x="5553075" y="526256"/>
          <a:ext cx="1302933" cy="256737"/>
        </a:xfrm>
        <a:prstGeom prst="rect">
          <a:avLst/>
        </a:prstGeom>
        <a:noFill/>
      </xdr:spPr>
      <xdr:txBody>
        <a:bodyPr wrap="square" lIns="91440" tIns="45720" rIns="91440" bIns="45720">
          <a:sp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a:r>
            <a:rPr lang="es-ES" sz="1050" b="1" cap="none" spc="0">
              <a:ln w="0"/>
              <a:gradFill>
                <a:gsLst>
                  <a:gs pos="21000">
                    <a:srgbClr val="53575C"/>
                  </a:gs>
                  <a:gs pos="88000">
                    <a:srgbClr val="C5C7CA"/>
                  </a:gs>
                </a:gsLst>
                <a:lin ang="5400000"/>
              </a:gradFill>
              <a:effectLst/>
            </a:rPr>
            <a:t>50%</a:t>
          </a:r>
        </a:p>
      </xdr:txBody>
    </xdr:sp>
    <xdr:clientData/>
  </xdr:twoCellAnchor>
  <xdr:twoCellAnchor>
    <xdr:from>
      <xdr:col>2</xdr:col>
      <xdr:colOff>209550</xdr:colOff>
      <xdr:row>13</xdr:row>
      <xdr:rowOff>83343</xdr:rowOff>
    </xdr:from>
    <xdr:to>
      <xdr:col>3</xdr:col>
      <xdr:colOff>254795</xdr:colOff>
      <xdr:row>16</xdr:row>
      <xdr:rowOff>32543</xdr:rowOff>
    </xdr:to>
    <xdr:sp macro="" textlink="$B$6">
      <xdr:nvSpPr>
        <xdr:cNvPr id="21" name="CuadroTexto 20">
          <a:extLst>
            <a:ext uri="{FF2B5EF4-FFF2-40B4-BE49-F238E27FC236}">
              <a16:creationId xmlns:a16="http://schemas.microsoft.com/office/drawing/2014/main" id="{7ED9C1CE-A39B-4FB3-B323-42952C7E6F1D}"/>
            </a:ext>
          </a:extLst>
        </xdr:cNvPr>
        <xdr:cNvSpPr txBox="1"/>
      </xdr:nvSpPr>
      <xdr:spPr>
        <a:xfrm>
          <a:off x="5376863" y="2607468"/>
          <a:ext cx="1271588" cy="520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fld id="{254F59E9-B6C4-4290-AC29-A23F340385AD}" type="TxLink">
            <a:rPr lang="en-US" sz="2000" b="1" i="0" u="none" strike="noStrike">
              <a:solidFill>
                <a:srgbClr val="000000"/>
              </a:solidFill>
              <a:latin typeface="Calibri"/>
              <a:cs typeface="Calibri"/>
            </a:rPr>
            <a:pPr algn="ctr"/>
            <a:t>39,0%</a:t>
          </a:fld>
          <a:endParaRPr lang="es-CO" sz="5400" b="1">
            <a:solidFill>
              <a:sysClr val="windowText" lastClr="000000"/>
            </a:solidFill>
          </a:endParaRPr>
        </a:p>
      </xdr:txBody>
    </xdr:sp>
    <xdr:clientData/>
  </xdr:twoCellAnchor>
  <xdr:twoCellAnchor>
    <xdr:from>
      <xdr:col>0</xdr:col>
      <xdr:colOff>302419</xdr:colOff>
      <xdr:row>16</xdr:row>
      <xdr:rowOff>8731</xdr:rowOff>
    </xdr:from>
    <xdr:to>
      <xdr:col>7</xdr:col>
      <xdr:colOff>61913</xdr:colOff>
      <xdr:row>40</xdr:row>
      <xdr:rowOff>23020</xdr:rowOff>
    </xdr:to>
    <xdr:graphicFrame macro="">
      <xdr:nvGraphicFramePr>
        <xdr:cNvPr id="3" name="Gráfico 2">
          <a:extLst>
            <a:ext uri="{FF2B5EF4-FFF2-40B4-BE49-F238E27FC236}">
              <a16:creationId xmlns:a16="http://schemas.microsoft.com/office/drawing/2014/main" id="{2419FB0B-F5FE-45C5-BED4-912B0C45BA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0.36831</cdr:x>
      <cdr:y>0.44098</cdr:y>
    </cdr:from>
    <cdr:to>
      <cdr:x>0.44672</cdr:x>
      <cdr:y>0.51546</cdr:y>
    </cdr:to>
    <cdr:sp macro="" textlink="">
      <cdr:nvSpPr>
        <cdr:cNvPr id="2" name="Rectángulo 1">
          <a:extLst xmlns:a="http://schemas.openxmlformats.org/drawingml/2006/main">
            <a:ext uri="{FF2B5EF4-FFF2-40B4-BE49-F238E27FC236}">
              <a16:creationId xmlns:a16="http://schemas.microsoft.com/office/drawing/2014/main" id="{A13A5C58-9FF3-AEB7-C607-433091C16815}"/>
            </a:ext>
          </a:extLst>
        </cdr:cNvPr>
        <cdr:cNvSpPr/>
      </cdr:nvSpPr>
      <cdr:spPr>
        <a:xfrm xmlns:a="http://schemas.openxmlformats.org/drawingml/2006/main">
          <a:off x="3540638" y="1694137"/>
          <a:ext cx="753764" cy="286134"/>
        </a:xfrm>
        <a:prstGeom xmlns:a="http://schemas.openxmlformats.org/drawingml/2006/main" prst="rect">
          <a:avLst/>
        </a:prstGeom>
        <a:noFill xmlns:a="http://schemas.openxmlformats.org/drawingml/2006/main"/>
      </cdr:spPr>
      <cdr:txBody>
        <a:bodyPr xmlns:a="http://schemas.openxmlformats.org/drawingml/2006/main" wrap="square" lIns="91440" tIns="45720" rIns="91440" bIns="45720">
          <a:spAutoFit/>
        </a:bodyPr>
        <a:lstStyle xmlns:a="http://schemas.openxmlformats.org/drawingml/2006/main"/>
        <a:p xmlns:a="http://schemas.openxmlformats.org/drawingml/2006/main">
          <a:pPr algn="ctr"/>
          <a:r>
            <a:rPr lang="es-ES" sz="1050" b="1" cap="none" spc="0">
              <a:ln w="0"/>
              <a:gradFill>
                <a:gsLst>
                  <a:gs pos="21000">
                    <a:srgbClr val="53575C"/>
                  </a:gs>
                  <a:gs pos="88000">
                    <a:srgbClr val="C5C7CA"/>
                  </a:gs>
                </a:gsLst>
                <a:lin ang="5400000"/>
              </a:gradFill>
              <a:effectLst/>
            </a:rPr>
            <a:t>0%</a:t>
          </a:r>
        </a:p>
      </cdr:txBody>
    </cdr:sp>
  </cdr:relSizeAnchor>
  <cdr:relSizeAnchor xmlns:cdr="http://schemas.openxmlformats.org/drawingml/2006/chartDrawing">
    <cdr:from>
      <cdr:x>0.43704</cdr:x>
      <cdr:y>0.09102</cdr:y>
    </cdr:from>
    <cdr:to>
      <cdr:x>0.51545</cdr:x>
      <cdr:y>0.16551</cdr:y>
    </cdr:to>
    <cdr:sp macro="" textlink="">
      <cdr:nvSpPr>
        <cdr:cNvPr id="3" name="Rectángulo 2">
          <a:extLst xmlns:a="http://schemas.openxmlformats.org/drawingml/2006/main">
            <a:ext uri="{FF2B5EF4-FFF2-40B4-BE49-F238E27FC236}">
              <a16:creationId xmlns:a16="http://schemas.microsoft.com/office/drawing/2014/main" id="{85837BC0-BE17-8BBE-D2AE-584D965E3985}"/>
            </a:ext>
          </a:extLst>
        </cdr:cNvPr>
        <cdr:cNvSpPr/>
      </cdr:nvSpPr>
      <cdr:spPr>
        <a:xfrm xmlns:a="http://schemas.openxmlformats.org/drawingml/2006/main">
          <a:off x="4201344" y="349676"/>
          <a:ext cx="753763" cy="286172"/>
        </a:xfrm>
        <a:prstGeom xmlns:a="http://schemas.openxmlformats.org/drawingml/2006/main" prst="rect">
          <a:avLst/>
        </a:prstGeom>
        <a:noFill xmlns:a="http://schemas.openxmlformats.org/drawingml/2006/main"/>
      </cdr:spPr>
      <cdr:txBody>
        <a:bodyPr xmlns:a="http://schemas.openxmlformats.org/drawingml/2006/main" wrap="square" lIns="91440" tIns="45720" rIns="91440" bIns="4572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ES" sz="1050" b="1" cap="none" spc="0">
              <a:ln w="0"/>
              <a:gradFill>
                <a:gsLst>
                  <a:gs pos="21000">
                    <a:srgbClr val="53575C"/>
                  </a:gs>
                  <a:gs pos="88000">
                    <a:srgbClr val="C5C7CA"/>
                  </a:gs>
                </a:gsLst>
                <a:lin ang="5400000"/>
              </a:gradFill>
              <a:effectLst/>
            </a:rPr>
            <a:t>25%</a:t>
          </a:r>
        </a:p>
      </cdr:txBody>
    </cdr:sp>
  </cdr:relSizeAnchor>
  <cdr:relSizeAnchor xmlns:cdr="http://schemas.openxmlformats.org/drawingml/2006/chartDrawing">
    <cdr:from>
      <cdr:x>0.74785</cdr:x>
      <cdr:y>0.09823</cdr:y>
    </cdr:from>
    <cdr:to>
      <cdr:x>0.82626</cdr:x>
      <cdr:y>0.17272</cdr:y>
    </cdr:to>
    <cdr:sp macro="" textlink="">
      <cdr:nvSpPr>
        <cdr:cNvPr id="4" name="Rectángulo 3">
          <a:extLst xmlns:a="http://schemas.openxmlformats.org/drawingml/2006/main">
            <a:ext uri="{FF2B5EF4-FFF2-40B4-BE49-F238E27FC236}">
              <a16:creationId xmlns:a16="http://schemas.microsoft.com/office/drawing/2014/main" id="{241AF974-975D-28D2-D4FC-2FF44133359E}"/>
            </a:ext>
          </a:extLst>
        </cdr:cNvPr>
        <cdr:cNvSpPr/>
      </cdr:nvSpPr>
      <cdr:spPr>
        <a:xfrm xmlns:a="http://schemas.openxmlformats.org/drawingml/2006/main">
          <a:off x="7189141" y="377378"/>
          <a:ext cx="753763" cy="286171"/>
        </a:xfrm>
        <a:prstGeom xmlns:a="http://schemas.openxmlformats.org/drawingml/2006/main" prst="rect">
          <a:avLst/>
        </a:prstGeom>
        <a:noFill xmlns:a="http://schemas.openxmlformats.org/drawingml/2006/main"/>
      </cdr:spPr>
      <cdr:txBody>
        <a:bodyPr xmlns:a="http://schemas.openxmlformats.org/drawingml/2006/main" wrap="square" lIns="91440" tIns="45720" rIns="91440" bIns="4572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ES" sz="1050" b="1" cap="none" spc="0">
              <a:ln w="0"/>
              <a:gradFill>
                <a:gsLst>
                  <a:gs pos="21000">
                    <a:srgbClr val="53575C"/>
                  </a:gs>
                  <a:gs pos="88000">
                    <a:srgbClr val="C5C7CA"/>
                  </a:gs>
                </a:gsLst>
                <a:lin ang="5400000"/>
              </a:gradFill>
              <a:effectLst/>
            </a:rPr>
            <a:t>75%</a:t>
          </a:r>
        </a:p>
      </cdr:txBody>
    </cdr:sp>
  </cdr:relSizeAnchor>
  <cdr:relSizeAnchor xmlns:cdr="http://schemas.openxmlformats.org/drawingml/2006/chartDrawing">
    <cdr:from>
      <cdr:x>0.79546</cdr:x>
      <cdr:y>0.44041</cdr:y>
    </cdr:from>
    <cdr:to>
      <cdr:x>0.89565</cdr:x>
      <cdr:y>0.51489</cdr:y>
    </cdr:to>
    <cdr:sp macro="" textlink="">
      <cdr:nvSpPr>
        <cdr:cNvPr id="5" name="Rectángulo 4">
          <a:extLst xmlns:a="http://schemas.openxmlformats.org/drawingml/2006/main">
            <a:ext uri="{FF2B5EF4-FFF2-40B4-BE49-F238E27FC236}">
              <a16:creationId xmlns:a16="http://schemas.microsoft.com/office/drawing/2014/main" id="{BB81E27F-0645-5F82-B81C-B6E7F75925CB}"/>
            </a:ext>
          </a:extLst>
        </cdr:cNvPr>
        <cdr:cNvSpPr/>
      </cdr:nvSpPr>
      <cdr:spPr>
        <a:xfrm xmlns:a="http://schemas.openxmlformats.org/drawingml/2006/main">
          <a:off x="7646860" y="1691945"/>
          <a:ext cx="963137" cy="286134"/>
        </a:xfrm>
        <a:prstGeom xmlns:a="http://schemas.openxmlformats.org/drawingml/2006/main" prst="rect">
          <a:avLst/>
        </a:prstGeom>
        <a:noFill xmlns:a="http://schemas.openxmlformats.org/drawingml/2006/main"/>
      </cdr:spPr>
      <cdr:txBody>
        <a:bodyPr xmlns:a="http://schemas.openxmlformats.org/drawingml/2006/main" wrap="square" lIns="91440" tIns="45720" rIns="91440" bIns="4572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ES" sz="1050" b="1" cap="none" spc="0">
              <a:ln w="0"/>
              <a:gradFill>
                <a:gsLst>
                  <a:gs pos="21000">
                    <a:srgbClr val="53575C"/>
                  </a:gs>
                  <a:gs pos="88000">
                    <a:srgbClr val="C5C7CA"/>
                  </a:gs>
                </a:gsLst>
                <a:lin ang="5400000"/>
              </a:gradFill>
              <a:effectLst/>
            </a:rPr>
            <a:t>100%</a:t>
          </a:r>
        </a:p>
      </cdr:txBody>
    </cdr:sp>
  </cdr:relSizeAnchor>
</c:userShapes>
</file>

<file path=xl/drawings/drawing3.xml><?xml version="1.0" encoding="utf-8"?>
<xdr:wsDr xmlns:xdr="http://schemas.openxmlformats.org/drawingml/2006/spreadsheetDrawing" xmlns:a="http://schemas.openxmlformats.org/drawingml/2006/main">
  <xdr:twoCellAnchor>
    <xdr:from>
      <xdr:col>0</xdr:col>
      <xdr:colOff>199761</xdr:colOff>
      <xdr:row>38</xdr:row>
      <xdr:rowOff>0</xdr:rowOff>
    </xdr:from>
    <xdr:to>
      <xdr:col>6</xdr:col>
      <xdr:colOff>1619250</xdr:colOff>
      <xdr:row>38</xdr:row>
      <xdr:rowOff>0</xdr:rowOff>
    </xdr:to>
    <xdr:graphicFrame macro="">
      <xdr:nvGraphicFramePr>
        <xdr:cNvPr id="2" name="Gráfico 1">
          <a:extLst>
            <a:ext uri="{FF2B5EF4-FFF2-40B4-BE49-F238E27FC236}">
              <a16:creationId xmlns:a16="http://schemas.microsoft.com/office/drawing/2014/main" id="{A32859FD-7A05-4B02-B667-E26349175D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67</xdr:row>
      <xdr:rowOff>174625</xdr:rowOff>
    </xdr:from>
    <xdr:to>
      <xdr:col>6</xdr:col>
      <xdr:colOff>1424781</xdr:colOff>
      <xdr:row>84</xdr:row>
      <xdr:rowOff>174625</xdr:rowOff>
    </xdr:to>
    <xdr:graphicFrame macro="">
      <xdr:nvGraphicFramePr>
        <xdr:cNvPr id="3" name="Gráfico 2">
          <a:extLst>
            <a:ext uri="{FF2B5EF4-FFF2-40B4-BE49-F238E27FC236}">
              <a16:creationId xmlns:a16="http://schemas.microsoft.com/office/drawing/2014/main" id="{CADCD82D-285A-430F-9267-4CDF15CFC9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40</xdr:row>
      <xdr:rowOff>230189</xdr:rowOff>
    </xdr:from>
    <xdr:to>
      <xdr:col>6</xdr:col>
      <xdr:colOff>1343421</xdr:colOff>
      <xdr:row>55</xdr:row>
      <xdr:rowOff>127000</xdr:rowOff>
    </xdr:to>
    <xdr:graphicFrame macro="">
      <xdr:nvGraphicFramePr>
        <xdr:cNvPr id="4" name="Gráfico 3">
          <a:extLst>
            <a:ext uri="{FF2B5EF4-FFF2-40B4-BE49-F238E27FC236}">
              <a16:creationId xmlns:a16="http://schemas.microsoft.com/office/drawing/2014/main" id="{D363B5FB-C134-4F35-A626-E19C4119338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285751</xdr:colOff>
      <xdr:row>76</xdr:row>
      <xdr:rowOff>110725</xdr:rowOff>
    </xdr:from>
    <xdr:to>
      <xdr:col>7</xdr:col>
      <xdr:colOff>23812</xdr:colOff>
      <xdr:row>98</xdr:row>
      <xdr:rowOff>142874</xdr:rowOff>
    </xdr:to>
    <xdr:graphicFrame macro="">
      <xdr:nvGraphicFramePr>
        <xdr:cNvPr id="5" name="Gráfico 4">
          <a:extLst>
            <a:ext uri="{FF2B5EF4-FFF2-40B4-BE49-F238E27FC236}">
              <a16:creationId xmlns:a16="http://schemas.microsoft.com/office/drawing/2014/main" id="{C6560380-B4A0-4336-8847-8EEDC3FB45F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303608</xdr:colOff>
      <xdr:row>114</xdr:row>
      <xdr:rowOff>47626</xdr:rowOff>
    </xdr:from>
    <xdr:to>
      <xdr:col>6</xdr:col>
      <xdr:colOff>1488281</xdr:colOff>
      <xdr:row>132</xdr:row>
      <xdr:rowOff>119063</xdr:rowOff>
    </xdr:to>
    <xdr:graphicFrame macro="">
      <xdr:nvGraphicFramePr>
        <xdr:cNvPr id="6" name="Gráfico 5">
          <a:extLst>
            <a:ext uri="{FF2B5EF4-FFF2-40B4-BE49-F238E27FC236}">
              <a16:creationId xmlns:a16="http://schemas.microsoft.com/office/drawing/2014/main" id="{4637DC21-486C-45DA-93F9-B90A3EC553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17859</xdr:colOff>
      <xdr:row>133</xdr:row>
      <xdr:rowOff>71438</xdr:rowOff>
    </xdr:from>
    <xdr:to>
      <xdr:col>7</xdr:col>
      <xdr:colOff>0</xdr:colOff>
      <xdr:row>149</xdr:row>
      <xdr:rowOff>158750</xdr:rowOff>
    </xdr:to>
    <xdr:graphicFrame macro="">
      <xdr:nvGraphicFramePr>
        <xdr:cNvPr id="7" name="Gráfico 6">
          <a:extLst>
            <a:ext uri="{FF2B5EF4-FFF2-40B4-BE49-F238E27FC236}">
              <a16:creationId xmlns:a16="http://schemas.microsoft.com/office/drawing/2014/main" id="{5225E427-FE17-4B62-B0DB-215ECCAC132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5952</xdr:colOff>
      <xdr:row>150</xdr:row>
      <xdr:rowOff>11907</xdr:rowOff>
    </xdr:from>
    <xdr:to>
      <xdr:col>7</xdr:col>
      <xdr:colOff>23811</xdr:colOff>
      <xdr:row>171</xdr:row>
      <xdr:rowOff>1</xdr:rowOff>
    </xdr:to>
    <xdr:graphicFrame macro="">
      <xdr:nvGraphicFramePr>
        <xdr:cNvPr id="8" name="Gráfico 7">
          <a:extLst>
            <a:ext uri="{FF2B5EF4-FFF2-40B4-BE49-F238E27FC236}">
              <a16:creationId xmlns:a16="http://schemas.microsoft.com/office/drawing/2014/main" id="{AA8E73FA-2201-4431-9A25-CA0641D7248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315515</xdr:colOff>
      <xdr:row>100</xdr:row>
      <xdr:rowOff>15874</xdr:rowOff>
    </xdr:from>
    <xdr:to>
      <xdr:col>6</xdr:col>
      <xdr:colOff>1547812</xdr:colOff>
      <xdr:row>113</xdr:row>
      <xdr:rowOff>111125</xdr:rowOff>
    </xdr:to>
    <mc:AlternateContent xmlns:mc="http://schemas.openxmlformats.org/markup-compatibility/2006">
      <mc:Choice xmlns:cx2="http://schemas.microsoft.com/office/drawing/2015/10/21/chartex" Requires="cx2">
        <xdr:graphicFrame macro="">
          <xdr:nvGraphicFramePr>
            <xdr:cNvPr id="9" name="Gráfico 8">
              <a:extLst>
                <a:ext uri="{FF2B5EF4-FFF2-40B4-BE49-F238E27FC236}">
                  <a16:creationId xmlns:a16="http://schemas.microsoft.com/office/drawing/2014/main" id="{E19F2594-5FFC-4D84-925D-444990311E50}"/>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8"/>
            </a:graphicData>
          </a:graphic>
        </xdr:graphicFrame>
      </mc:Choice>
      <mc:Fallback>
        <xdr:sp macro="" textlink="">
          <xdr:nvSpPr>
            <xdr:cNvPr id="0" name=""/>
            <xdr:cNvSpPr>
              <a:spLocks noTextEdit="1"/>
            </xdr:cNvSpPr>
          </xdr:nvSpPr>
          <xdr:spPr>
            <a:xfrm>
              <a:off x="315515" y="19256374"/>
              <a:ext cx="12576572" cy="2571751"/>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twoCellAnchor>
    <xdr:from>
      <xdr:col>1</xdr:col>
      <xdr:colOff>33735</xdr:colOff>
      <xdr:row>171</xdr:row>
      <xdr:rowOff>106757</xdr:rowOff>
    </xdr:from>
    <xdr:to>
      <xdr:col>7</xdr:col>
      <xdr:colOff>43657</xdr:colOff>
      <xdr:row>200</xdr:row>
      <xdr:rowOff>47625</xdr:rowOff>
    </xdr:to>
    <xdr:graphicFrame macro="">
      <xdr:nvGraphicFramePr>
        <xdr:cNvPr id="10" name="Gráfico 9">
          <a:extLst>
            <a:ext uri="{FF2B5EF4-FFF2-40B4-BE49-F238E27FC236}">
              <a16:creationId xmlns:a16="http://schemas.microsoft.com/office/drawing/2014/main" id="{D77A12DA-B5AA-43EE-812F-3A2B45C4CF3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0</xdr:colOff>
      <xdr:row>3</xdr:row>
      <xdr:rowOff>146844</xdr:rowOff>
    </xdr:from>
    <xdr:to>
      <xdr:col>5</xdr:col>
      <xdr:colOff>219075</xdr:colOff>
      <xdr:row>23</xdr:row>
      <xdr:rowOff>178594</xdr:rowOff>
    </xdr:to>
    <xdr:graphicFrame macro="">
      <xdr:nvGraphicFramePr>
        <xdr:cNvPr id="11" name="Gráfico 1">
          <a:extLst>
            <a:ext uri="{FF2B5EF4-FFF2-40B4-BE49-F238E27FC236}">
              <a16:creationId xmlns:a16="http://schemas.microsoft.com/office/drawing/2014/main" id="{CD7E2F69-B230-4069-BF45-148FCCF8A14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2</xdr:col>
      <xdr:colOff>385762</xdr:colOff>
      <xdr:row>2</xdr:row>
      <xdr:rowOff>97631</xdr:rowOff>
    </xdr:from>
    <xdr:to>
      <xdr:col>3</xdr:col>
      <xdr:colOff>462352</xdr:colOff>
      <xdr:row>3</xdr:row>
      <xdr:rowOff>163868</xdr:rowOff>
    </xdr:to>
    <xdr:sp macro="" textlink="">
      <xdr:nvSpPr>
        <xdr:cNvPr id="12" name="Rectángulo 11">
          <a:extLst>
            <a:ext uri="{FF2B5EF4-FFF2-40B4-BE49-F238E27FC236}">
              <a16:creationId xmlns:a16="http://schemas.microsoft.com/office/drawing/2014/main" id="{08C735CC-B5E1-4FDD-A1F9-29446C24BF50}"/>
            </a:ext>
          </a:extLst>
        </xdr:cNvPr>
        <xdr:cNvSpPr/>
      </xdr:nvSpPr>
      <xdr:spPr>
        <a:xfrm>
          <a:off x="5548312" y="526256"/>
          <a:ext cx="1305315" cy="256737"/>
        </a:xfrm>
        <a:prstGeom prst="rect">
          <a:avLst/>
        </a:prstGeom>
        <a:noFill/>
      </xdr:spPr>
      <xdr:txBody>
        <a:bodyPr wrap="square" lIns="91440" tIns="45720" rIns="91440" bIns="45720">
          <a:sp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a:r>
            <a:rPr lang="es-ES" sz="1050" b="1" cap="none" spc="0">
              <a:ln w="0"/>
              <a:gradFill>
                <a:gsLst>
                  <a:gs pos="21000">
                    <a:srgbClr val="53575C"/>
                  </a:gs>
                  <a:gs pos="88000">
                    <a:srgbClr val="C5C7CA"/>
                  </a:gs>
                </a:gsLst>
                <a:lin ang="5400000"/>
              </a:gradFill>
              <a:effectLst/>
            </a:rPr>
            <a:t>50%</a:t>
          </a:r>
        </a:p>
      </xdr:txBody>
    </xdr:sp>
    <xdr:clientData/>
  </xdr:twoCellAnchor>
  <xdr:twoCellAnchor>
    <xdr:from>
      <xdr:col>2</xdr:col>
      <xdr:colOff>209550</xdr:colOff>
      <xdr:row>13</xdr:row>
      <xdr:rowOff>83343</xdr:rowOff>
    </xdr:from>
    <xdr:to>
      <xdr:col>3</xdr:col>
      <xdr:colOff>254795</xdr:colOff>
      <xdr:row>16</xdr:row>
      <xdr:rowOff>32543</xdr:rowOff>
    </xdr:to>
    <xdr:sp macro="" textlink="$B$6">
      <xdr:nvSpPr>
        <xdr:cNvPr id="13" name="CuadroTexto 12">
          <a:extLst>
            <a:ext uri="{FF2B5EF4-FFF2-40B4-BE49-F238E27FC236}">
              <a16:creationId xmlns:a16="http://schemas.microsoft.com/office/drawing/2014/main" id="{4307EC79-50D0-41EC-B3D4-02AC74A4C6E5}"/>
            </a:ext>
          </a:extLst>
        </xdr:cNvPr>
        <xdr:cNvSpPr txBox="1"/>
      </xdr:nvSpPr>
      <xdr:spPr>
        <a:xfrm>
          <a:off x="5372100" y="2607468"/>
          <a:ext cx="1273970" cy="520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fld id="{254F59E9-B6C4-4290-AC29-A23F340385AD}" type="TxLink">
            <a:rPr lang="en-US" sz="2000" b="1" i="0" u="none" strike="noStrike">
              <a:solidFill>
                <a:srgbClr val="000000"/>
              </a:solidFill>
              <a:latin typeface="Calibri"/>
              <a:cs typeface="Calibri"/>
            </a:rPr>
            <a:pPr algn="ctr"/>
            <a:t>31,2%</a:t>
          </a:fld>
          <a:endParaRPr lang="es-CO" sz="5400" b="1">
            <a:solidFill>
              <a:sysClr val="windowText" lastClr="000000"/>
            </a:solidFill>
          </a:endParaRPr>
        </a:p>
      </xdr:txBody>
    </xdr:sp>
    <xdr:clientData/>
  </xdr:twoCellAnchor>
  <xdr:twoCellAnchor>
    <xdr:from>
      <xdr:col>1</xdr:col>
      <xdr:colOff>16670</xdr:colOff>
      <xdr:row>15</xdr:row>
      <xdr:rowOff>143669</xdr:rowOff>
    </xdr:from>
    <xdr:to>
      <xdr:col>7</xdr:col>
      <xdr:colOff>101602</xdr:colOff>
      <xdr:row>38</xdr:row>
      <xdr:rowOff>158751</xdr:rowOff>
    </xdr:to>
    <xdr:graphicFrame macro="">
      <xdr:nvGraphicFramePr>
        <xdr:cNvPr id="14" name="Gráfico 13">
          <a:extLst>
            <a:ext uri="{FF2B5EF4-FFF2-40B4-BE49-F238E27FC236}">
              <a16:creationId xmlns:a16="http://schemas.microsoft.com/office/drawing/2014/main" id="{1698D6F9-4CB5-4FB8-A5DE-6543415776F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oneCellAnchor>
    <xdr:from>
      <xdr:col>4</xdr:col>
      <xdr:colOff>54382</xdr:colOff>
      <xdr:row>2</xdr:row>
      <xdr:rowOff>164226</xdr:rowOff>
    </xdr:from>
    <xdr:ext cx="4452689" cy="1782924"/>
    <xdr:sp macro="" textlink="">
      <xdr:nvSpPr>
        <xdr:cNvPr id="15" name="Rectángulo 14">
          <a:extLst>
            <a:ext uri="{FF2B5EF4-FFF2-40B4-BE49-F238E27FC236}">
              <a16:creationId xmlns:a16="http://schemas.microsoft.com/office/drawing/2014/main" id="{E5037214-C3CC-0B89-9982-44A8DA21BBE9}"/>
            </a:ext>
          </a:extLst>
        </xdr:cNvPr>
        <xdr:cNvSpPr/>
      </xdr:nvSpPr>
      <xdr:spPr>
        <a:xfrm rot="19227123">
          <a:off x="8388757" y="592851"/>
          <a:ext cx="4452689" cy="1782924"/>
        </a:xfrm>
        <a:prstGeom prst="rect">
          <a:avLst/>
        </a:prstGeom>
        <a:noFill/>
      </xdr:spPr>
      <xdr:txBody>
        <a:bodyPr wrap="square" lIns="91440" tIns="45720" rIns="91440" bIns="45720">
          <a:spAutoFit/>
        </a:bodyPr>
        <a:lstStyle/>
        <a:p>
          <a:pPr algn="ctr"/>
          <a:r>
            <a:rPr lang="es-ES" sz="5400" b="1" cap="none" spc="0">
              <a:ln w="10160">
                <a:solidFill>
                  <a:schemeClr val="accent5"/>
                </a:solidFill>
                <a:prstDash val="solid"/>
              </a:ln>
              <a:solidFill>
                <a:srgbClr val="FFFFFF"/>
              </a:solidFill>
              <a:effectLst>
                <a:outerShdw blurRad="38100" dist="22860" dir="5400000" algn="tl" rotWithShape="0">
                  <a:srgbClr val="000000">
                    <a:alpha val="30000"/>
                  </a:srgbClr>
                </a:outerShdw>
              </a:effectLst>
            </a:rPr>
            <a:t>Informe preliminar</a:t>
          </a:r>
        </a:p>
      </xdr:txBody>
    </xdr:sp>
    <xdr:clientData/>
  </xdr:oneCellAnchor>
  <xdr:oneCellAnchor>
    <xdr:from>
      <xdr:col>4</xdr:col>
      <xdr:colOff>904874</xdr:colOff>
      <xdr:row>102</xdr:row>
      <xdr:rowOff>111125</xdr:rowOff>
    </xdr:from>
    <xdr:ext cx="4452689" cy="1782924"/>
    <xdr:sp macro="" textlink="">
      <xdr:nvSpPr>
        <xdr:cNvPr id="16" name="Rectángulo 15">
          <a:extLst>
            <a:ext uri="{FF2B5EF4-FFF2-40B4-BE49-F238E27FC236}">
              <a16:creationId xmlns:a16="http://schemas.microsoft.com/office/drawing/2014/main" id="{54F69C5E-7692-4F3A-BD78-9CCB6E0E5782}"/>
            </a:ext>
          </a:extLst>
        </xdr:cNvPr>
        <xdr:cNvSpPr/>
      </xdr:nvSpPr>
      <xdr:spPr>
        <a:xfrm rot="19227123">
          <a:off x="9239249" y="19732625"/>
          <a:ext cx="4452689" cy="1782924"/>
        </a:xfrm>
        <a:prstGeom prst="rect">
          <a:avLst/>
        </a:prstGeom>
        <a:noFill/>
      </xdr:spPr>
      <xdr:txBody>
        <a:bodyPr wrap="square" lIns="91440" tIns="45720" rIns="91440" bIns="45720">
          <a:spAutoFit/>
        </a:bodyPr>
        <a:lstStyle/>
        <a:p>
          <a:pPr algn="ctr"/>
          <a:r>
            <a:rPr lang="es-ES" sz="5400" b="1" cap="none" spc="0">
              <a:ln w="10160">
                <a:solidFill>
                  <a:schemeClr val="accent5"/>
                </a:solidFill>
                <a:prstDash val="solid"/>
              </a:ln>
              <a:solidFill>
                <a:srgbClr val="FFFFFF"/>
              </a:solidFill>
              <a:effectLst>
                <a:outerShdw blurRad="38100" dist="22860" dir="5400000" algn="tl" rotWithShape="0">
                  <a:srgbClr val="000000">
                    <a:alpha val="30000"/>
                  </a:srgbClr>
                </a:outerShdw>
              </a:effectLst>
            </a:rPr>
            <a:t>Informe preliminar</a:t>
          </a:r>
        </a:p>
      </xdr:txBody>
    </xdr:sp>
    <xdr:clientData/>
  </xdr:oneCellAnchor>
</xdr:wsDr>
</file>

<file path=xl/drawings/drawing4.xml><?xml version="1.0" encoding="utf-8"?>
<c:userShapes xmlns:c="http://schemas.openxmlformats.org/drawingml/2006/chart">
  <cdr:relSizeAnchor xmlns:cdr="http://schemas.openxmlformats.org/drawingml/2006/chartDrawing">
    <cdr:from>
      <cdr:x>0.36831</cdr:x>
      <cdr:y>0.44098</cdr:y>
    </cdr:from>
    <cdr:to>
      <cdr:x>0.44672</cdr:x>
      <cdr:y>0.51546</cdr:y>
    </cdr:to>
    <cdr:sp macro="" textlink="">
      <cdr:nvSpPr>
        <cdr:cNvPr id="2" name="Rectángulo 1">
          <a:extLst xmlns:a="http://schemas.openxmlformats.org/drawingml/2006/main">
            <a:ext uri="{FF2B5EF4-FFF2-40B4-BE49-F238E27FC236}">
              <a16:creationId xmlns:a16="http://schemas.microsoft.com/office/drawing/2014/main" id="{A13A5C58-9FF3-AEB7-C607-433091C16815}"/>
            </a:ext>
          </a:extLst>
        </cdr:cNvPr>
        <cdr:cNvSpPr/>
      </cdr:nvSpPr>
      <cdr:spPr>
        <a:xfrm xmlns:a="http://schemas.openxmlformats.org/drawingml/2006/main">
          <a:off x="3540638" y="1694137"/>
          <a:ext cx="753764" cy="286134"/>
        </a:xfrm>
        <a:prstGeom xmlns:a="http://schemas.openxmlformats.org/drawingml/2006/main" prst="rect">
          <a:avLst/>
        </a:prstGeom>
        <a:noFill xmlns:a="http://schemas.openxmlformats.org/drawingml/2006/main"/>
      </cdr:spPr>
      <cdr:txBody>
        <a:bodyPr xmlns:a="http://schemas.openxmlformats.org/drawingml/2006/main" wrap="square" lIns="91440" tIns="45720" rIns="91440" bIns="45720">
          <a:spAutoFit/>
        </a:bodyPr>
        <a:lstStyle xmlns:a="http://schemas.openxmlformats.org/drawingml/2006/main"/>
        <a:p xmlns:a="http://schemas.openxmlformats.org/drawingml/2006/main">
          <a:pPr algn="ctr"/>
          <a:r>
            <a:rPr lang="es-ES" sz="1050" b="1" cap="none" spc="0">
              <a:ln w="0"/>
              <a:gradFill>
                <a:gsLst>
                  <a:gs pos="21000">
                    <a:srgbClr val="53575C"/>
                  </a:gs>
                  <a:gs pos="88000">
                    <a:srgbClr val="C5C7CA"/>
                  </a:gs>
                </a:gsLst>
                <a:lin ang="5400000"/>
              </a:gradFill>
              <a:effectLst/>
            </a:rPr>
            <a:t>0%</a:t>
          </a:r>
        </a:p>
      </cdr:txBody>
    </cdr:sp>
  </cdr:relSizeAnchor>
  <cdr:relSizeAnchor xmlns:cdr="http://schemas.openxmlformats.org/drawingml/2006/chartDrawing">
    <cdr:from>
      <cdr:x>0.43704</cdr:x>
      <cdr:y>0.09102</cdr:y>
    </cdr:from>
    <cdr:to>
      <cdr:x>0.51545</cdr:x>
      <cdr:y>0.16551</cdr:y>
    </cdr:to>
    <cdr:sp macro="" textlink="">
      <cdr:nvSpPr>
        <cdr:cNvPr id="3" name="Rectángulo 2">
          <a:extLst xmlns:a="http://schemas.openxmlformats.org/drawingml/2006/main">
            <a:ext uri="{FF2B5EF4-FFF2-40B4-BE49-F238E27FC236}">
              <a16:creationId xmlns:a16="http://schemas.microsoft.com/office/drawing/2014/main" id="{85837BC0-BE17-8BBE-D2AE-584D965E3985}"/>
            </a:ext>
          </a:extLst>
        </cdr:cNvPr>
        <cdr:cNvSpPr/>
      </cdr:nvSpPr>
      <cdr:spPr>
        <a:xfrm xmlns:a="http://schemas.openxmlformats.org/drawingml/2006/main">
          <a:off x="4201344" y="349676"/>
          <a:ext cx="753763" cy="286172"/>
        </a:xfrm>
        <a:prstGeom xmlns:a="http://schemas.openxmlformats.org/drawingml/2006/main" prst="rect">
          <a:avLst/>
        </a:prstGeom>
        <a:noFill xmlns:a="http://schemas.openxmlformats.org/drawingml/2006/main"/>
      </cdr:spPr>
      <cdr:txBody>
        <a:bodyPr xmlns:a="http://schemas.openxmlformats.org/drawingml/2006/main" wrap="square" lIns="91440" tIns="45720" rIns="91440" bIns="4572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ES" sz="1050" b="1" cap="none" spc="0">
              <a:ln w="0"/>
              <a:gradFill>
                <a:gsLst>
                  <a:gs pos="21000">
                    <a:srgbClr val="53575C"/>
                  </a:gs>
                  <a:gs pos="88000">
                    <a:srgbClr val="C5C7CA"/>
                  </a:gs>
                </a:gsLst>
                <a:lin ang="5400000"/>
              </a:gradFill>
              <a:effectLst/>
            </a:rPr>
            <a:t>25%</a:t>
          </a:r>
        </a:p>
      </cdr:txBody>
    </cdr:sp>
  </cdr:relSizeAnchor>
  <cdr:relSizeAnchor xmlns:cdr="http://schemas.openxmlformats.org/drawingml/2006/chartDrawing">
    <cdr:from>
      <cdr:x>0.74785</cdr:x>
      <cdr:y>0.09823</cdr:y>
    </cdr:from>
    <cdr:to>
      <cdr:x>0.82626</cdr:x>
      <cdr:y>0.17272</cdr:y>
    </cdr:to>
    <cdr:sp macro="" textlink="">
      <cdr:nvSpPr>
        <cdr:cNvPr id="4" name="Rectángulo 3">
          <a:extLst xmlns:a="http://schemas.openxmlformats.org/drawingml/2006/main">
            <a:ext uri="{FF2B5EF4-FFF2-40B4-BE49-F238E27FC236}">
              <a16:creationId xmlns:a16="http://schemas.microsoft.com/office/drawing/2014/main" id="{241AF974-975D-28D2-D4FC-2FF44133359E}"/>
            </a:ext>
          </a:extLst>
        </cdr:cNvPr>
        <cdr:cNvSpPr/>
      </cdr:nvSpPr>
      <cdr:spPr>
        <a:xfrm xmlns:a="http://schemas.openxmlformats.org/drawingml/2006/main">
          <a:off x="7189141" y="377378"/>
          <a:ext cx="753763" cy="286171"/>
        </a:xfrm>
        <a:prstGeom xmlns:a="http://schemas.openxmlformats.org/drawingml/2006/main" prst="rect">
          <a:avLst/>
        </a:prstGeom>
        <a:noFill xmlns:a="http://schemas.openxmlformats.org/drawingml/2006/main"/>
      </cdr:spPr>
      <cdr:txBody>
        <a:bodyPr xmlns:a="http://schemas.openxmlformats.org/drawingml/2006/main" wrap="square" lIns="91440" tIns="45720" rIns="91440" bIns="4572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ES" sz="1050" b="1" cap="none" spc="0">
              <a:ln w="0"/>
              <a:gradFill>
                <a:gsLst>
                  <a:gs pos="21000">
                    <a:srgbClr val="53575C"/>
                  </a:gs>
                  <a:gs pos="88000">
                    <a:srgbClr val="C5C7CA"/>
                  </a:gs>
                </a:gsLst>
                <a:lin ang="5400000"/>
              </a:gradFill>
              <a:effectLst/>
            </a:rPr>
            <a:t>75%</a:t>
          </a:r>
        </a:p>
      </cdr:txBody>
    </cdr:sp>
  </cdr:relSizeAnchor>
  <cdr:relSizeAnchor xmlns:cdr="http://schemas.openxmlformats.org/drawingml/2006/chartDrawing">
    <cdr:from>
      <cdr:x>0.79546</cdr:x>
      <cdr:y>0.44041</cdr:y>
    </cdr:from>
    <cdr:to>
      <cdr:x>0.89565</cdr:x>
      <cdr:y>0.51489</cdr:y>
    </cdr:to>
    <cdr:sp macro="" textlink="">
      <cdr:nvSpPr>
        <cdr:cNvPr id="5" name="Rectángulo 4">
          <a:extLst xmlns:a="http://schemas.openxmlformats.org/drawingml/2006/main">
            <a:ext uri="{FF2B5EF4-FFF2-40B4-BE49-F238E27FC236}">
              <a16:creationId xmlns:a16="http://schemas.microsoft.com/office/drawing/2014/main" id="{BB81E27F-0645-5F82-B81C-B6E7F75925CB}"/>
            </a:ext>
          </a:extLst>
        </cdr:cNvPr>
        <cdr:cNvSpPr/>
      </cdr:nvSpPr>
      <cdr:spPr>
        <a:xfrm xmlns:a="http://schemas.openxmlformats.org/drawingml/2006/main">
          <a:off x="7646860" y="1691945"/>
          <a:ext cx="963137" cy="286134"/>
        </a:xfrm>
        <a:prstGeom xmlns:a="http://schemas.openxmlformats.org/drawingml/2006/main" prst="rect">
          <a:avLst/>
        </a:prstGeom>
        <a:noFill xmlns:a="http://schemas.openxmlformats.org/drawingml/2006/main"/>
      </cdr:spPr>
      <cdr:txBody>
        <a:bodyPr xmlns:a="http://schemas.openxmlformats.org/drawingml/2006/main" wrap="square" lIns="91440" tIns="45720" rIns="91440" bIns="4572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ES" sz="1050" b="1" cap="none" spc="0">
              <a:ln w="0"/>
              <a:gradFill>
                <a:gsLst>
                  <a:gs pos="21000">
                    <a:srgbClr val="53575C"/>
                  </a:gs>
                  <a:gs pos="88000">
                    <a:srgbClr val="C5C7CA"/>
                  </a:gs>
                </a:gsLst>
                <a:lin ang="5400000"/>
              </a:gradFill>
              <a:effectLst/>
            </a:rPr>
            <a:t>100%</a:t>
          </a:r>
        </a:p>
      </cdr:txBody>
    </cdr:sp>
  </cdr:relSizeAnchor>
</c:userShapes>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6</xdr:col>
      <xdr:colOff>247650</xdr:colOff>
      <xdr:row>13</xdr:row>
      <xdr:rowOff>133349</xdr:rowOff>
    </xdr:to>
    <xdr:graphicFrame macro="">
      <xdr:nvGraphicFramePr>
        <xdr:cNvPr id="2" name="Gráfico 1">
          <a:extLst>
            <a:ext uri="{FF2B5EF4-FFF2-40B4-BE49-F238E27FC236}">
              <a16:creationId xmlns:a16="http://schemas.microsoft.com/office/drawing/2014/main" id="{99FA7C99-D2DA-C905-92D9-C77B56AFA5D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15</xdr:row>
      <xdr:rowOff>61912</xdr:rowOff>
    </xdr:from>
    <xdr:to>
      <xdr:col>6</xdr:col>
      <xdr:colOff>238125</xdr:colOff>
      <xdr:row>29</xdr:row>
      <xdr:rowOff>138112</xdr:rowOff>
    </xdr:to>
    <xdr:graphicFrame macro="">
      <xdr:nvGraphicFramePr>
        <xdr:cNvPr id="3" name="Gráfico 2">
          <a:extLst>
            <a:ext uri="{FF2B5EF4-FFF2-40B4-BE49-F238E27FC236}">
              <a16:creationId xmlns:a16="http://schemas.microsoft.com/office/drawing/2014/main" id="{C111C32F-7944-8782-BB3C-809F1F8D4BE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31</xdr:row>
      <xdr:rowOff>52386</xdr:rowOff>
    </xdr:from>
    <xdr:to>
      <xdr:col>6</xdr:col>
      <xdr:colOff>228600</xdr:colOff>
      <xdr:row>46</xdr:row>
      <xdr:rowOff>171449</xdr:rowOff>
    </xdr:to>
    <mc:AlternateContent xmlns:mc="http://schemas.openxmlformats.org/markup-compatibility/2006">
      <mc:Choice xmlns:cx1="http://schemas.microsoft.com/office/drawing/2015/9/8/chartex" Requires="cx1">
        <xdr:graphicFrame macro="">
          <xdr:nvGraphicFramePr>
            <xdr:cNvPr id="4" name="Gráfico 3">
              <a:extLst>
                <a:ext uri="{FF2B5EF4-FFF2-40B4-BE49-F238E27FC236}">
                  <a16:creationId xmlns:a16="http://schemas.microsoft.com/office/drawing/2014/main" id="{9FB0260C-709C-B6E5-046C-D619B1367785}"/>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3"/>
            </a:graphicData>
          </a:graphic>
        </xdr:graphicFrame>
      </mc:Choice>
      <mc:Fallback>
        <xdr:sp macro="" textlink="">
          <xdr:nvSpPr>
            <xdr:cNvPr id="0" name=""/>
            <xdr:cNvSpPr>
              <a:spLocks noTextEdit="1"/>
            </xdr:cNvSpPr>
          </xdr:nvSpPr>
          <xdr:spPr>
            <a:xfrm>
              <a:off x="0" y="6729411"/>
              <a:ext cx="6677025" cy="3290888"/>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1FFA8C1-584E-4F6D-8E91-C71D524642F4}" name="Tabla1" displayName="Tabla1" ref="A2:F55" totalsRowShown="0">
  <autoFilter ref="A2:F55" xr:uid="{71103083-45F6-48D7-A737-41817D5B4EA5}"/>
  <tableColumns count="6">
    <tableColumn id="1" xr3:uid="{CE3E4423-5A44-4471-85DA-96FFFE3C45DA}" name="ID"/>
    <tableColumn id="2" xr3:uid="{4A9D7573-4DFD-43F0-817F-41FDB34B0222}" name="DEPENDENCIA"/>
    <tableColumn id="3" xr3:uid="{63C02428-615B-463F-A28B-9A7D743D7FEF}" name="MEMORANDO" dataDxfId="14"/>
    <tableColumn id="4" xr3:uid="{040E8AD4-A5A1-4A15-B17B-A8FF6E860BDE}" name="SOLICITUD" dataDxfId="13"/>
    <tableColumn id="6" xr3:uid="{74B0E0A0-1D79-4E9E-A328-3BBC76B4EB02}" name="INCLUSIÒN" dataDxfId="12"/>
    <tableColumn id="5" xr3:uid="{2E3705C7-5358-49C6-A2F9-282E66EBA29E}" name="OBSERVACIÒN" dataDxfId="11"/>
  </tableColumns>
  <tableStyleInfo name="TableStyleMedium10"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OneDrive%20-%20Instituto%20Nacional%20de%20Vias%20-%20INVIAS/AppData/Local/Microsoft/Windows/INetCache/Content.MSO/C4%20AC" TargetMode="External"/><Relationship Id="rId2" Type="http://schemas.openxmlformats.org/officeDocument/2006/relationships/hyperlink" Target="../../../../../../OneDrive%20-%20Instituto%20Nacional%20de%20Vias%20-%20INVIAS/AppData/Local/Microsoft/Windows/INetCache/Content.MSO/C3%20RDC" TargetMode="External"/><Relationship Id="rId1" Type="http://schemas.openxmlformats.org/officeDocument/2006/relationships/hyperlink" Target="../../../../../../OneDrive%20-%20Instituto%20Nacional%20de%20Vias%20-%20INVIAS/AppData/Local/Microsoft/Windows/INetCache/Content.MSO/C1%20RIESGO" TargetMode="External"/><Relationship Id="rId5" Type="http://schemas.openxmlformats.org/officeDocument/2006/relationships/printerSettings" Target="../printerSettings/printerSettings2.bin"/><Relationship Id="rId4" Type="http://schemas.openxmlformats.org/officeDocument/2006/relationships/hyperlink" Target="../../../../../../OneDrive%20-%20Instituto%20Nacional%20de%20Vias%20-%20INVIAS/AppData/Local/Microsoft/Windows/INetCache/Content.MSO/C5%20transp"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hyperlink" Target="https://invias.sharepoint.com/:f:/s/GRUPOATENCINALCIUDADANO/EoVEsCLWaUFJqf9qPCeOZxABEmG2c1vuepQGpurJu1zMgA?e=AiGXBw"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711F8A-643E-48A8-B474-A025C80572F2}">
  <dimension ref="A2:F55"/>
  <sheetViews>
    <sheetView zoomScale="90" zoomScaleNormal="90" workbookViewId="0">
      <selection activeCell="D30" sqref="A29:D30"/>
    </sheetView>
  </sheetViews>
  <sheetFormatPr baseColWidth="10" defaultRowHeight="15" x14ac:dyDescent="0.25"/>
  <cols>
    <col min="1" max="1" width="6.7109375" customWidth="1"/>
    <col min="2" max="2" width="32.7109375" bestFit="1" customWidth="1"/>
    <col min="3" max="3" width="28.85546875" customWidth="1"/>
    <col min="4" max="4" width="88.7109375" customWidth="1"/>
    <col min="5" max="5" width="13.28515625" customWidth="1"/>
    <col min="6" max="6" width="50.85546875" customWidth="1"/>
  </cols>
  <sheetData>
    <row r="2" spans="1:6" x14ac:dyDescent="0.25">
      <c r="A2" t="s">
        <v>131</v>
      </c>
      <c r="B2" t="s">
        <v>127</v>
      </c>
      <c r="C2" t="s">
        <v>128</v>
      </c>
      <c r="D2" t="s">
        <v>129</v>
      </c>
      <c r="E2" t="s">
        <v>130</v>
      </c>
      <c r="F2" t="s">
        <v>132</v>
      </c>
    </row>
    <row r="3" spans="1:6" x14ac:dyDescent="0.25">
      <c r="A3">
        <v>1</v>
      </c>
      <c r="B3" s="16"/>
      <c r="C3" s="16"/>
      <c r="D3" s="16"/>
      <c r="E3" s="16"/>
      <c r="F3" s="16"/>
    </row>
    <row r="4" spans="1:6" x14ac:dyDescent="0.25">
      <c r="A4">
        <v>2</v>
      </c>
      <c r="B4" s="16"/>
      <c r="C4" s="16"/>
      <c r="D4" s="16"/>
      <c r="E4" s="16"/>
      <c r="F4" s="16"/>
    </row>
    <row r="5" spans="1:6" x14ac:dyDescent="0.25">
      <c r="A5">
        <v>3</v>
      </c>
      <c r="B5" s="16"/>
      <c r="C5" s="16"/>
      <c r="D5" s="16"/>
      <c r="E5" s="16"/>
      <c r="F5" s="16"/>
    </row>
    <row r="6" spans="1:6" x14ac:dyDescent="0.25">
      <c r="A6">
        <v>4</v>
      </c>
      <c r="B6" s="16"/>
      <c r="C6" s="16"/>
      <c r="D6" s="16"/>
      <c r="E6" s="16"/>
      <c r="F6" s="16"/>
    </row>
    <row r="7" spans="1:6" x14ac:dyDescent="0.25">
      <c r="A7">
        <v>5</v>
      </c>
      <c r="B7" s="16"/>
      <c r="C7" s="16"/>
      <c r="D7" s="16"/>
      <c r="E7" s="16"/>
      <c r="F7" s="16"/>
    </row>
    <row r="8" spans="1:6" x14ac:dyDescent="0.25">
      <c r="A8">
        <v>6</v>
      </c>
      <c r="B8" s="16"/>
      <c r="C8" s="16"/>
      <c r="D8" s="16"/>
      <c r="E8" s="16"/>
      <c r="F8" s="16"/>
    </row>
    <row r="9" spans="1:6" x14ac:dyDescent="0.25">
      <c r="A9">
        <v>7</v>
      </c>
      <c r="B9" s="16"/>
      <c r="C9" s="16"/>
      <c r="D9" s="16"/>
      <c r="E9" s="16"/>
      <c r="F9" s="16"/>
    </row>
    <row r="10" spans="1:6" x14ac:dyDescent="0.25">
      <c r="A10">
        <v>8</v>
      </c>
      <c r="B10" s="16"/>
      <c r="C10" s="16"/>
      <c r="D10" s="16"/>
      <c r="E10" s="16"/>
      <c r="F10" s="16"/>
    </row>
    <row r="11" spans="1:6" x14ac:dyDescent="0.25">
      <c r="A11">
        <v>9</v>
      </c>
      <c r="B11" s="16"/>
      <c r="C11" s="16"/>
      <c r="D11" s="16"/>
      <c r="E11" s="16"/>
      <c r="F11" s="16"/>
    </row>
    <row r="12" spans="1:6" x14ac:dyDescent="0.25">
      <c r="A12">
        <v>10</v>
      </c>
      <c r="B12" s="16"/>
      <c r="C12" s="16"/>
      <c r="D12" s="16"/>
      <c r="E12" s="22"/>
      <c r="F12" s="22"/>
    </row>
    <row r="13" spans="1:6" x14ac:dyDescent="0.25">
      <c r="A13">
        <v>11</v>
      </c>
      <c r="B13" s="16"/>
      <c r="C13" s="16"/>
      <c r="D13" s="16"/>
      <c r="E13" s="22"/>
      <c r="F13" s="22"/>
    </row>
    <row r="14" spans="1:6" x14ac:dyDescent="0.25">
      <c r="A14">
        <v>12</v>
      </c>
      <c r="B14" s="16"/>
      <c r="C14" s="16"/>
      <c r="D14" s="16"/>
      <c r="E14" s="22"/>
      <c r="F14" s="22"/>
    </row>
    <row r="15" spans="1:6" x14ac:dyDescent="0.25">
      <c r="A15">
        <v>13</v>
      </c>
      <c r="B15" s="16"/>
      <c r="C15" s="16"/>
      <c r="D15" s="16"/>
      <c r="E15" s="22"/>
      <c r="F15" s="22"/>
    </row>
    <row r="16" spans="1:6" x14ac:dyDescent="0.25">
      <c r="A16">
        <v>14</v>
      </c>
      <c r="B16" s="16"/>
      <c r="C16" s="16"/>
      <c r="D16" s="16"/>
      <c r="E16" s="22"/>
      <c r="F16" s="22"/>
    </row>
    <row r="17" spans="1:6" x14ac:dyDescent="0.25">
      <c r="A17">
        <v>15</v>
      </c>
      <c r="B17" s="16"/>
      <c r="C17" s="16"/>
      <c r="D17" s="16"/>
      <c r="E17" s="16"/>
      <c r="F17" s="16"/>
    </row>
    <row r="18" spans="1:6" x14ac:dyDescent="0.25">
      <c r="A18">
        <v>16</v>
      </c>
      <c r="B18" s="16"/>
      <c r="C18" s="16"/>
      <c r="D18" s="16"/>
      <c r="E18" s="16"/>
      <c r="F18" s="16"/>
    </row>
    <row r="19" spans="1:6" x14ac:dyDescent="0.25">
      <c r="A19">
        <v>17</v>
      </c>
      <c r="B19" s="16"/>
      <c r="C19" s="16"/>
      <c r="D19" s="16"/>
      <c r="E19" s="16"/>
      <c r="F19" s="16"/>
    </row>
    <row r="20" spans="1:6" x14ac:dyDescent="0.25">
      <c r="A20">
        <v>18</v>
      </c>
      <c r="B20" s="19"/>
      <c r="C20" s="20"/>
      <c r="D20" s="21"/>
      <c r="E20" s="21"/>
      <c r="F20" s="21"/>
    </row>
    <row r="21" spans="1:6" x14ac:dyDescent="0.25">
      <c r="A21">
        <v>19</v>
      </c>
      <c r="B21" s="19"/>
      <c r="C21" s="20"/>
      <c r="D21" s="21"/>
      <c r="E21" s="21"/>
      <c r="F21" s="21"/>
    </row>
    <row r="22" spans="1:6" x14ac:dyDescent="0.25">
      <c r="A22">
        <v>20</v>
      </c>
      <c r="B22" s="19"/>
      <c r="C22" s="20"/>
      <c r="D22" s="21"/>
      <c r="E22" s="21"/>
      <c r="F22" s="21"/>
    </row>
    <row r="23" spans="1:6" x14ac:dyDescent="0.25">
      <c r="A23">
        <v>21</v>
      </c>
      <c r="B23" s="19"/>
      <c r="C23" s="20"/>
      <c r="D23" s="21"/>
      <c r="E23" s="21"/>
      <c r="F23" s="21"/>
    </row>
    <row r="24" spans="1:6" x14ac:dyDescent="0.25">
      <c r="A24">
        <v>22</v>
      </c>
      <c r="B24" s="19"/>
      <c r="C24" s="20"/>
      <c r="D24" s="21"/>
      <c r="E24" s="21"/>
      <c r="F24" s="21"/>
    </row>
    <row r="25" spans="1:6" x14ac:dyDescent="0.25">
      <c r="A25">
        <v>23</v>
      </c>
      <c r="B25" s="19"/>
      <c r="C25" s="20"/>
      <c r="D25" s="21"/>
      <c r="E25" s="16"/>
      <c r="F25" s="21"/>
    </row>
    <row r="26" spans="1:6" x14ac:dyDescent="0.25">
      <c r="A26">
        <v>24</v>
      </c>
      <c r="B26" s="19"/>
      <c r="C26" s="20"/>
      <c r="D26" s="21"/>
      <c r="E26" s="16"/>
      <c r="F26" s="21"/>
    </row>
    <row r="27" spans="1:6" x14ac:dyDescent="0.25">
      <c r="A27">
        <v>25</v>
      </c>
      <c r="B27" s="19"/>
      <c r="C27" s="20"/>
      <c r="D27" s="21"/>
      <c r="E27" s="16"/>
      <c r="F27" s="21"/>
    </row>
    <row r="28" spans="1:6" x14ac:dyDescent="0.25">
      <c r="A28">
        <v>26</v>
      </c>
      <c r="B28" s="19"/>
      <c r="C28" s="20"/>
      <c r="D28" s="21"/>
      <c r="E28" s="21"/>
      <c r="F28" s="21"/>
    </row>
    <row r="29" spans="1:6" x14ac:dyDescent="0.25">
      <c r="A29">
        <v>27</v>
      </c>
      <c r="B29" s="19"/>
      <c r="C29" s="20"/>
      <c r="D29" s="21"/>
      <c r="E29" s="21"/>
      <c r="F29" s="21"/>
    </row>
    <row r="30" spans="1:6" x14ac:dyDescent="0.25">
      <c r="A30">
        <v>28</v>
      </c>
      <c r="B30" s="19"/>
      <c r="C30" s="20"/>
      <c r="D30" s="21"/>
      <c r="E30" s="16"/>
      <c r="F30" s="21"/>
    </row>
    <row r="31" spans="1:6" x14ac:dyDescent="0.25">
      <c r="A31">
        <v>29</v>
      </c>
      <c r="B31" s="19"/>
      <c r="C31" s="20"/>
      <c r="D31" s="21"/>
      <c r="E31" s="21"/>
      <c r="F31" s="21"/>
    </row>
    <row r="32" spans="1:6" x14ac:dyDescent="0.25">
      <c r="A32">
        <v>30</v>
      </c>
      <c r="B32" s="19"/>
      <c r="C32" s="20"/>
      <c r="D32" s="21"/>
      <c r="E32" s="16"/>
      <c r="F32" s="21"/>
    </row>
    <row r="33" spans="1:6" x14ac:dyDescent="0.25">
      <c r="A33">
        <v>31</v>
      </c>
      <c r="B33" s="19"/>
      <c r="C33" s="20"/>
      <c r="D33" s="21"/>
      <c r="E33" s="21"/>
      <c r="F33" s="18"/>
    </row>
    <row r="34" spans="1:6" x14ac:dyDescent="0.25">
      <c r="A34">
        <v>32</v>
      </c>
      <c r="B34" s="19"/>
      <c r="C34" s="20"/>
      <c r="D34" s="21"/>
      <c r="E34" s="16"/>
      <c r="F34" s="21"/>
    </row>
    <row r="35" spans="1:6" x14ac:dyDescent="0.25">
      <c r="A35">
        <v>33</v>
      </c>
      <c r="B35" s="19"/>
      <c r="C35" s="20"/>
      <c r="D35" s="21"/>
      <c r="E35" s="16"/>
      <c r="F35" s="21"/>
    </row>
    <row r="36" spans="1:6" x14ac:dyDescent="0.25">
      <c r="A36">
        <v>34</v>
      </c>
      <c r="B36" s="19"/>
      <c r="C36" s="20"/>
      <c r="D36" s="21"/>
      <c r="E36" s="16"/>
      <c r="F36" s="21"/>
    </row>
    <row r="37" spans="1:6" x14ac:dyDescent="0.25">
      <c r="A37">
        <v>35</v>
      </c>
      <c r="B37" s="19"/>
      <c r="C37" s="20"/>
      <c r="D37" s="21"/>
      <c r="E37" s="16"/>
      <c r="F37" s="21"/>
    </row>
    <row r="38" spans="1:6" x14ac:dyDescent="0.25">
      <c r="A38">
        <v>36</v>
      </c>
      <c r="B38" s="19"/>
      <c r="C38" s="20"/>
      <c r="D38" s="21"/>
      <c r="E38" s="16"/>
      <c r="F38" s="21"/>
    </row>
    <row r="39" spans="1:6" x14ac:dyDescent="0.25">
      <c r="A39">
        <v>37</v>
      </c>
      <c r="B39" s="19"/>
      <c r="C39" s="20"/>
      <c r="D39" s="21"/>
      <c r="E39" s="16"/>
      <c r="F39" s="21"/>
    </row>
    <row r="40" spans="1:6" x14ac:dyDescent="0.25">
      <c r="A40">
        <v>38</v>
      </c>
      <c r="B40" s="19"/>
      <c r="C40" s="20"/>
      <c r="D40" s="21"/>
      <c r="E40" s="16"/>
      <c r="F40" s="21"/>
    </row>
    <row r="41" spans="1:6" x14ac:dyDescent="0.25">
      <c r="A41">
        <v>39</v>
      </c>
      <c r="B41" s="19"/>
      <c r="C41" s="20"/>
      <c r="D41" s="21"/>
      <c r="E41" s="16"/>
      <c r="F41" s="21"/>
    </row>
    <row r="42" spans="1:6" x14ac:dyDescent="0.25">
      <c r="A42">
        <v>40</v>
      </c>
      <c r="B42" s="19"/>
      <c r="C42" s="20"/>
      <c r="D42" s="21"/>
      <c r="E42" s="21"/>
      <c r="F42" s="21"/>
    </row>
    <row r="43" spans="1:6" x14ac:dyDescent="0.25">
      <c r="A43">
        <v>41</v>
      </c>
      <c r="B43" s="19"/>
      <c r="C43" s="20"/>
      <c r="D43" s="21"/>
      <c r="E43" s="21"/>
      <c r="F43" s="21"/>
    </row>
    <row r="44" spans="1:6" x14ac:dyDescent="0.25">
      <c r="A44">
        <v>42</v>
      </c>
      <c r="B44" s="19"/>
      <c r="C44" s="20"/>
      <c r="D44" s="21"/>
      <c r="E44" s="21"/>
      <c r="F44" s="21"/>
    </row>
    <row r="45" spans="1:6" x14ac:dyDescent="0.25">
      <c r="A45">
        <v>43</v>
      </c>
      <c r="B45" s="19"/>
      <c r="C45" s="20"/>
      <c r="D45" s="21"/>
      <c r="E45" s="21"/>
      <c r="F45" s="21"/>
    </row>
    <row r="46" spans="1:6" x14ac:dyDescent="0.25">
      <c r="A46">
        <v>44</v>
      </c>
      <c r="B46" s="19"/>
      <c r="C46" s="20"/>
      <c r="D46" s="21"/>
      <c r="E46" s="21"/>
      <c r="F46" s="21"/>
    </row>
    <row r="47" spans="1:6" x14ac:dyDescent="0.25">
      <c r="A47">
        <v>45</v>
      </c>
      <c r="B47" s="19"/>
      <c r="C47" s="20"/>
      <c r="D47" s="21"/>
      <c r="E47" s="21"/>
      <c r="F47" s="21"/>
    </row>
    <row r="48" spans="1:6" x14ac:dyDescent="0.25">
      <c r="A48">
        <v>46</v>
      </c>
      <c r="B48" s="19"/>
      <c r="C48" s="20"/>
      <c r="D48" s="21"/>
      <c r="E48" s="21"/>
      <c r="F48" s="21"/>
    </row>
    <row r="49" spans="1:6" x14ac:dyDescent="0.25">
      <c r="A49">
        <v>47</v>
      </c>
      <c r="B49" s="19"/>
      <c r="C49" s="20"/>
      <c r="D49" s="21"/>
      <c r="E49" s="16"/>
      <c r="F49" s="21"/>
    </row>
    <row r="50" spans="1:6" x14ac:dyDescent="0.25">
      <c r="A50">
        <v>48</v>
      </c>
      <c r="B50" s="19"/>
      <c r="C50" s="20"/>
      <c r="D50" s="21"/>
      <c r="E50" s="21"/>
      <c r="F50" s="21"/>
    </row>
    <row r="51" spans="1:6" x14ac:dyDescent="0.25">
      <c r="A51">
        <v>49</v>
      </c>
      <c r="B51" s="19"/>
      <c r="C51" s="20"/>
      <c r="D51" s="21"/>
      <c r="E51" s="16"/>
      <c r="F51" s="21"/>
    </row>
    <row r="52" spans="1:6" x14ac:dyDescent="0.25">
      <c r="A52">
        <v>50</v>
      </c>
      <c r="B52" s="19"/>
      <c r="C52" s="20"/>
      <c r="D52" s="21"/>
      <c r="E52" s="16"/>
      <c r="F52" s="21"/>
    </row>
    <row r="53" spans="1:6" x14ac:dyDescent="0.25">
      <c r="A53">
        <v>51</v>
      </c>
      <c r="B53" s="19"/>
      <c r="C53" s="20"/>
      <c r="D53" s="21"/>
      <c r="E53" s="16"/>
      <c r="F53" s="23"/>
    </row>
    <row r="54" spans="1:6" x14ac:dyDescent="0.25">
      <c r="A54">
        <v>52</v>
      </c>
      <c r="B54" s="19"/>
      <c r="C54" s="20"/>
      <c r="D54" s="21"/>
      <c r="E54" s="16"/>
      <c r="F54" s="23"/>
    </row>
    <row r="55" spans="1:6" x14ac:dyDescent="0.25">
      <c r="A55">
        <v>53</v>
      </c>
      <c r="B55" s="19"/>
      <c r="C55" s="20"/>
      <c r="D55" s="21"/>
      <c r="E55" s="16"/>
      <c r="F55" s="21"/>
    </row>
  </sheetData>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5C412-0B80-4548-97B9-6D6A1D3C09FA}">
  <sheetPr>
    <pageSetUpPr fitToPage="1"/>
  </sheetPr>
  <dimension ref="A1:K16"/>
  <sheetViews>
    <sheetView topLeftCell="A4" zoomScaleNormal="100" workbookViewId="0">
      <selection activeCell="B6" sqref="B6:B8"/>
    </sheetView>
  </sheetViews>
  <sheetFormatPr baseColWidth="10" defaultRowHeight="15" x14ac:dyDescent="0.25"/>
  <cols>
    <col min="1" max="1" width="28.42578125" customWidth="1"/>
    <col min="2" max="2" width="22.28515625" customWidth="1"/>
    <col min="3" max="3" width="55.140625" customWidth="1"/>
    <col min="4" max="4" width="49.28515625" customWidth="1"/>
    <col min="6" max="6" width="31.7109375" customWidth="1"/>
  </cols>
  <sheetData>
    <row r="1" spans="1:11" x14ac:dyDescent="0.25">
      <c r="A1" s="457" t="s">
        <v>415</v>
      </c>
      <c r="B1" s="457"/>
      <c r="C1" s="457"/>
      <c r="D1" s="457"/>
      <c r="E1" s="457"/>
      <c r="F1" s="457"/>
      <c r="G1" s="457"/>
      <c r="H1" s="457"/>
      <c r="I1" s="457"/>
      <c r="J1" s="457"/>
      <c r="K1" s="457"/>
    </row>
    <row r="4" spans="1:11" ht="24" thickBot="1" x14ac:dyDescent="0.4">
      <c r="A4" s="146"/>
      <c r="B4" s="146"/>
      <c r="C4" s="147"/>
      <c r="D4" s="147"/>
      <c r="E4" s="146"/>
      <c r="F4" s="146"/>
      <c r="G4" s="470" t="s">
        <v>380</v>
      </c>
      <c r="H4" s="470"/>
      <c r="I4" s="470"/>
      <c r="J4" s="470"/>
      <c r="K4" s="470"/>
    </row>
    <row r="5" spans="1:11" ht="36.75" thickBot="1" x14ac:dyDescent="0.3">
      <c r="A5" s="148" t="s">
        <v>381</v>
      </c>
      <c r="B5" s="149" t="s">
        <v>382</v>
      </c>
      <c r="C5" s="149" t="s">
        <v>383</v>
      </c>
      <c r="D5" s="150" t="s">
        <v>384</v>
      </c>
      <c r="E5" s="149" t="s">
        <v>385</v>
      </c>
      <c r="F5" s="149" t="s">
        <v>386</v>
      </c>
      <c r="G5" s="151" t="s">
        <v>387</v>
      </c>
      <c r="H5" s="151" t="s">
        <v>388</v>
      </c>
      <c r="I5" s="151" t="s">
        <v>389</v>
      </c>
      <c r="J5" s="151" t="s">
        <v>390</v>
      </c>
      <c r="K5" s="151" t="s">
        <v>391</v>
      </c>
    </row>
    <row r="6" spans="1:11" ht="49.5" customHeight="1" thickTop="1" thickBot="1" x14ac:dyDescent="0.3">
      <c r="A6" s="471" t="s">
        <v>392</v>
      </c>
      <c r="B6" s="474" t="s">
        <v>393</v>
      </c>
      <c r="C6" s="474" t="s">
        <v>394</v>
      </c>
      <c r="D6" s="152" t="s">
        <v>395</v>
      </c>
      <c r="E6" s="153">
        <v>1</v>
      </c>
      <c r="F6" s="154" t="s">
        <v>396</v>
      </c>
      <c r="G6" s="154"/>
      <c r="H6" s="154" t="s">
        <v>7</v>
      </c>
      <c r="I6" s="154" t="s">
        <v>7</v>
      </c>
      <c r="J6" s="154"/>
      <c r="K6" s="154" t="s">
        <v>7</v>
      </c>
    </row>
    <row r="7" spans="1:11" ht="25.5" thickTop="1" thickBot="1" x14ac:dyDescent="0.3">
      <c r="A7" s="472"/>
      <c r="B7" s="475"/>
      <c r="C7" s="475"/>
      <c r="D7" s="155" t="s">
        <v>397</v>
      </c>
      <c r="E7" s="153">
        <v>1</v>
      </c>
      <c r="F7" s="154" t="s">
        <v>396</v>
      </c>
      <c r="G7" s="154"/>
      <c r="H7" s="154" t="s">
        <v>7</v>
      </c>
      <c r="I7" s="154" t="s">
        <v>7</v>
      </c>
      <c r="J7" s="154"/>
      <c r="K7" s="154" t="s">
        <v>7</v>
      </c>
    </row>
    <row r="8" spans="1:11" ht="25.5" thickTop="1" thickBot="1" x14ac:dyDescent="0.3">
      <c r="A8" s="473"/>
      <c r="B8" s="476"/>
      <c r="C8" s="476"/>
      <c r="D8" s="155" t="s">
        <v>398</v>
      </c>
      <c r="E8" s="156">
        <v>1</v>
      </c>
      <c r="F8" s="157" t="s">
        <v>396</v>
      </c>
      <c r="G8" s="157"/>
      <c r="H8" s="157" t="s">
        <v>7</v>
      </c>
      <c r="I8" s="157" t="s">
        <v>7</v>
      </c>
      <c r="J8" s="157"/>
      <c r="K8" s="157" t="s">
        <v>7</v>
      </c>
    </row>
    <row r="9" spans="1:11" ht="60.75" customHeight="1" thickTop="1" thickBot="1" x14ac:dyDescent="0.3">
      <c r="A9" s="466" t="s">
        <v>8</v>
      </c>
      <c r="B9" s="468" t="s">
        <v>399</v>
      </c>
      <c r="C9" s="468" t="s">
        <v>400</v>
      </c>
      <c r="D9" s="158" t="s">
        <v>401</v>
      </c>
      <c r="E9" s="159">
        <v>1</v>
      </c>
      <c r="F9" s="160" t="s">
        <v>402</v>
      </c>
      <c r="G9" s="160"/>
      <c r="H9" s="160" t="s">
        <v>7</v>
      </c>
      <c r="I9" s="160" t="s">
        <v>7</v>
      </c>
      <c r="J9" s="160"/>
      <c r="K9" s="160" t="s">
        <v>7</v>
      </c>
    </row>
    <row r="10" spans="1:11" ht="24.75" thickBot="1" x14ac:dyDescent="0.3">
      <c r="A10" s="467"/>
      <c r="B10" s="469"/>
      <c r="C10" s="469"/>
      <c r="D10" s="158" t="s">
        <v>403</v>
      </c>
      <c r="E10" s="159">
        <v>1</v>
      </c>
      <c r="F10" s="160" t="s">
        <v>90</v>
      </c>
      <c r="G10" s="160"/>
      <c r="H10" s="160" t="s">
        <v>7</v>
      </c>
      <c r="I10" s="160" t="s">
        <v>7</v>
      </c>
      <c r="J10" s="160" t="s">
        <v>7</v>
      </c>
      <c r="K10" s="160" t="s">
        <v>7</v>
      </c>
    </row>
    <row r="11" spans="1:11" ht="58.5" thickTop="1" thickBot="1" x14ac:dyDescent="0.3">
      <c r="A11" s="161" t="s">
        <v>9</v>
      </c>
      <c r="B11" s="173" t="s">
        <v>416</v>
      </c>
      <c r="C11" s="173" t="s">
        <v>404</v>
      </c>
      <c r="D11" s="162" t="s">
        <v>405</v>
      </c>
      <c r="E11" s="163">
        <v>1</v>
      </c>
      <c r="F11" s="164" t="s">
        <v>406</v>
      </c>
      <c r="G11" s="164" t="s">
        <v>7</v>
      </c>
      <c r="H11" s="164" t="s">
        <v>7</v>
      </c>
      <c r="I11" s="164" t="s">
        <v>7</v>
      </c>
      <c r="J11" s="164" t="s">
        <v>7</v>
      </c>
      <c r="K11" s="164" t="s">
        <v>7</v>
      </c>
    </row>
    <row r="12" spans="1:11" ht="48.75" customHeight="1" thickBot="1" x14ac:dyDescent="0.3">
      <c r="A12" s="458" t="s">
        <v>10</v>
      </c>
      <c r="B12" s="460" t="s">
        <v>417</v>
      </c>
      <c r="C12" s="460" t="s">
        <v>407</v>
      </c>
      <c r="D12" s="165" t="s">
        <v>408</v>
      </c>
      <c r="E12" s="166">
        <v>1</v>
      </c>
      <c r="F12" s="167" t="s">
        <v>409</v>
      </c>
      <c r="G12" s="167" t="s">
        <v>7</v>
      </c>
      <c r="H12" s="167" t="s">
        <v>7</v>
      </c>
      <c r="I12" s="167" t="s">
        <v>7</v>
      </c>
      <c r="J12" s="167" t="s">
        <v>7</v>
      </c>
      <c r="K12" s="167" t="s">
        <v>7</v>
      </c>
    </row>
    <row r="13" spans="1:11" ht="36.75" thickBot="1" x14ac:dyDescent="0.3">
      <c r="A13" s="459"/>
      <c r="B13" s="461"/>
      <c r="C13" s="461"/>
      <c r="D13" s="168" t="s">
        <v>410</v>
      </c>
      <c r="E13" s="166">
        <v>1</v>
      </c>
      <c r="F13" s="167" t="s">
        <v>411</v>
      </c>
      <c r="G13" s="167" t="s">
        <v>7</v>
      </c>
      <c r="H13" s="167" t="s">
        <v>7</v>
      </c>
      <c r="I13" s="167" t="s">
        <v>7</v>
      </c>
      <c r="J13" s="167" t="s">
        <v>7</v>
      </c>
      <c r="K13" s="167" t="s">
        <v>7</v>
      </c>
    </row>
    <row r="14" spans="1:11" ht="63" customHeight="1" thickTop="1" thickBot="1" x14ac:dyDescent="0.3">
      <c r="A14" s="462" t="s">
        <v>11</v>
      </c>
      <c r="B14" s="464" t="s">
        <v>418</v>
      </c>
      <c r="C14" s="464" t="s">
        <v>412</v>
      </c>
      <c r="D14" s="169" t="s">
        <v>413</v>
      </c>
      <c r="E14" s="170">
        <v>100</v>
      </c>
      <c r="F14" s="170" t="s">
        <v>411</v>
      </c>
      <c r="G14" s="170" t="s">
        <v>7</v>
      </c>
      <c r="H14" s="170" t="s">
        <v>7</v>
      </c>
      <c r="I14" s="170" t="s">
        <v>7</v>
      </c>
      <c r="J14" s="170" t="s">
        <v>7</v>
      </c>
      <c r="K14" s="170" t="s">
        <v>7</v>
      </c>
    </row>
    <row r="15" spans="1:11" ht="36.75" thickBot="1" x14ac:dyDescent="0.3">
      <c r="A15" s="463"/>
      <c r="B15" s="465"/>
      <c r="C15" s="465"/>
      <c r="D15" s="171" t="s">
        <v>414</v>
      </c>
      <c r="E15" s="172">
        <v>4</v>
      </c>
      <c r="F15" s="172" t="s">
        <v>411</v>
      </c>
      <c r="G15" s="172" t="s">
        <v>7</v>
      </c>
      <c r="H15" s="172" t="s">
        <v>7</v>
      </c>
      <c r="I15" s="172" t="s">
        <v>7</v>
      </c>
      <c r="J15" s="172" t="s">
        <v>7</v>
      </c>
      <c r="K15" s="172" t="s">
        <v>7</v>
      </c>
    </row>
    <row r="16" spans="1:11" ht="15.75" thickTop="1" x14ac:dyDescent="0.25"/>
  </sheetData>
  <mergeCells count="14">
    <mergeCell ref="A1:K1"/>
    <mergeCell ref="A12:A13"/>
    <mergeCell ref="B12:B13"/>
    <mergeCell ref="C12:C13"/>
    <mergeCell ref="A14:A15"/>
    <mergeCell ref="B14:B15"/>
    <mergeCell ref="C14:C15"/>
    <mergeCell ref="A9:A10"/>
    <mergeCell ref="B9:B10"/>
    <mergeCell ref="C9:C10"/>
    <mergeCell ref="G4:K4"/>
    <mergeCell ref="A6:A8"/>
    <mergeCell ref="B6:B8"/>
    <mergeCell ref="C6:C8"/>
  </mergeCells>
  <hyperlinks>
    <hyperlink ref="A6" r:id="rId1" display="../../../../AppData/Local/Microsoft/Windows/INetCache/Content.MSO/C1 RIESGO" xr:uid="{9B393929-C06B-432B-B657-38A7BA6808C5}"/>
    <hyperlink ref="A11" r:id="rId2" display="../../../../AppData/Local/Microsoft/Windows/INetCache/Content.MSO/C3 RDC" xr:uid="{9A2A75BB-AF28-43F5-A664-C1EE400B507D}"/>
    <hyperlink ref="A12" r:id="rId3" display="../../../../AppData/Local/Microsoft/Windows/INetCache/Content.MSO/C4 AC" xr:uid="{73B39F81-111A-446D-A03F-25A612DD3B2A}"/>
    <hyperlink ref="A14" r:id="rId4" display="../../../../AppData/Local/Microsoft/Windows/INetCache/Content.MSO/C5 transp" xr:uid="{DDFB07DB-9055-4188-98C1-ACB08C7F1B17}"/>
  </hyperlinks>
  <printOptions horizontalCentered="1" verticalCentered="1"/>
  <pageMargins left="0.70866141732283472" right="0.70866141732283472" top="0.74803149606299213" bottom="0.74803149606299213" header="0.31496062992125984" footer="0.31496062992125984"/>
  <pageSetup scale="48" fitToHeight="7" orientation="landscape" horizontalDpi="300" verticalDpi="300" r:id="rId5"/>
  <headerFooter>
    <oddHeader>&amp;L&amp;G&amp;CPlan Anticorrupción y de Atención al Ciudadano 2023&amp;RVersión 1
Aprobado el 30/01/2023</oddHeader>
    <oddFooter>&amp;CPág. &amp;P de &amp;N&amp;ROficina Asesora de Planeación
INVIAS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B8EAD9-077F-4BA4-852B-552DEAC3139B}">
  <dimension ref="A1:BE111"/>
  <sheetViews>
    <sheetView tabSelected="1" zoomScale="60" zoomScaleNormal="60" workbookViewId="0">
      <pane xSplit="14" ySplit="3" topLeftCell="O9" activePane="bottomRight" state="frozen"/>
      <selection activeCell="J42" sqref="J42"/>
      <selection pane="topRight" activeCell="J42" sqref="J42"/>
      <selection pane="bottomLeft" activeCell="J42" sqref="J42"/>
      <selection pane="bottomRight" activeCell="X11" sqref="X11"/>
    </sheetView>
  </sheetViews>
  <sheetFormatPr baseColWidth="10" defaultRowHeight="103.5" customHeight="1" x14ac:dyDescent="0.25"/>
  <cols>
    <col min="1" max="1" width="11.42578125" style="1" customWidth="1"/>
    <col min="2" max="8" width="9.85546875" style="1" hidden="1" customWidth="1"/>
    <col min="9" max="9" width="29.7109375" customWidth="1"/>
    <col min="10" max="13" width="13.85546875" hidden="1" customWidth="1"/>
    <col min="14" max="14" width="47.28515625" style="2" customWidth="1"/>
    <col min="15" max="15" width="55.85546875" style="2" customWidth="1"/>
    <col min="16" max="17" width="5.7109375" style="2" customWidth="1"/>
    <col min="18" max="19" width="7.5703125" style="2" customWidth="1"/>
    <col min="20" max="21" width="5.7109375" style="2" customWidth="1"/>
    <col min="22" max="22" width="9.5703125" style="2" customWidth="1"/>
    <col min="23" max="23" width="6.7109375" style="2" customWidth="1"/>
    <col min="24" max="24" width="9.5703125" style="2" customWidth="1"/>
    <col min="25" max="25" width="6.85546875" style="2" customWidth="1"/>
    <col min="26" max="29" width="5.7109375" style="2" customWidth="1"/>
    <col min="30" max="30" width="61.7109375" style="2" customWidth="1"/>
    <col min="31" max="31" width="8.5703125" style="14" customWidth="1"/>
    <col min="32" max="32" width="8.5703125" style="3" customWidth="1"/>
    <col min="33" max="33" width="8.5703125" style="14" customWidth="1"/>
    <col min="34" max="34" width="8.5703125" style="3" customWidth="1"/>
    <col min="35" max="35" width="8.5703125" style="14" customWidth="1"/>
    <col min="36" max="36" width="8.5703125" style="3" customWidth="1"/>
    <col min="37" max="37" width="8.5703125" style="14" customWidth="1"/>
    <col min="38" max="38" width="8.5703125" style="3" customWidth="1"/>
    <col min="39" max="39" width="9.7109375" hidden="1" customWidth="1"/>
    <col min="40" max="40" width="20.7109375" hidden="1" customWidth="1"/>
    <col min="41" max="41" width="62.5703125" hidden="1" customWidth="1"/>
    <col min="42" max="42" width="9.7109375" customWidth="1"/>
    <col min="43" max="43" width="13.7109375" customWidth="1"/>
    <col min="44" max="44" width="49.140625" customWidth="1"/>
    <col min="45" max="46" width="9.7109375" hidden="1" customWidth="1"/>
    <col min="47" max="47" width="68.42578125" hidden="1" customWidth="1"/>
    <col min="48" max="49" width="9.7109375" hidden="1" customWidth="1"/>
    <col min="50" max="50" width="61.7109375" hidden="1" customWidth="1"/>
    <col min="51" max="51" width="32.42578125" hidden="1" customWidth="1"/>
    <col min="52" max="52" width="34.7109375" hidden="1" customWidth="1"/>
    <col min="53" max="56" width="11.42578125" customWidth="1"/>
    <col min="57" max="57" width="21.85546875" customWidth="1"/>
  </cols>
  <sheetData>
    <row r="1" spans="1:57" ht="56.25" hidden="1" customHeight="1" thickBot="1" x14ac:dyDescent="0.3">
      <c r="I1" s="382"/>
      <c r="N1" s="386"/>
      <c r="AE1" s="556" t="s">
        <v>0</v>
      </c>
      <c r="AF1" s="557"/>
      <c r="AG1" s="557"/>
      <c r="AH1" s="557"/>
      <c r="AI1" s="557"/>
      <c r="AJ1" s="557"/>
      <c r="AK1" s="557"/>
      <c r="AL1" s="557"/>
      <c r="AM1" s="552" t="s">
        <v>96</v>
      </c>
      <c r="AN1" s="553"/>
      <c r="AO1" s="553"/>
      <c r="AP1" s="553"/>
      <c r="AQ1" s="553"/>
      <c r="AR1" s="553"/>
      <c r="AS1" s="553"/>
      <c r="AT1" s="553"/>
      <c r="AU1" s="553"/>
      <c r="AV1" s="553"/>
      <c r="AW1" s="553"/>
      <c r="AX1" s="554"/>
      <c r="AY1" s="477" t="s">
        <v>306</v>
      </c>
      <c r="AZ1" s="478"/>
      <c r="BA1" s="598" t="s">
        <v>518</v>
      </c>
      <c r="BB1" s="599"/>
      <c r="BC1" s="599"/>
      <c r="BD1" s="599"/>
      <c r="BE1" s="597" t="s">
        <v>529</v>
      </c>
    </row>
    <row r="2" spans="1:57" ht="43.5" customHeight="1" thickBot="1" x14ac:dyDescent="0.3">
      <c r="A2" s="9"/>
      <c r="B2" s="9"/>
      <c r="C2" s="9"/>
      <c r="D2" s="9"/>
      <c r="E2" s="9"/>
      <c r="F2" s="9"/>
      <c r="G2" s="9"/>
      <c r="H2" s="9"/>
      <c r="P2" s="561" t="s">
        <v>101</v>
      </c>
      <c r="Q2" s="562"/>
      <c r="R2" s="562"/>
      <c r="S2" s="562"/>
      <c r="T2" s="562"/>
      <c r="U2" s="562"/>
      <c r="V2" s="562"/>
      <c r="W2" s="562"/>
      <c r="X2" s="562"/>
      <c r="Y2" s="562"/>
      <c r="Z2" s="562"/>
      <c r="AA2" s="562"/>
      <c r="AB2" s="562"/>
      <c r="AC2" s="562"/>
      <c r="AD2" s="563"/>
      <c r="AE2" s="558" t="s">
        <v>1</v>
      </c>
      <c r="AF2" s="559"/>
      <c r="AG2" s="559" t="s">
        <v>2</v>
      </c>
      <c r="AH2" s="559"/>
      <c r="AI2" s="559" t="s">
        <v>3</v>
      </c>
      <c r="AJ2" s="559"/>
      <c r="AK2" s="559" t="s">
        <v>4</v>
      </c>
      <c r="AL2" s="560"/>
      <c r="AM2" s="555" t="s">
        <v>141</v>
      </c>
      <c r="AN2" s="550"/>
      <c r="AO2" s="550"/>
      <c r="AP2" s="550" t="s">
        <v>142</v>
      </c>
      <c r="AQ2" s="550"/>
      <c r="AR2" s="550"/>
      <c r="AS2" s="550" t="s">
        <v>143</v>
      </c>
      <c r="AT2" s="550"/>
      <c r="AU2" s="550"/>
      <c r="AV2" s="550" t="s">
        <v>144</v>
      </c>
      <c r="AW2" s="550"/>
      <c r="AX2" s="551"/>
      <c r="AY2" s="479"/>
      <c r="AZ2" s="480"/>
      <c r="BA2" s="598"/>
      <c r="BB2" s="599"/>
      <c r="BC2" s="599"/>
      <c r="BD2" s="599"/>
      <c r="BE2" s="597"/>
    </row>
    <row r="3" spans="1:57" ht="103.5" customHeight="1" thickBot="1" x14ac:dyDescent="0.3">
      <c r="B3" s="10" t="s">
        <v>97</v>
      </c>
      <c r="C3" s="10" t="s">
        <v>98</v>
      </c>
      <c r="D3" s="10" t="s">
        <v>116</v>
      </c>
      <c r="E3" s="10" t="s">
        <v>115</v>
      </c>
      <c r="F3" s="10" t="s">
        <v>117</v>
      </c>
      <c r="G3" s="10" t="s">
        <v>118</v>
      </c>
      <c r="H3" s="10" t="s">
        <v>119</v>
      </c>
      <c r="I3" s="12" t="s">
        <v>12</v>
      </c>
      <c r="J3" s="10" t="s">
        <v>115</v>
      </c>
      <c r="K3" s="10" t="s">
        <v>117</v>
      </c>
      <c r="L3" s="10" t="s">
        <v>118</v>
      </c>
      <c r="M3" s="10" t="s">
        <v>119</v>
      </c>
      <c r="N3" s="12" t="s">
        <v>13</v>
      </c>
      <c r="O3" s="13" t="s">
        <v>14</v>
      </c>
      <c r="P3" s="10" t="s">
        <v>15</v>
      </c>
      <c r="Q3" s="11" t="s">
        <v>91</v>
      </c>
      <c r="R3" s="11" t="s">
        <v>93</v>
      </c>
      <c r="S3" s="11" t="s">
        <v>92</v>
      </c>
      <c r="T3" s="11" t="s">
        <v>94</v>
      </c>
      <c r="U3" s="11" t="s">
        <v>16</v>
      </c>
      <c r="V3" s="11" t="s">
        <v>90</v>
      </c>
      <c r="W3" s="11" t="s">
        <v>17</v>
      </c>
      <c r="X3" s="11" t="s">
        <v>187</v>
      </c>
      <c r="Y3" s="11" t="s">
        <v>18</v>
      </c>
      <c r="Z3" s="11" t="s">
        <v>19</v>
      </c>
      <c r="AA3" s="11" t="s">
        <v>95</v>
      </c>
      <c r="AB3" s="11" t="s">
        <v>20</v>
      </c>
      <c r="AC3" s="360" t="s">
        <v>547</v>
      </c>
      <c r="AD3" s="316" t="s">
        <v>87</v>
      </c>
      <c r="AE3" s="297" t="s">
        <v>5</v>
      </c>
      <c r="AF3" s="39" t="s">
        <v>6</v>
      </c>
      <c r="AG3" s="40" t="s">
        <v>5</v>
      </c>
      <c r="AH3" s="39" t="s">
        <v>6</v>
      </c>
      <c r="AI3" s="40" t="s">
        <v>5</v>
      </c>
      <c r="AJ3" s="39" t="s">
        <v>6</v>
      </c>
      <c r="AK3" s="40" t="s">
        <v>5</v>
      </c>
      <c r="AL3" s="41" t="s">
        <v>6</v>
      </c>
      <c r="AM3" s="241" t="s">
        <v>86</v>
      </c>
      <c r="AN3" s="42" t="s">
        <v>89</v>
      </c>
      <c r="AO3" s="43" t="s">
        <v>87</v>
      </c>
      <c r="AP3" s="42" t="s">
        <v>86</v>
      </c>
      <c r="AQ3" s="42" t="s">
        <v>89</v>
      </c>
      <c r="AR3" s="43" t="s">
        <v>87</v>
      </c>
      <c r="AS3" s="42" t="s">
        <v>86</v>
      </c>
      <c r="AT3" s="42" t="s">
        <v>89</v>
      </c>
      <c r="AU3" s="43" t="s">
        <v>87</v>
      </c>
      <c r="AV3" s="42" t="s">
        <v>86</v>
      </c>
      <c r="AW3" s="42" t="s">
        <v>89</v>
      </c>
      <c r="AX3" s="242" t="s">
        <v>87</v>
      </c>
      <c r="AY3" s="220" t="s">
        <v>166</v>
      </c>
      <c r="AZ3" s="44" t="s">
        <v>167</v>
      </c>
      <c r="BA3" s="40" t="s">
        <v>520</v>
      </c>
      <c r="BB3" s="40" t="s">
        <v>519</v>
      </c>
      <c r="BC3" s="40" t="s">
        <v>523</v>
      </c>
      <c r="BD3" s="381" t="s">
        <v>521</v>
      </c>
      <c r="BE3" s="597"/>
    </row>
    <row r="4" spans="1:57" ht="111" customHeight="1" thickBot="1" x14ac:dyDescent="0.3">
      <c r="A4" s="508" t="s">
        <v>88</v>
      </c>
      <c r="B4" s="520">
        <f>AVERAGE(AN4:AN14)</f>
        <v>1</v>
      </c>
      <c r="C4" s="520">
        <f>AVERAGE(AQ4:AQ14)</f>
        <v>1</v>
      </c>
      <c r="D4" s="520">
        <f>AVERAGE(AT4:AT14)</f>
        <v>0</v>
      </c>
      <c r="E4" s="520">
        <f>AVERAGE(AM4:AM14)</f>
        <v>0.38030303030303031</v>
      </c>
      <c r="F4" s="520">
        <f>AVERAGE(AP4:AP14)</f>
        <v>0.57424242424242433</v>
      </c>
      <c r="G4" s="520" t="e">
        <f>AVERAGE(AS4:AS14)</f>
        <v>#DIV/0!</v>
      </c>
      <c r="H4" s="546" t="e">
        <f>AVERAGE(AV4:AV14)</f>
        <v>#DIV/0!</v>
      </c>
      <c r="I4" s="600" t="s">
        <v>21</v>
      </c>
      <c r="J4" s="592">
        <f>AVERAGE(AM4:AM5)</f>
        <v>0.25</v>
      </c>
      <c r="K4" s="592">
        <f>AVERAGE(AP4:AP5)</f>
        <v>0.5</v>
      </c>
      <c r="L4" s="592" t="e">
        <f>AVERAGE(AS4:AS5)</f>
        <v>#DIV/0!</v>
      </c>
      <c r="M4" s="592" t="e">
        <f>AVERAGE(AV4:AV5)</f>
        <v>#DIV/0!</v>
      </c>
      <c r="N4" s="25" t="s">
        <v>22</v>
      </c>
      <c r="O4" s="279" t="s">
        <v>23</v>
      </c>
      <c r="P4" s="411" t="s">
        <v>7</v>
      </c>
      <c r="Q4" s="412" t="s">
        <v>7</v>
      </c>
      <c r="R4" s="412" t="s">
        <v>7</v>
      </c>
      <c r="S4" s="412" t="s">
        <v>7</v>
      </c>
      <c r="T4" s="412" t="s">
        <v>7</v>
      </c>
      <c r="U4" s="412" t="s">
        <v>7</v>
      </c>
      <c r="V4" s="412" t="s">
        <v>7</v>
      </c>
      <c r="W4" s="412" t="s">
        <v>7</v>
      </c>
      <c r="X4" s="412"/>
      <c r="Y4" s="412" t="s">
        <v>7</v>
      </c>
      <c r="Z4" s="412" t="s">
        <v>7</v>
      </c>
      <c r="AA4" s="412" t="s">
        <v>7</v>
      </c>
      <c r="AB4" s="412" t="s">
        <v>7</v>
      </c>
      <c r="AC4" s="361">
        <f>COUNTIF(P4:AB4,"x")</f>
        <v>12</v>
      </c>
      <c r="AD4" s="317" t="s">
        <v>122</v>
      </c>
      <c r="AE4" s="298">
        <v>0.25</v>
      </c>
      <c r="AF4" s="63">
        <f t="shared" ref="AF4:AF10" si="0">AE4/AK4</f>
        <v>0.25</v>
      </c>
      <c r="AG4" s="62">
        <v>0.5</v>
      </c>
      <c r="AH4" s="63">
        <f t="shared" ref="AH4:AH10" si="1">AG4/AK4</f>
        <v>0.5</v>
      </c>
      <c r="AI4" s="62">
        <v>0.75</v>
      </c>
      <c r="AJ4" s="63">
        <f t="shared" ref="AJ4:AJ10" si="2">AI4/AK4</f>
        <v>0.75</v>
      </c>
      <c r="AK4" s="62">
        <v>1</v>
      </c>
      <c r="AL4" s="201">
        <f t="shared" ref="AL4:AL10" si="3">AK4/AK4</f>
        <v>1</v>
      </c>
      <c r="AM4" s="243">
        <v>0.25</v>
      </c>
      <c r="AN4" s="64">
        <f>AM4/AF4</f>
        <v>1</v>
      </c>
      <c r="AO4" s="65" t="s">
        <v>459</v>
      </c>
      <c r="AP4" s="66">
        <v>0.5</v>
      </c>
      <c r="AQ4" s="64">
        <f t="shared" ref="AQ4:AQ21" si="4">AP4/AH4</f>
        <v>1</v>
      </c>
      <c r="AR4" s="383" t="s">
        <v>540</v>
      </c>
      <c r="AS4" s="66"/>
      <c r="AT4" s="64">
        <f t="shared" ref="AT4:AT19" si="5">AS4/AJ4</f>
        <v>0</v>
      </c>
      <c r="AU4" s="67"/>
      <c r="AV4" s="66"/>
      <c r="AW4" s="64">
        <f t="shared" ref="AW4:AW40" si="6">AV4/AL4</f>
        <v>0</v>
      </c>
      <c r="AX4" s="244"/>
      <c r="AY4" s="221"/>
      <c r="AZ4" s="387"/>
      <c r="BA4" s="398" t="str">
        <f t="shared" ref="BA4:BA35" si="7">IF(AC4&gt;=10,"X","")</f>
        <v>X</v>
      </c>
      <c r="BB4" s="398" t="str">
        <f t="shared" ref="BB4:BB35" si="8">IF(AN4=0,"",IF(AN4&lt;100%,"X",""))</f>
        <v/>
      </c>
      <c r="BC4" s="398"/>
      <c r="BD4" s="398" t="s">
        <v>522</v>
      </c>
      <c r="BE4" s="404" t="s">
        <v>598</v>
      </c>
    </row>
    <row r="5" spans="1:57" s="38" customFormat="1" ht="111" customHeight="1" x14ac:dyDescent="0.25">
      <c r="A5" s="509"/>
      <c r="B5" s="521"/>
      <c r="C5" s="521"/>
      <c r="D5" s="521"/>
      <c r="E5" s="521"/>
      <c r="F5" s="521"/>
      <c r="G5" s="521"/>
      <c r="H5" s="547"/>
      <c r="I5" s="601"/>
      <c r="J5" s="593"/>
      <c r="K5" s="593"/>
      <c r="L5" s="593"/>
      <c r="M5" s="593"/>
      <c r="N5" s="28" t="s">
        <v>157</v>
      </c>
      <c r="O5" s="280" t="s">
        <v>302</v>
      </c>
      <c r="P5" s="413"/>
      <c r="Q5" s="414" t="s">
        <v>7</v>
      </c>
      <c r="R5" s="414"/>
      <c r="S5" s="414"/>
      <c r="T5" s="414"/>
      <c r="U5" s="414" t="s">
        <v>7</v>
      </c>
      <c r="V5" s="414"/>
      <c r="W5" s="414"/>
      <c r="X5" s="414"/>
      <c r="Y5" s="414"/>
      <c r="Z5" s="414"/>
      <c r="AA5" s="414"/>
      <c r="AB5" s="414"/>
      <c r="AC5" s="362">
        <f t="shared" ref="AC5:AC68" si="9">COUNTIF(P5:AB5,"x")</f>
        <v>2</v>
      </c>
      <c r="AD5" s="318" t="s">
        <v>169</v>
      </c>
      <c r="AE5" s="299">
        <v>0.25</v>
      </c>
      <c r="AF5" s="26">
        <f t="shared" ref="AF5" si="10">AE5/AK5</f>
        <v>0.25</v>
      </c>
      <c r="AG5" s="27">
        <v>0.5</v>
      </c>
      <c r="AH5" s="26">
        <f t="shared" ref="AH5" si="11">AG5/AK5</f>
        <v>0.5</v>
      </c>
      <c r="AI5" s="27">
        <v>0.75</v>
      </c>
      <c r="AJ5" s="26">
        <f t="shared" ref="AJ5" si="12">AI5/AK5</f>
        <v>0.75</v>
      </c>
      <c r="AK5" s="27">
        <v>1</v>
      </c>
      <c r="AL5" s="202">
        <f t="shared" ref="AL5" si="13">AK5/AK5</f>
        <v>1</v>
      </c>
      <c r="AM5" s="245">
        <v>0.25</v>
      </c>
      <c r="AN5" s="58">
        <f>AM5/AF5</f>
        <v>1</v>
      </c>
      <c r="AO5" s="65" t="s">
        <v>441</v>
      </c>
      <c r="AP5" s="60">
        <v>0.5</v>
      </c>
      <c r="AQ5" s="58">
        <f t="shared" si="4"/>
        <v>1</v>
      </c>
      <c r="AR5" s="384" t="s">
        <v>537</v>
      </c>
      <c r="AS5" s="60"/>
      <c r="AT5" s="58">
        <f t="shared" si="5"/>
        <v>0</v>
      </c>
      <c r="AU5" s="61"/>
      <c r="AV5" s="60"/>
      <c r="AW5" s="58">
        <f t="shared" si="6"/>
        <v>0</v>
      </c>
      <c r="AX5" s="246"/>
      <c r="AY5" s="222" t="s">
        <v>165</v>
      </c>
      <c r="AZ5" s="388" t="s">
        <v>168</v>
      </c>
      <c r="BA5" s="398" t="str">
        <f t="shared" si="7"/>
        <v/>
      </c>
      <c r="BB5" s="398" t="str">
        <f t="shared" si="8"/>
        <v/>
      </c>
      <c r="BC5" s="399"/>
      <c r="BD5" s="399"/>
      <c r="BE5" s="404" t="s">
        <v>598</v>
      </c>
    </row>
    <row r="6" spans="1:57" ht="111" customHeight="1" x14ac:dyDescent="0.25">
      <c r="A6" s="510"/>
      <c r="B6" s="522"/>
      <c r="C6" s="522"/>
      <c r="D6" s="522"/>
      <c r="E6" s="522"/>
      <c r="F6" s="522"/>
      <c r="G6" s="522"/>
      <c r="H6" s="548"/>
      <c r="I6" s="541" t="s">
        <v>24</v>
      </c>
      <c r="J6" s="594">
        <f>AVERAGE(AM6:AM7)</f>
        <v>0.55000000000000004</v>
      </c>
      <c r="K6" s="594">
        <f>AVERAGE(AP6:AP7)</f>
        <v>0.57499999999999996</v>
      </c>
      <c r="L6" s="594" t="e">
        <f>AVERAGE(AS6:AS7)</f>
        <v>#DIV/0!</v>
      </c>
      <c r="M6" s="594" t="e">
        <f>AVERAGE(AV6:AV7)</f>
        <v>#DIV/0!</v>
      </c>
      <c r="N6" s="28" t="s">
        <v>120</v>
      </c>
      <c r="O6" s="280" t="s">
        <v>25</v>
      </c>
      <c r="P6" s="413" t="s">
        <v>7</v>
      </c>
      <c r="Q6" s="414" t="s">
        <v>7</v>
      </c>
      <c r="R6" s="414" t="s">
        <v>7</v>
      </c>
      <c r="S6" s="414" t="s">
        <v>7</v>
      </c>
      <c r="T6" s="414" t="s">
        <v>7</v>
      </c>
      <c r="U6" s="414" t="s">
        <v>7</v>
      </c>
      <c r="V6" s="414" t="s">
        <v>7</v>
      </c>
      <c r="W6" s="414" t="s">
        <v>7</v>
      </c>
      <c r="X6" s="414"/>
      <c r="Y6" s="414" t="s">
        <v>7</v>
      </c>
      <c r="Z6" s="414" t="s">
        <v>7</v>
      </c>
      <c r="AA6" s="414" t="s">
        <v>7</v>
      </c>
      <c r="AB6" s="414" t="s">
        <v>7</v>
      </c>
      <c r="AC6" s="362">
        <f t="shared" si="9"/>
        <v>12</v>
      </c>
      <c r="AD6" s="318" t="s">
        <v>325</v>
      </c>
      <c r="AE6" s="299">
        <v>1</v>
      </c>
      <c r="AF6" s="26">
        <f t="shared" si="0"/>
        <v>1</v>
      </c>
      <c r="AG6" s="27">
        <v>1</v>
      </c>
      <c r="AH6" s="26">
        <f t="shared" si="1"/>
        <v>1</v>
      </c>
      <c r="AI6" s="27">
        <v>1</v>
      </c>
      <c r="AJ6" s="26">
        <f t="shared" si="2"/>
        <v>1</v>
      </c>
      <c r="AK6" s="27">
        <v>1</v>
      </c>
      <c r="AL6" s="202">
        <f t="shared" si="3"/>
        <v>1</v>
      </c>
      <c r="AM6" s="245">
        <v>1</v>
      </c>
      <c r="AN6" s="58">
        <f t="shared" ref="AN6:AN79" si="14">AM6/AF6</f>
        <v>1</v>
      </c>
      <c r="AO6" s="223" t="s">
        <v>460</v>
      </c>
      <c r="AP6" s="60">
        <v>1</v>
      </c>
      <c r="AQ6" s="58">
        <f t="shared" si="4"/>
        <v>1</v>
      </c>
      <c r="AR6" s="61" t="s">
        <v>541</v>
      </c>
      <c r="AS6" s="60"/>
      <c r="AT6" s="58">
        <f t="shared" si="5"/>
        <v>0</v>
      </c>
      <c r="AU6" s="61"/>
      <c r="AV6" s="60"/>
      <c r="AW6" s="58">
        <f t="shared" si="6"/>
        <v>0</v>
      </c>
      <c r="AX6" s="246"/>
      <c r="AY6" s="223"/>
      <c r="AZ6" s="388"/>
      <c r="BA6" s="398" t="str">
        <f t="shared" si="7"/>
        <v>X</v>
      </c>
      <c r="BB6" s="398" t="str">
        <f t="shared" si="8"/>
        <v/>
      </c>
      <c r="BC6" s="398"/>
      <c r="BD6" s="398" t="s">
        <v>522</v>
      </c>
      <c r="BE6" s="404" t="s">
        <v>598</v>
      </c>
    </row>
    <row r="7" spans="1:57" s="38" customFormat="1" ht="93" customHeight="1" x14ac:dyDescent="0.25">
      <c r="A7" s="510"/>
      <c r="B7" s="522"/>
      <c r="C7" s="522"/>
      <c r="D7" s="522"/>
      <c r="E7" s="522"/>
      <c r="F7" s="522"/>
      <c r="G7" s="522"/>
      <c r="H7" s="548"/>
      <c r="I7" s="542"/>
      <c r="J7" s="593"/>
      <c r="K7" s="593"/>
      <c r="L7" s="593"/>
      <c r="M7" s="593"/>
      <c r="N7" s="28" t="s">
        <v>175</v>
      </c>
      <c r="O7" s="280" t="s">
        <v>173</v>
      </c>
      <c r="P7" s="413"/>
      <c r="Q7" s="414"/>
      <c r="R7" s="414" t="s">
        <v>7</v>
      </c>
      <c r="S7" s="414" t="s">
        <v>7</v>
      </c>
      <c r="T7" s="414" t="s">
        <v>7</v>
      </c>
      <c r="U7" s="414" t="s">
        <v>7</v>
      </c>
      <c r="V7" s="414" t="s">
        <v>7</v>
      </c>
      <c r="W7" s="414" t="s">
        <v>7</v>
      </c>
      <c r="X7" s="414" t="s">
        <v>7</v>
      </c>
      <c r="Y7" s="414" t="s">
        <v>7</v>
      </c>
      <c r="Z7" s="414" t="s">
        <v>7</v>
      </c>
      <c r="AA7" s="414" t="s">
        <v>7</v>
      </c>
      <c r="AB7" s="414"/>
      <c r="AC7" s="362">
        <f t="shared" si="9"/>
        <v>10</v>
      </c>
      <c r="AD7" s="318" t="s">
        <v>174</v>
      </c>
      <c r="AE7" s="299">
        <v>0.1</v>
      </c>
      <c r="AF7" s="26">
        <f t="shared" ref="AF7" si="15">AE7/AK7</f>
        <v>0.1</v>
      </c>
      <c r="AG7" s="27">
        <v>0.15</v>
      </c>
      <c r="AH7" s="26">
        <f t="shared" ref="AH7" si="16">AG7/AK7</f>
        <v>0.15</v>
      </c>
      <c r="AI7" s="27">
        <v>0.25</v>
      </c>
      <c r="AJ7" s="26">
        <f t="shared" ref="AJ7" si="17">AI7/AK7</f>
        <v>0.25</v>
      </c>
      <c r="AK7" s="27">
        <v>1</v>
      </c>
      <c r="AL7" s="202">
        <f t="shared" ref="AL7" si="18">AK7/AK7</f>
        <v>1</v>
      </c>
      <c r="AM7" s="245">
        <v>0.1</v>
      </c>
      <c r="AN7" s="58">
        <f t="shared" ref="AN7" si="19">AM7/AF7</f>
        <v>1</v>
      </c>
      <c r="AO7" s="59" t="s">
        <v>461</v>
      </c>
      <c r="AP7" s="60">
        <v>0.15</v>
      </c>
      <c r="AQ7" s="58">
        <f t="shared" si="4"/>
        <v>1</v>
      </c>
      <c r="AR7" s="61" t="s">
        <v>549</v>
      </c>
      <c r="AS7" s="60"/>
      <c r="AT7" s="58">
        <f t="shared" si="5"/>
        <v>0</v>
      </c>
      <c r="AU7" s="61"/>
      <c r="AV7" s="60"/>
      <c r="AW7" s="58">
        <f t="shared" si="6"/>
        <v>0</v>
      </c>
      <c r="AX7" s="246"/>
      <c r="AY7" s="222" t="s">
        <v>165</v>
      </c>
      <c r="AZ7" s="388" t="s">
        <v>176</v>
      </c>
      <c r="BA7" s="398" t="str">
        <f t="shared" si="7"/>
        <v>X</v>
      </c>
      <c r="BB7" s="398" t="str">
        <f t="shared" si="8"/>
        <v/>
      </c>
      <c r="BC7" s="399"/>
      <c r="BD7" s="398" t="s">
        <v>522</v>
      </c>
      <c r="BE7" s="404" t="s">
        <v>598</v>
      </c>
    </row>
    <row r="8" spans="1:57" ht="73.5" customHeight="1" x14ac:dyDescent="0.25">
      <c r="A8" s="510"/>
      <c r="B8" s="522"/>
      <c r="C8" s="522"/>
      <c r="D8" s="522"/>
      <c r="E8" s="522"/>
      <c r="F8" s="522"/>
      <c r="G8" s="522"/>
      <c r="H8" s="548"/>
      <c r="I8" s="512" t="s">
        <v>26</v>
      </c>
      <c r="J8" s="594">
        <f>AVERAGE(AM8:AM10)</f>
        <v>0.5</v>
      </c>
      <c r="K8" s="594">
        <f>AVERAGE(AP8:AP10)</f>
        <v>0.66666666666666663</v>
      </c>
      <c r="L8" s="594" t="e">
        <f>AVERAGE(AS8:AS10)</f>
        <v>#DIV/0!</v>
      </c>
      <c r="M8" s="594" t="e">
        <f>AVERAGE(AV8:AV10)</f>
        <v>#DIV/0!</v>
      </c>
      <c r="N8" s="28" t="s">
        <v>27</v>
      </c>
      <c r="O8" s="280" t="s">
        <v>28</v>
      </c>
      <c r="P8" s="413" t="s">
        <v>7</v>
      </c>
      <c r="Q8" s="414" t="s">
        <v>7</v>
      </c>
      <c r="R8" s="414"/>
      <c r="S8" s="414"/>
      <c r="T8" s="414"/>
      <c r="U8" s="414" t="s">
        <v>7</v>
      </c>
      <c r="V8" s="414"/>
      <c r="W8" s="414"/>
      <c r="X8" s="414"/>
      <c r="Y8" s="414"/>
      <c r="Z8" s="414"/>
      <c r="AA8" s="414"/>
      <c r="AB8" s="414"/>
      <c r="AC8" s="362">
        <f t="shared" si="9"/>
        <v>3</v>
      </c>
      <c r="AD8" s="318" t="s">
        <v>158</v>
      </c>
      <c r="AE8" s="299">
        <v>0.25</v>
      </c>
      <c r="AF8" s="26">
        <f t="shared" si="0"/>
        <v>0.25</v>
      </c>
      <c r="AG8" s="27">
        <v>0.5</v>
      </c>
      <c r="AH8" s="26">
        <f t="shared" si="1"/>
        <v>0.5</v>
      </c>
      <c r="AI8" s="27">
        <v>0.75</v>
      </c>
      <c r="AJ8" s="26">
        <f t="shared" si="2"/>
        <v>0.75</v>
      </c>
      <c r="AK8" s="27">
        <v>1</v>
      </c>
      <c r="AL8" s="202">
        <f t="shared" si="3"/>
        <v>1</v>
      </c>
      <c r="AM8" s="245">
        <v>0.25</v>
      </c>
      <c r="AN8" s="58">
        <f t="shared" si="14"/>
        <v>1</v>
      </c>
      <c r="AO8" s="59" t="s">
        <v>442</v>
      </c>
      <c r="AP8" s="60">
        <v>0.5</v>
      </c>
      <c r="AQ8" s="58">
        <f t="shared" si="4"/>
        <v>1</v>
      </c>
      <c r="AR8" s="61" t="s">
        <v>538</v>
      </c>
      <c r="AS8" s="60"/>
      <c r="AT8" s="58">
        <f t="shared" si="5"/>
        <v>0</v>
      </c>
      <c r="AU8" s="61"/>
      <c r="AV8" s="60"/>
      <c r="AW8" s="58">
        <f t="shared" si="6"/>
        <v>0</v>
      </c>
      <c r="AX8" s="246"/>
      <c r="AY8" s="223"/>
      <c r="AZ8" s="388"/>
      <c r="BA8" s="398" t="str">
        <f t="shared" si="7"/>
        <v/>
      </c>
      <c r="BB8" s="398" t="str">
        <f t="shared" si="8"/>
        <v/>
      </c>
      <c r="BC8" s="398"/>
      <c r="BD8" s="398"/>
      <c r="BE8" s="404" t="s">
        <v>598</v>
      </c>
    </row>
    <row r="9" spans="1:57" s="38" customFormat="1" ht="141" customHeight="1" x14ac:dyDescent="0.25">
      <c r="A9" s="510"/>
      <c r="B9" s="522"/>
      <c r="C9" s="522"/>
      <c r="D9" s="522"/>
      <c r="E9" s="522"/>
      <c r="F9" s="522"/>
      <c r="G9" s="522"/>
      <c r="H9" s="548"/>
      <c r="I9" s="512"/>
      <c r="J9" s="602"/>
      <c r="K9" s="602"/>
      <c r="L9" s="602"/>
      <c r="M9" s="602"/>
      <c r="N9" s="28" t="s">
        <v>303</v>
      </c>
      <c r="O9" s="280" t="s">
        <v>171</v>
      </c>
      <c r="P9" s="413"/>
      <c r="Q9" s="414"/>
      <c r="R9" s="414" t="s">
        <v>7</v>
      </c>
      <c r="S9" s="414" t="s">
        <v>7</v>
      </c>
      <c r="T9" s="414" t="s">
        <v>7</v>
      </c>
      <c r="U9" s="414" t="s">
        <v>7</v>
      </c>
      <c r="V9" s="414" t="s">
        <v>7</v>
      </c>
      <c r="W9" s="414" t="s">
        <v>7</v>
      </c>
      <c r="X9" s="414" t="s">
        <v>7</v>
      </c>
      <c r="Y9" s="414" t="s">
        <v>7</v>
      </c>
      <c r="Z9" s="414" t="s">
        <v>7</v>
      </c>
      <c r="AA9" s="414" t="s">
        <v>7</v>
      </c>
      <c r="AB9" s="414" t="s">
        <v>7</v>
      </c>
      <c r="AC9" s="362">
        <f t="shared" si="9"/>
        <v>11</v>
      </c>
      <c r="AD9" s="318" t="s">
        <v>170</v>
      </c>
      <c r="AE9" s="299">
        <v>0.25</v>
      </c>
      <c r="AF9" s="26">
        <f t="shared" si="0"/>
        <v>0.25</v>
      </c>
      <c r="AG9" s="27">
        <v>0.5</v>
      </c>
      <c r="AH9" s="26">
        <f t="shared" si="1"/>
        <v>0.5</v>
      </c>
      <c r="AI9" s="27">
        <v>0.75</v>
      </c>
      <c r="AJ9" s="26">
        <f t="shared" si="2"/>
        <v>0.75</v>
      </c>
      <c r="AK9" s="27">
        <v>1</v>
      </c>
      <c r="AL9" s="202">
        <f t="shared" si="3"/>
        <v>1</v>
      </c>
      <c r="AM9" s="245">
        <v>0.25</v>
      </c>
      <c r="AN9" s="58">
        <f t="shared" ref="AN9" si="20">AM9/AF9</f>
        <v>1</v>
      </c>
      <c r="AO9" s="59" t="s">
        <v>462</v>
      </c>
      <c r="AP9" s="60">
        <v>0.5</v>
      </c>
      <c r="AQ9" s="58">
        <f t="shared" si="4"/>
        <v>1</v>
      </c>
      <c r="AR9" s="61" t="s">
        <v>550</v>
      </c>
      <c r="AS9" s="60"/>
      <c r="AT9" s="58">
        <f t="shared" si="5"/>
        <v>0</v>
      </c>
      <c r="AU9" s="61"/>
      <c r="AV9" s="60"/>
      <c r="AW9" s="58">
        <f t="shared" si="6"/>
        <v>0</v>
      </c>
      <c r="AX9" s="246"/>
      <c r="AY9" s="222" t="s">
        <v>165</v>
      </c>
      <c r="AZ9" s="388" t="s">
        <v>328</v>
      </c>
      <c r="BA9" s="398" t="str">
        <f t="shared" si="7"/>
        <v>X</v>
      </c>
      <c r="BB9" s="398" t="str">
        <f t="shared" si="8"/>
        <v/>
      </c>
      <c r="BC9" s="399"/>
      <c r="BD9" s="398" t="s">
        <v>522</v>
      </c>
      <c r="BE9" s="404" t="s">
        <v>598</v>
      </c>
    </row>
    <row r="10" spans="1:57" ht="102" customHeight="1" x14ac:dyDescent="0.25">
      <c r="A10" s="510"/>
      <c r="B10" s="522"/>
      <c r="C10" s="522"/>
      <c r="D10" s="522"/>
      <c r="E10" s="522"/>
      <c r="F10" s="522"/>
      <c r="G10" s="522"/>
      <c r="H10" s="548"/>
      <c r="I10" s="512"/>
      <c r="J10" s="593"/>
      <c r="K10" s="593"/>
      <c r="L10" s="593"/>
      <c r="M10" s="593"/>
      <c r="N10" s="28" t="s">
        <v>121</v>
      </c>
      <c r="O10" s="280" t="s">
        <v>140</v>
      </c>
      <c r="P10" s="413"/>
      <c r="Q10" s="414" t="s">
        <v>7</v>
      </c>
      <c r="R10" s="414"/>
      <c r="S10" s="414"/>
      <c r="T10" s="414"/>
      <c r="U10" s="414" t="s">
        <v>7</v>
      </c>
      <c r="V10" s="414"/>
      <c r="W10" s="414"/>
      <c r="X10" s="414"/>
      <c r="Y10" s="414"/>
      <c r="Z10" s="414"/>
      <c r="AA10" s="414"/>
      <c r="AB10" s="414"/>
      <c r="AC10" s="362">
        <f t="shared" si="9"/>
        <v>2</v>
      </c>
      <c r="AD10" s="318" t="s">
        <v>148</v>
      </c>
      <c r="AE10" s="299">
        <v>1</v>
      </c>
      <c r="AF10" s="26">
        <f t="shared" si="0"/>
        <v>1</v>
      </c>
      <c r="AG10" s="27">
        <v>1</v>
      </c>
      <c r="AH10" s="26">
        <f t="shared" si="1"/>
        <v>1</v>
      </c>
      <c r="AI10" s="27">
        <v>1</v>
      </c>
      <c r="AJ10" s="26">
        <f t="shared" si="2"/>
        <v>1</v>
      </c>
      <c r="AK10" s="27">
        <v>1</v>
      </c>
      <c r="AL10" s="202">
        <f t="shared" si="3"/>
        <v>1</v>
      </c>
      <c r="AM10" s="245">
        <v>1</v>
      </c>
      <c r="AN10" s="58">
        <f t="shared" si="14"/>
        <v>1</v>
      </c>
      <c r="AO10" s="59" t="s">
        <v>617</v>
      </c>
      <c r="AP10" s="60">
        <v>1</v>
      </c>
      <c r="AQ10" s="58">
        <f t="shared" si="4"/>
        <v>1</v>
      </c>
      <c r="AR10" s="61" t="s">
        <v>539</v>
      </c>
      <c r="AS10" s="60"/>
      <c r="AT10" s="58">
        <f t="shared" si="5"/>
        <v>0</v>
      </c>
      <c r="AU10" s="61"/>
      <c r="AV10" s="60"/>
      <c r="AW10" s="58">
        <f t="shared" si="6"/>
        <v>0</v>
      </c>
      <c r="AX10" s="246"/>
      <c r="AY10" s="223"/>
      <c r="AZ10" s="388"/>
      <c r="BA10" s="398" t="str">
        <f t="shared" si="7"/>
        <v/>
      </c>
      <c r="BB10" s="398" t="str">
        <f t="shared" si="8"/>
        <v/>
      </c>
      <c r="BC10" s="398"/>
      <c r="BD10" s="398"/>
      <c r="BE10" s="404" t="s">
        <v>598</v>
      </c>
    </row>
    <row r="11" spans="1:57" ht="108" customHeight="1" x14ac:dyDescent="0.25">
      <c r="A11" s="510"/>
      <c r="B11" s="522"/>
      <c r="C11" s="522"/>
      <c r="D11" s="522"/>
      <c r="E11" s="522"/>
      <c r="F11" s="522"/>
      <c r="G11" s="522"/>
      <c r="H11" s="548"/>
      <c r="I11" s="541" t="s">
        <v>29</v>
      </c>
      <c r="J11" s="594">
        <f>AVERAGE(AM11:AM12)</f>
        <v>0.25</v>
      </c>
      <c r="K11" s="594">
        <f>AVERAGE(AP11:AP12)</f>
        <v>0.5</v>
      </c>
      <c r="L11" s="594" t="e">
        <f>AVERAGE(AS11:AS12)</f>
        <v>#DIV/0!</v>
      </c>
      <c r="M11" s="594" t="e">
        <f>AVERAGE(AV11:AV12)</f>
        <v>#DIV/0!</v>
      </c>
      <c r="N11" s="28" t="s">
        <v>30</v>
      </c>
      <c r="O11" s="280" t="s">
        <v>31</v>
      </c>
      <c r="P11" s="413" t="s">
        <v>7</v>
      </c>
      <c r="Q11" s="414" t="s">
        <v>7</v>
      </c>
      <c r="R11" s="414" t="s">
        <v>7</v>
      </c>
      <c r="S11" s="414" t="s">
        <v>7</v>
      </c>
      <c r="T11" s="414" t="s">
        <v>7</v>
      </c>
      <c r="U11" s="414" t="s">
        <v>7</v>
      </c>
      <c r="V11" s="414" t="s">
        <v>7</v>
      </c>
      <c r="W11" s="414" t="s">
        <v>7</v>
      </c>
      <c r="X11" s="414"/>
      <c r="Y11" s="414" t="s">
        <v>7</v>
      </c>
      <c r="Z11" s="414" t="s">
        <v>7</v>
      </c>
      <c r="AA11" s="414" t="s">
        <v>7</v>
      </c>
      <c r="AB11" s="414" t="s">
        <v>7</v>
      </c>
      <c r="AC11" s="362">
        <f t="shared" si="9"/>
        <v>12</v>
      </c>
      <c r="AD11" s="318" t="s">
        <v>123</v>
      </c>
      <c r="AE11" s="299">
        <v>1</v>
      </c>
      <c r="AF11" s="26">
        <f>AE11/AK11</f>
        <v>0.25</v>
      </c>
      <c r="AG11" s="27">
        <v>2</v>
      </c>
      <c r="AH11" s="26">
        <f>AG11/AK11</f>
        <v>0.5</v>
      </c>
      <c r="AI11" s="27">
        <v>3</v>
      </c>
      <c r="AJ11" s="26">
        <f>AI11/AK11</f>
        <v>0.75</v>
      </c>
      <c r="AK11" s="27">
        <v>4</v>
      </c>
      <c r="AL11" s="202">
        <f>AK11/AK11</f>
        <v>1</v>
      </c>
      <c r="AM11" s="245">
        <v>0.25</v>
      </c>
      <c r="AN11" s="58">
        <f t="shared" si="14"/>
        <v>1</v>
      </c>
      <c r="AO11" s="59" t="s">
        <v>463</v>
      </c>
      <c r="AP11" s="60">
        <v>0.5</v>
      </c>
      <c r="AQ11" s="58">
        <f t="shared" si="4"/>
        <v>1</v>
      </c>
      <c r="AR11" s="61" t="s">
        <v>542</v>
      </c>
      <c r="AS11" s="60"/>
      <c r="AT11" s="58">
        <f t="shared" si="5"/>
        <v>0</v>
      </c>
      <c r="AU11" s="61"/>
      <c r="AV11" s="60"/>
      <c r="AW11" s="58">
        <f t="shared" si="6"/>
        <v>0</v>
      </c>
      <c r="AX11" s="246"/>
      <c r="AY11" s="223"/>
      <c r="AZ11" s="388"/>
      <c r="BA11" s="398" t="str">
        <f t="shared" si="7"/>
        <v>X</v>
      </c>
      <c r="BB11" s="398" t="str">
        <f t="shared" si="8"/>
        <v/>
      </c>
      <c r="BC11" s="398"/>
      <c r="BD11" s="398" t="s">
        <v>522</v>
      </c>
      <c r="BE11" s="404" t="s">
        <v>598</v>
      </c>
    </row>
    <row r="12" spans="1:57" s="38" customFormat="1" ht="105" x14ac:dyDescent="0.25">
      <c r="A12" s="510"/>
      <c r="B12" s="522"/>
      <c r="C12" s="522"/>
      <c r="D12" s="522"/>
      <c r="E12" s="522"/>
      <c r="F12" s="522"/>
      <c r="G12" s="522"/>
      <c r="H12" s="548"/>
      <c r="I12" s="601"/>
      <c r="J12" s="593"/>
      <c r="K12" s="593"/>
      <c r="L12" s="593"/>
      <c r="M12" s="593"/>
      <c r="N12" s="28" t="s">
        <v>149</v>
      </c>
      <c r="O12" s="280" t="s">
        <v>172</v>
      </c>
      <c r="P12" s="413"/>
      <c r="Q12" s="414"/>
      <c r="R12" s="414"/>
      <c r="S12" s="414"/>
      <c r="T12" s="414"/>
      <c r="U12" s="414" t="s">
        <v>7</v>
      </c>
      <c r="V12" s="414"/>
      <c r="W12" s="414"/>
      <c r="X12" s="414"/>
      <c r="Y12" s="414"/>
      <c r="Z12" s="414"/>
      <c r="AA12" s="414"/>
      <c r="AB12" s="414"/>
      <c r="AC12" s="362">
        <f t="shared" si="9"/>
        <v>1</v>
      </c>
      <c r="AD12" s="318" t="s">
        <v>304</v>
      </c>
      <c r="AE12" s="299">
        <v>0.25</v>
      </c>
      <c r="AF12" s="26">
        <f t="shared" ref="AF12" si="21">AE12/AK12</f>
        <v>0.25</v>
      </c>
      <c r="AG12" s="27">
        <v>0.5</v>
      </c>
      <c r="AH12" s="26">
        <f t="shared" ref="AH12" si="22">AG12/AK12</f>
        <v>0.5</v>
      </c>
      <c r="AI12" s="27">
        <v>0.75</v>
      </c>
      <c r="AJ12" s="26">
        <f t="shared" ref="AJ12" si="23">AI12/AK12</f>
        <v>0.75</v>
      </c>
      <c r="AK12" s="27">
        <v>1</v>
      </c>
      <c r="AL12" s="202">
        <f t="shared" ref="AL12" si="24">AK12/AK12</f>
        <v>1</v>
      </c>
      <c r="AM12" s="245">
        <v>0.25</v>
      </c>
      <c r="AN12" s="58">
        <f t="shared" ref="AN12" si="25">AM12/AF12</f>
        <v>1</v>
      </c>
      <c r="AO12" s="59" t="s">
        <v>443</v>
      </c>
      <c r="AP12" s="60">
        <v>0.5</v>
      </c>
      <c r="AQ12" s="58">
        <f t="shared" si="4"/>
        <v>1</v>
      </c>
      <c r="AR12" s="59" t="s">
        <v>599</v>
      </c>
      <c r="AS12" s="60"/>
      <c r="AT12" s="58">
        <f t="shared" si="5"/>
        <v>0</v>
      </c>
      <c r="AU12" s="61"/>
      <c r="AV12" s="60"/>
      <c r="AW12" s="58">
        <f t="shared" si="6"/>
        <v>0</v>
      </c>
      <c r="AX12" s="246"/>
      <c r="AY12" s="222" t="s">
        <v>165</v>
      </c>
      <c r="AZ12" s="388" t="s">
        <v>168</v>
      </c>
      <c r="BA12" s="398" t="str">
        <f t="shared" si="7"/>
        <v/>
      </c>
      <c r="BB12" s="398" t="str">
        <f t="shared" si="8"/>
        <v/>
      </c>
      <c r="BC12" s="399"/>
      <c r="BD12" s="399"/>
      <c r="BE12" s="404" t="s">
        <v>598</v>
      </c>
    </row>
    <row r="13" spans="1:57" ht="240" x14ac:dyDescent="0.25">
      <c r="A13" s="510"/>
      <c r="B13" s="522"/>
      <c r="C13" s="522"/>
      <c r="D13" s="522"/>
      <c r="E13" s="522"/>
      <c r="F13" s="522"/>
      <c r="G13" s="522"/>
      <c r="H13" s="548"/>
      <c r="I13" s="512" t="s">
        <v>32</v>
      </c>
      <c r="J13" s="594">
        <f>AVERAGE(AM13:AM14)</f>
        <v>0.29166666666666663</v>
      </c>
      <c r="K13" s="594">
        <f>AVERAGE(AP13:AP14)</f>
        <v>0.58333333333333326</v>
      </c>
      <c r="L13" s="594" t="e">
        <f>AVERAGE(AS13:AS14)</f>
        <v>#DIV/0!</v>
      </c>
      <c r="M13" s="594" t="e">
        <f>AVERAGE(AV13:AV14)</f>
        <v>#DIV/0!</v>
      </c>
      <c r="N13" s="28" t="s">
        <v>77</v>
      </c>
      <c r="O13" s="280" t="s">
        <v>33</v>
      </c>
      <c r="P13" s="413"/>
      <c r="Q13" s="414" t="s">
        <v>7</v>
      </c>
      <c r="R13" s="414"/>
      <c r="S13" s="414"/>
      <c r="T13" s="414"/>
      <c r="U13" s="414" t="s">
        <v>7</v>
      </c>
      <c r="V13" s="414"/>
      <c r="W13" s="414"/>
      <c r="X13" s="414"/>
      <c r="Y13" s="414"/>
      <c r="Z13" s="414"/>
      <c r="AA13" s="414"/>
      <c r="AB13" s="414"/>
      <c r="AC13" s="362">
        <f t="shared" si="9"/>
        <v>2</v>
      </c>
      <c r="AD13" s="318" t="s">
        <v>150</v>
      </c>
      <c r="AE13" s="299">
        <v>1</v>
      </c>
      <c r="AF13" s="26">
        <f>AE13/AK13</f>
        <v>0.25</v>
      </c>
      <c r="AG13" s="27">
        <v>2</v>
      </c>
      <c r="AH13" s="26">
        <f>AG13/AK13</f>
        <v>0.5</v>
      </c>
      <c r="AI13" s="27">
        <v>3</v>
      </c>
      <c r="AJ13" s="26">
        <f>AI13/AK13</f>
        <v>0.75</v>
      </c>
      <c r="AK13" s="27">
        <v>4</v>
      </c>
      <c r="AL13" s="202">
        <f>AK13/AK13</f>
        <v>1</v>
      </c>
      <c r="AM13" s="245">
        <v>0.25</v>
      </c>
      <c r="AN13" s="58">
        <f>AM13/AF13</f>
        <v>1</v>
      </c>
      <c r="AO13" s="59" t="s">
        <v>444</v>
      </c>
      <c r="AP13" s="60">
        <v>0.5</v>
      </c>
      <c r="AQ13" s="58">
        <f t="shared" si="4"/>
        <v>1</v>
      </c>
      <c r="AR13" s="59" t="s">
        <v>651</v>
      </c>
      <c r="AS13" s="60"/>
      <c r="AT13" s="58">
        <f t="shared" si="5"/>
        <v>0</v>
      </c>
      <c r="AU13" s="61"/>
      <c r="AV13" s="60"/>
      <c r="AW13" s="58">
        <f t="shared" si="6"/>
        <v>0</v>
      </c>
      <c r="AX13" s="246"/>
      <c r="AY13" s="223"/>
      <c r="AZ13" s="388"/>
      <c r="BA13" s="398" t="str">
        <f t="shared" si="7"/>
        <v/>
      </c>
      <c r="BB13" s="398" t="str">
        <f t="shared" si="8"/>
        <v/>
      </c>
      <c r="BC13" s="398"/>
      <c r="BD13" s="398"/>
      <c r="BE13" s="404" t="s">
        <v>598</v>
      </c>
    </row>
    <row r="14" spans="1:57" ht="195.75" thickBot="1" x14ac:dyDescent="0.3">
      <c r="A14" s="511"/>
      <c r="B14" s="523"/>
      <c r="C14" s="523"/>
      <c r="D14" s="523"/>
      <c r="E14" s="523"/>
      <c r="F14" s="523"/>
      <c r="G14" s="523"/>
      <c r="H14" s="549"/>
      <c r="I14" s="513"/>
      <c r="J14" s="603"/>
      <c r="K14" s="603"/>
      <c r="L14" s="603"/>
      <c r="M14" s="603"/>
      <c r="N14" s="68" t="s">
        <v>78</v>
      </c>
      <c r="O14" s="281" t="s">
        <v>34</v>
      </c>
      <c r="P14" s="415"/>
      <c r="Q14" s="416" t="s">
        <v>7</v>
      </c>
      <c r="R14" s="416"/>
      <c r="S14" s="416"/>
      <c r="T14" s="416"/>
      <c r="U14" s="416"/>
      <c r="V14" s="416"/>
      <c r="W14" s="416" t="s">
        <v>7</v>
      </c>
      <c r="X14" s="416"/>
      <c r="Y14" s="416"/>
      <c r="Z14" s="416"/>
      <c r="AA14" s="416"/>
      <c r="AB14" s="416"/>
      <c r="AC14" s="363">
        <f t="shared" si="9"/>
        <v>2</v>
      </c>
      <c r="AD14" s="319" t="s">
        <v>356</v>
      </c>
      <c r="AE14" s="300">
        <v>1</v>
      </c>
      <c r="AF14" s="70">
        <f>AE14/AK14</f>
        <v>0.33333333333333331</v>
      </c>
      <c r="AG14" s="69">
        <v>2</v>
      </c>
      <c r="AH14" s="70">
        <f>AG14/AK14</f>
        <v>0.66666666666666663</v>
      </c>
      <c r="AI14" s="69">
        <v>3</v>
      </c>
      <c r="AJ14" s="70">
        <f>AI14/AK14</f>
        <v>1</v>
      </c>
      <c r="AK14" s="69">
        <v>3</v>
      </c>
      <c r="AL14" s="203">
        <f>AK14/AK14</f>
        <v>1</v>
      </c>
      <c r="AM14" s="247">
        <f>1/3</f>
        <v>0.33333333333333331</v>
      </c>
      <c r="AN14" s="71">
        <f t="shared" ref="AN14:AN18" si="26">AM14/AF14</f>
        <v>1</v>
      </c>
      <c r="AO14" s="86" t="s">
        <v>479</v>
      </c>
      <c r="AP14" s="200">
        <f>2/3</f>
        <v>0.66666666666666663</v>
      </c>
      <c r="AQ14" s="71">
        <f t="shared" si="4"/>
        <v>1</v>
      </c>
      <c r="AR14" s="87" t="s">
        <v>543</v>
      </c>
      <c r="AS14" s="200"/>
      <c r="AT14" s="71">
        <f t="shared" si="5"/>
        <v>0</v>
      </c>
      <c r="AU14" s="87"/>
      <c r="AV14" s="200"/>
      <c r="AW14" s="71">
        <f t="shared" si="6"/>
        <v>0</v>
      </c>
      <c r="AX14" s="248"/>
      <c r="AY14" s="224"/>
      <c r="AZ14" s="389"/>
      <c r="BA14" s="398" t="str">
        <f t="shared" si="7"/>
        <v/>
      </c>
      <c r="BB14" s="398" t="str">
        <f t="shared" si="8"/>
        <v/>
      </c>
      <c r="BC14" s="398"/>
      <c r="BD14" s="398"/>
      <c r="BE14" s="404" t="s">
        <v>598</v>
      </c>
    </row>
    <row r="15" spans="1:57" ht="81.75" customHeight="1" x14ac:dyDescent="0.25">
      <c r="A15" s="514" t="s">
        <v>8</v>
      </c>
      <c r="B15" s="524">
        <f>AVERAGE(AN15:AN18)</f>
        <v>0.9</v>
      </c>
      <c r="C15" s="524">
        <f>AVERAGE(AQ15:AQ18)</f>
        <v>0</v>
      </c>
      <c r="D15" s="524" t="e">
        <f>AVERAGE(AT15:AT18)</f>
        <v>#NAME?</v>
      </c>
      <c r="E15" s="524">
        <f>AVERAGE(AM15:AM18)</f>
        <v>0.9</v>
      </c>
      <c r="F15" s="524">
        <f>AVERAGE(AP15:AP18)</f>
        <v>0</v>
      </c>
      <c r="G15" s="524" t="e">
        <f>AVERAGE(AS15:AS18)</f>
        <v>#DIV/0!</v>
      </c>
      <c r="H15" s="543" t="e">
        <f>AVERAGE(AV15:AV18)</f>
        <v>#DIV/0!</v>
      </c>
      <c r="I15" s="517" t="s">
        <v>76</v>
      </c>
      <c r="J15" s="174">
        <f>AN15</f>
        <v>0.9</v>
      </c>
      <c r="K15" s="174">
        <f>AP15</f>
        <v>0</v>
      </c>
      <c r="L15" s="174">
        <f>AS15</f>
        <v>0</v>
      </c>
      <c r="M15" s="174">
        <f>AV15</f>
        <v>0</v>
      </c>
      <c r="N15" s="88" t="s">
        <v>278</v>
      </c>
      <c r="O15" s="282" t="s">
        <v>279</v>
      </c>
      <c r="P15" s="417"/>
      <c r="Q15" s="418"/>
      <c r="R15" s="418"/>
      <c r="S15" s="418" t="s">
        <v>7</v>
      </c>
      <c r="T15" s="418"/>
      <c r="U15" s="418"/>
      <c r="V15" s="418" t="s">
        <v>7</v>
      </c>
      <c r="W15" s="418"/>
      <c r="X15" s="418"/>
      <c r="Y15" s="418"/>
      <c r="Z15" s="418"/>
      <c r="AA15" s="418"/>
      <c r="AB15" s="418" t="s">
        <v>7</v>
      </c>
      <c r="AC15" s="364">
        <f t="shared" si="9"/>
        <v>3</v>
      </c>
      <c r="AD15" s="94" t="s">
        <v>425</v>
      </c>
      <c r="AE15" s="301">
        <v>1</v>
      </c>
      <c r="AF15" s="197">
        <f>AE15/AK15</f>
        <v>1</v>
      </c>
      <c r="AG15" s="196">
        <v>1</v>
      </c>
      <c r="AH15" s="197">
        <f t="shared" ref="AH15:AH16" si="27">AG15/AK15</f>
        <v>1</v>
      </c>
      <c r="AI15" s="196">
        <v>1</v>
      </c>
      <c r="AJ15" s="197" t="e" cm="1">
        <f t="array" ref="AJ15">AI15/AJ15AD15:AI15AN15AH15:AI15P15:AI15AN15AH15:AI15A15:AJ18</f>
        <v>#NAME?</v>
      </c>
      <c r="AK15" s="196">
        <v>1</v>
      </c>
      <c r="AL15" s="204">
        <f t="shared" ref="AL15:AL16" si="28">AK15/AK15</f>
        <v>1</v>
      </c>
      <c r="AM15" s="249">
        <v>0.9</v>
      </c>
      <c r="AN15" s="64">
        <f t="shared" ref="AN15" si="29">AM15/AF15</f>
        <v>0.9</v>
      </c>
      <c r="AO15" s="88" t="s">
        <v>464</v>
      </c>
      <c r="AP15" s="198">
        <v>0</v>
      </c>
      <c r="AQ15" s="64">
        <f t="shared" si="4"/>
        <v>0</v>
      </c>
      <c r="AR15" s="199" t="s">
        <v>559</v>
      </c>
      <c r="AS15" s="198"/>
      <c r="AT15" s="64" t="e">
        <f t="shared" si="5"/>
        <v>#NAME?</v>
      </c>
      <c r="AU15" s="199"/>
      <c r="AV15" s="198"/>
      <c r="AW15" s="64">
        <f t="shared" si="6"/>
        <v>0</v>
      </c>
      <c r="AX15" s="250"/>
      <c r="AY15" s="225"/>
      <c r="AZ15" s="282"/>
      <c r="BA15" s="398" t="str">
        <f t="shared" si="7"/>
        <v/>
      </c>
      <c r="BB15" s="398" t="str">
        <f t="shared" si="8"/>
        <v>X</v>
      </c>
      <c r="BC15" s="398" t="s">
        <v>7</v>
      </c>
      <c r="BD15" s="398" t="s">
        <v>522</v>
      </c>
      <c r="BE15" s="406" t="s">
        <v>525</v>
      </c>
    </row>
    <row r="16" spans="1:57" ht="64.5" customHeight="1" x14ac:dyDescent="0.25">
      <c r="A16" s="515"/>
      <c r="B16" s="525"/>
      <c r="C16" s="525"/>
      <c r="D16" s="525"/>
      <c r="E16" s="525"/>
      <c r="F16" s="525"/>
      <c r="G16" s="525"/>
      <c r="H16" s="544"/>
      <c r="I16" s="518"/>
      <c r="J16" s="175">
        <f t="shared" ref="J16:J17" si="30">AN16</f>
        <v>0</v>
      </c>
      <c r="K16" s="175">
        <f t="shared" ref="K16:K18" si="31">AP16</f>
        <v>0</v>
      </c>
      <c r="L16" s="175">
        <f t="shared" ref="L16:L18" si="32">AS16</f>
        <v>0</v>
      </c>
      <c r="M16" s="175">
        <f t="shared" ref="M16:M18" si="33">AV16</f>
        <v>0</v>
      </c>
      <c r="N16" s="45" t="s">
        <v>280</v>
      </c>
      <c r="O16" s="283" t="s">
        <v>281</v>
      </c>
      <c r="P16" s="419"/>
      <c r="Q16" s="420"/>
      <c r="R16" s="420"/>
      <c r="S16" s="420" t="s">
        <v>7</v>
      </c>
      <c r="T16" s="420"/>
      <c r="U16" s="420"/>
      <c r="V16" s="420" t="s">
        <v>7</v>
      </c>
      <c r="W16" s="420"/>
      <c r="X16" s="420"/>
      <c r="Y16" s="420"/>
      <c r="Z16" s="420"/>
      <c r="AA16" s="420"/>
      <c r="AB16" s="420" t="s">
        <v>7</v>
      </c>
      <c r="AC16" s="365">
        <f t="shared" si="9"/>
        <v>3</v>
      </c>
      <c r="AD16" s="95" t="s">
        <v>426</v>
      </c>
      <c r="AE16" s="302">
        <v>0</v>
      </c>
      <c r="AF16" s="47">
        <f t="shared" ref="AF16" si="34">AE16/AK16</f>
        <v>0</v>
      </c>
      <c r="AG16" s="46">
        <v>0.3</v>
      </c>
      <c r="AH16" s="47">
        <f t="shared" si="27"/>
        <v>0.3</v>
      </c>
      <c r="AI16" s="46">
        <v>0.5</v>
      </c>
      <c r="AJ16" s="47">
        <f t="shared" ref="AJ16" si="35">AI16/AK16</f>
        <v>0.5</v>
      </c>
      <c r="AK16" s="46">
        <v>1</v>
      </c>
      <c r="AL16" s="205">
        <f t="shared" si="28"/>
        <v>1</v>
      </c>
      <c r="AM16" s="251"/>
      <c r="AN16" s="58"/>
      <c r="AO16" s="45" t="s">
        <v>439</v>
      </c>
      <c r="AP16" s="194">
        <v>0</v>
      </c>
      <c r="AQ16" s="58">
        <f t="shared" si="4"/>
        <v>0</v>
      </c>
      <c r="AR16" s="195" t="s">
        <v>558</v>
      </c>
      <c r="AS16" s="194"/>
      <c r="AT16" s="58">
        <f t="shared" si="5"/>
        <v>0</v>
      </c>
      <c r="AU16" s="195"/>
      <c r="AV16" s="194"/>
      <c r="AW16" s="58">
        <f t="shared" si="6"/>
        <v>0</v>
      </c>
      <c r="AX16" s="252"/>
      <c r="AY16" s="226"/>
      <c r="AZ16" s="283"/>
      <c r="BA16" s="398" t="str">
        <f t="shared" si="7"/>
        <v/>
      </c>
      <c r="BB16" s="398" t="str">
        <f t="shared" si="8"/>
        <v/>
      </c>
      <c r="BC16" s="398" t="s">
        <v>7</v>
      </c>
      <c r="BD16" s="398" t="s">
        <v>522</v>
      </c>
      <c r="BE16" s="406" t="s">
        <v>525</v>
      </c>
    </row>
    <row r="17" spans="1:57" ht="103.5" customHeight="1" x14ac:dyDescent="0.25">
      <c r="A17" s="515"/>
      <c r="B17" s="525"/>
      <c r="C17" s="525"/>
      <c r="D17" s="525"/>
      <c r="E17" s="525"/>
      <c r="F17" s="525"/>
      <c r="G17" s="525"/>
      <c r="H17" s="544"/>
      <c r="I17" s="518"/>
      <c r="J17" s="175">
        <f t="shared" si="30"/>
        <v>0</v>
      </c>
      <c r="K17" s="175">
        <f>AP17</f>
        <v>0</v>
      </c>
      <c r="L17" s="175">
        <f t="shared" si="32"/>
        <v>0</v>
      </c>
      <c r="M17" s="175">
        <f t="shared" si="33"/>
        <v>0</v>
      </c>
      <c r="N17" s="45" t="s">
        <v>282</v>
      </c>
      <c r="O17" s="283" t="s">
        <v>283</v>
      </c>
      <c r="P17" s="419"/>
      <c r="Q17" s="420"/>
      <c r="R17" s="420"/>
      <c r="S17" s="420" t="s">
        <v>7</v>
      </c>
      <c r="T17" s="420"/>
      <c r="U17" s="420"/>
      <c r="V17" s="420" t="s">
        <v>7</v>
      </c>
      <c r="W17" s="420"/>
      <c r="X17" s="420"/>
      <c r="Y17" s="420"/>
      <c r="Z17" s="420"/>
      <c r="AA17" s="420"/>
      <c r="AB17" s="420" t="s">
        <v>7</v>
      </c>
      <c r="AC17" s="365">
        <f t="shared" si="9"/>
        <v>3</v>
      </c>
      <c r="AD17" s="95" t="s">
        <v>426</v>
      </c>
      <c r="AE17" s="302">
        <v>0</v>
      </c>
      <c r="AF17" s="47">
        <f t="shared" ref="AF17" si="36">AE17/AK17</f>
        <v>0</v>
      </c>
      <c r="AG17" s="46">
        <v>0.3</v>
      </c>
      <c r="AH17" s="47">
        <f t="shared" ref="AH17" si="37">AG17/AK17</f>
        <v>0.3</v>
      </c>
      <c r="AI17" s="46">
        <v>0.5</v>
      </c>
      <c r="AJ17" s="47">
        <f t="shared" ref="AJ17" si="38">AI17/AK17</f>
        <v>0.5</v>
      </c>
      <c r="AK17" s="46">
        <v>1</v>
      </c>
      <c r="AL17" s="205">
        <f t="shared" ref="AL17" si="39">AK17/AK17</f>
        <v>1</v>
      </c>
      <c r="AM17" s="251"/>
      <c r="AN17" s="58"/>
      <c r="AO17" s="45" t="s">
        <v>440</v>
      </c>
      <c r="AP17" s="194">
        <v>0</v>
      </c>
      <c r="AQ17" s="58">
        <f t="shared" si="4"/>
        <v>0</v>
      </c>
      <c r="AR17" s="195" t="s">
        <v>557</v>
      </c>
      <c r="AS17" s="194"/>
      <c r="AT17" s="58">
        <f t="shared" si="5"/>
        <v>0</v>
      </c>
      <c r="AU17" s="195"/>
      <c r="AV17" s="194"/>
      <c r="AW17" s="58">
        <f t="shared" si="6"/>
        <v>0</v>
      </c>
      <c r="AX17" s="252"/>
      <c r="AY17" s="226"/>
      <c r="AZ17" s="283"/>
      <c r="BA17" s="398" t="str">
        <f t="shared" si="7"/>
        <v/>
      </c>
      <c r="BB17" s="398" t="str">
        <f t="shared" si="8"/>
        <v/>
      </c>
      <c r="BC17" s="398" t="s">
        <v>7</v>
      </c>
      <c r="BD17" s="398" t="s">
        <v>522</v>
      </c>
      <c r="BE17" s="406" t="s">
        <v>525</v>
      </c>
    </row>
    <row r="18" spans="1:57" ht="103.5" customHeight="1" thickBot="1" x14ac:dyDescent="0.3">
      <c r="A18" s="516"/>
      <c r="B18" s="526"/>
      <c r="C18" s="526"/>
      <c r="D18" s="526"/>
      <c r="E18" s="526"/>
      <c r="F18" s="526"/>
      <c r="G18" s="526"/>
      <c r="H18" s="545"/>
      <c r="I18" s="519"/>
      <c r="J18" s="176">
        <f>AN18</f>
        <v>0.9</v>
      </c>
      <c r="K18" s="176">
        <f t="shared" si="31"/>
        <v>0</v>
      </c>
      <c r="L18" s="176">
        <f t="shared" si="32"/>
        <v>0</v>
      </c>
      <c r="M18" s="176">
        <f t="shared" si="33"/>
        <v>0</v>
      </c>
      <c r="N18" s="89" t="s">
        <v>284</v>
      </c>
      <c r="O18" s="284" t="s">
        <v>285</v>
      </c>
      <c r="P18" s="421"/>
      <c r="Q18" s="422"/>
      <c r="R18" s="422"/>
      <c r="S18" s="422" t="s">
        <v>7</v>
      </c>
      <c r="T18" s="422"/>
      <c r="U18" s="422"/>
      <c r="V18" s="422" t="s">
        <v>7</v>
      </c>
      <c r="W18" s="422"/>
      <c r="X18" s="422"/>
      <c r="Y18" s="422"/>
      <c r="Z18" s="422"/>
      <c r="AA18" s="422"/>
      <c r="AB18" s="422" t="s">
        <v>7</v>
      </c>
      <c r="AC18" s="366">
        <f t="shared" si="9"/>
        <v>3</v>
      </c>
      <c r="AD18" s="98" t="s">
        <v>357</v>
      </c>
      <c r="AE18" s="303">
        <v>1</v>
      </c>
      <c r="AF18" s="91">
        <f t="shared" ref="AF18" si="40">AE18/AK18</f>
        <v>1</v>
      </c>
      <c r="AG18" s="90">
        <v>1</v>
      </c>
      <c r="AH18" s="91">
        <f t="shared" ref="AH18" si="41">AG18/AK18</f>
        <v>1</v>
      </c>
      <c r="AI18" s="90">
        <v>1</v>
      </c>
      <c r="AJ18" s="91">
        <f t="shared" ref="AJ18" si="42">AI18/AK18</f>
        <v>1</v>
      </c>
      <c r="AK18" s="90">
        <v>1</v>
      </c>
      <c r="AL18" s="206">
        <f t="shared" ref="AL18" si="43">AK18/AK18</f>
        <v>1</v>
      </c>
      <c r="AM18" s="253">
        <v>0.9</v>
      </c>
      <c r="AN18" s="71">
        <f t="shared" si="26"/>
        <v>0.9</v>
      </c>
      <c r="AO18" s="89" t="s">
        <v>465</v>
      </c>
      <c r="AP18" s="93">
        <v>0</v>
      </c>
      <c r="AQ18" s="92">
        <f t="shared" si="4"/>
        <v>0</v>
      </c>
      <c r="AR18" s="96" t="s">
        <v>556</v>
      </c>
      <c r="AS18" s="93"/>
      <c r="AT18" s="92">
        <f t="shared" si="5"/>
        <v>0</v>
      </c>
      <c r="AU18" s="97"/>
      <c r="AV18" s="93"/>
      <c r="AW18" s="92">
        <f t="shared" si="6"/>
        <v>0</v>
      </c>
      <c r="AX18" s="254"/>
      <c r="AY18" s="227"/>
      <c r="AZ18" s="284"/>
      <c r="BA18" s="398" t="str">
        <f t="shared" si="7"/>
        <v/>
      </c>
      <c r="BB18" s="398" t="str">
        <f t="shared" si="8"/>
        <v>X</v>
      </c>
      <c r="BC18" s="398" t="s">
        <v>7</v>
      </c>
      <c r="BD18" s="398" t="s">
        <v>522</v>
      </c>
      <c r="BE18" s="406" t="s">
        <v>525</v>
      </c>
    </row>
    <row r="19" spans="1:57" s="38" customFormat="1" ht="255.75" thickBot="1" x14ac:dyDescent="0.3">
      <c r="A19" s="530" t="s">
        <v>9</v>
      </c>
      <c r="B19" s="535">
        <f>AVERAGE(AN19:AN30)</f>
        <v>0.9285714285714286</v>
      </c>
      <c r="C19" s="535">
        <f>AVERAGE(AQ19:AQ30)</f>
        <v>0.52500000000000002</v>
      </c>
      <c r="D19" s="535">
        <f>AVERAGE(AT19:AT30)</f>
        <v>0</v>
      </c>
      <c r="E19" s="535">
        <f>AVERAGE(AM19:AM30)</f>
        <v>0.26298701298701299</v>
      </c>
      <c r="F19" s="535">
        <f>AVERAGE(AP19:AP30)</f>
        <v>0.26136363636363635</v>
      </c>
      <c r="G19" s="535" t="e">
        <f>AVERAGE(AS19:AS30)</f>
        <v>#DIV/0!</v>
      </c>
      <c r="H19" s="584" t="e">
        <f>AVERAGE(AV19:AV30)</f>
        <v>#DIV/0!</v>
      </c>
      <c r="I19" s="533" t="s">
        <v>348</v>
      </c>
      <c r="J19" s="579">
        <f>AVERAGE(AM19:AM21)</f>
        <v>0.25</v>
      </c>
      <c r="K19" s="579">
        <f>AVERAGE(AP19:AP21)</f>
        <v>0.33333333333333331</v>
      </c>
      <c r="L19" s="579" t="e">
        <f>AVERAGE(AS19:AS21)</f>
        <v>#DIV/0!</v>
      </c>
      <c r="M19" s="579" t="e">
        <f>AVERAGE(AV19:AV21)</f>
        <v>#DIV/0!</v>
      </c>
      <c r="N19" s="99" t="s">
        <v>244</v>
      </c>
      <c r="O19" s="285" t="s">
        <v>243</v>
      </c>
      <c r="P19" s="423"/>
      <c r="Q19" s="424" t="s">
        <v>7</v>
      </c>
      <c r="R19" s="424"/>
      <c r="S19" s="424"/>
      <c r="T19" s="424"/>
      <c r="U19" s="424"/>
      <c r="V19" s="424"/>
      <c r="W19" s="424"/>
      <c r="X19" s="424"/>
      <c r="Y19" s="424"/>
      <c r="Z19" s="424"/>
      <c r="AA19" s="424"/>
      <c r="AB19" s="424"/>
      <c r="AC19" s="367">
        <f t="shared" si="9"/>
        <v>1</v>
      </c>
      <c r="AD19" s="105" t="s">
        <v>151</v>
      </c>
      <c r="AE19" s="304">
        <v>1</v>
      </c>
      <c r="AF19" s="101">
        <f t="shared" ref="AF19:AF21" si="44">AE19/AK19</f>
        <v>0.25</v>
      </c>
      <c r="AG19" s="100">
        <v>2</v>
      </c>
      <c r="AH19" s="101">
        <f t="shared" ref="AH19:AH21" si="45">AG19/AK19</f>
        <v>0.5</v>
      </c>
      <c r="AI19" s="100">
        <v>3</v>
      </c>
      <c r="AJ19" s="101">
        <f t="shared" ref="AJ19:AJ21" si="46">AI19/AK19</f>
        <v>0.75</v>
      </c>
      <c r="AK19" s="100">
        <v>4</v>
      </c>
      <c r="AL19" s="207">
        <f t="shared" ref="AL19:AL21" si="47">AK19/AK19</f>
        <v>1</v>
      </c>
      <c r="AM19" s="255">
        <v>0.25</v>
      </c>
      <c r="AN19" s="102">
        <f t="shared" si="14"/>
        <v>1</v>
      </c>
      <c r="AO19" s="357" t="s">
        <v>478</v>
      </c>
      <c r="AP19" s="103">
        <v>0.5</v>
      </c>
      <c r="AQ19" s="102">
        <f t="shared" si="4"/>
        <v>1</v>
      </c>
      <c r="AR19" s="104" t="s">
        <v>618</v>
      </c>
      <c r="AS19" s="103"/>
      <c r="AT19" s="102">
        <f t="shared" si="5"/>
        <v>0</v>
      </c>
      <c r="AU19" s="104"/>
      <c r="AV19" s="103"/>
      <c r="AW19" s="102">
        <f t="shared" si="6"/>
        <v>0</v>
      </c>
      <c r="AX19" s="256"/>
      <c r="AY19" s="228" t="s">
        <v>235</v>
      </c>
      <c r="AZ19" s="285" t="s">
        <v>239</v>
      </c>
      <c r="BA19" s="398" t="str">
        <f t="shared" si="7"/>
        <v/>
      </c>
      <c r="BB19" s="398" t="str">
        <f t="shared" si="8"/>
        <v/>
      </c>
      <c r="BC19" s="399"/>
      <c r="BD19" s="399"/>
      <c r="BE19" s="407" t="s">
        <v>616</v>
      </c>
    </row>
    <row r="20" spans="1:57" s="38" customFormat="1" ht="93.75" customHeight="1" x14ac:dyDescent="0.25">
      <c r="A20" s="531"/>
      <c r="B20" s="536"/>
      <c r="C20" s="536"/>
      <c r="D20" s="536"/>
      <c r="E20" s="536"/>
      <c r="F20" s="536"/>
      <c r="G20" s="536"/>
      <c r="H20" s="585"/>
      <c r="I20" s="534"/>
      <c r="J20" s="580"/>
      <c r="K20" s="580"/>
      <c r="L20" s="580"/>
      <c r="M20" s="580"/>
      <c r="N20" s="106" t="s">
        <v>245</v>
      </c>
      <c r="O20" s="209" t="s">
        <v>159</v>
      </c>
      <c r="P20" s="425"/>
      <c r="Q20" s="426" t="s">
        <v>7</v>
      </c>
      <c r="R20" s="426"/>
      <c r="S20" s="426"/>
      <c r="T20" s="426"/>
      <c r="U20" s="426"/>
      <c r="V20" s="426"/>
      <c r="W20" s="426"/>
      <c r="X20" s="426"/>
      <c r="Y20" s="426"/>
      <c r="Z20" s="426"/>
      <c r="AA20" s="426"/>
      <c r="AB20" s="426"/>
      <c r="AC20" s="368">
        <f t="shared" si="9"/>
        <v>1</v>
      </c>
      <c r="AD20" s="111" t="s">
        <v>152</v>
      </c>
      <c r="AE20" s="305">
        <v>1</v>
      </c>
      <c r="AF20" s="108">
        <v>0</v>
      </c>
      <c r="AG20" s="107">
        <v>2</v>
      </c>
      <c r="AH20" s="108">
        <f>1/2</f>
        <v>0.5</v>
      </c>
      <c r="AI20" s="107">
        <v>3</v>
      </c>
      <c r="AJ20" s="108">
        <f>1/2</f>
        <v>0.5</v>
      </c>
      <c r="AK20" s="107">
        <v>4</v>
      </c>
      <c r="AL20" s="208">
        <f>3/3</f>
        <v>1</v>
      </c>
      <c r="AM20" s="257"/>
      <c r="AN20" s="54"/>
      <c r="AO20" s="110" t="s">
        <v>494</v>
      </c>
      <c r="AP20" s="56">
        <v>0</v>
      </c>
      <c r="AQ20" s="102">
        <f t="shared" si="4"/>
        <v>0</v>
      </c>
      <c r="AR20" s="385" t="s">
        <v>546</v>
      </c>
      <c r="AS20" s="56"/>
      <c r="AT20" s="54"/>
      <c r="AU20" s="57"/>
      <c r="AV20" s="56"/>
      <c r="AW20" s="54">
        <f t="shared" si="6"/>
        <v>0</v>
      </c>
      <c r="AX20" s="258"/>
      <c r="AY20" s="229" t="s">
        <v>235</v>
      </c>
      <c r="AZ20" s="209" t="s">
        <v>239</v>
      </c>
      <c r="BA20" s="398" t="str">
        <f t="shared" si="7"/>
        <v/>
      </c>
      <c r="BB20" s="398" t="str">
        <f t="shared" si="8"/>
        <v/>
      </c>
      <c r="BC20" s="399" t="s">
        <v>7</v>
      </c>
      <c r="BD20" s="398" t="s">
        <v>522</v>
      </c>
      <c r="BE20" s="406" t="s">
        <v>605</v>
      </c>
    </row>
    <row r="21" spans="1:57" s="38" customFormat="1" ht="118.5" customHeight="1" x14ac:dyDescent="0.25">
      <c r="A21" s="531"/>
      <c r="B21" s="536"/>
      <c r="C21" s="536"/>
      <c r="D21" s="536"/>
      <c r="E21" s="536"/>
      <c r="F21" s="536"/>
      <c r="G21" s="536"/>
      <c r="H21" s="585"/>
      <c r="I21" s="534"/>
      <c r="J21" s="581"/>
      <c r="K21" s="581"/>
      <c r="L21" s="581"/>
      <c r="M21" s="581"/>
      <c r="N21" s="106" t="s">
        <v>237</v>
      </c>
      <c r="O21" s="209" t="s">
        <v>145</v>
      </c>
      <c r="P21" s="425"/>
      <c r="Q21" s="426" t="s">
        <v>7</v>
      </c>
      <c r="R21" s="426"/>
      <c r="S21" s="426"/>
      <c r="T21" s="426"/>
      <c r="U21" s="426" t="s">
        <v>7</v>
      </c>
      <c r="V21" s="426"/>
      <c r="W21" s="426"/>
      <c r="X21" s="426"/>
      <c r="Y21" s="426"/>
      <c r="Z21" s="426"/>
      <c r="AA21" s="426"/>
      <c r="AB21" s="426"/>
      <c r="AC21" s="368">
        <f t="shared" si="9"/>
        <v>2</v>
      </c>
      <c r="AD21" s="111" t="s">
        <v>153</v>
      </c>
      <c r="AE21" s="305">
        <v>1</v>
      </c>
      <c r="AF21" s="108">
        <f t="shared" si="44"/>
        <v>0.25</v>
      </c>
      <c r="AG21" s="107">
        <v>2</v>
      </c>
      <c r="AH21" s="108">
        <f t="shared" si="45"/>
        <v>0.5</v>
      </c>
      <c r="AI21" s="107">
        <v>3</v>
      </c>
      <c r="AJ21" s="108">
        <f t="shared" si="46"/>
        <v>0.75</v>
      </c>
      <c r="AK21" s="107">
        <v>4</v>
      </c>
      <c r="AL21" s="208">
        <f t="shared" si="47"/>
        <v>1</v>
      </c>
      <c r="AM21" s="257">
        <v>0.25</v>
      </c>
      <c r="AN21" s="54">
        <f t="shared" si="14"/>
        <v>1</v>
      </c>
      <c r="AO21" s="110" t="s">
        <v>495</v>
      </c>
      <c r="AP21" s="56">
        <v>0.5</v>
      </c>
      <c r="AQ21" s="54">
        <f t="shared" si="4"/>
        <v>1</v>
      </c>
      <c r="AR21" s="57" t="s">
        <v>553</v>
      </c>
      <c r="AS21" s="56"/>
      <c r="AT21" s="54">
        <f>AS21/AJ21</f>
        <v>0</v>
      </c>
      <c r="AU21" s="57"/>
      <c r="AV21" s="56"/>
      <c r="AW21" s="54">
        <f t="shared" si="6"/>
        <v>0</v>
      </c>
      <c r="AX21" s="258"/>
      <c r="AY21" s="229" t="s">
        <v>235</v>
      </c>
      <c r="AZ21" s="209" t="s">
        <v>239</v>
      </c>
      <c r="BA21" s="398" t="str">
        <f t="shared" si="7"/>
        <v/>
      </c>
      <c r="BB21" s="398" t="str">
        <f t="shared" si="8"/>
        <v/>
      </c>
      <c r="BC21" s="399"/>
      <c r="BD21" s="399"/>
      <c r="BE21" s="404" t="s">
        <v>598</v>
      </c>
    </row>
    <row r="22" spans="1:57" ht="45" x14ac:dyDescent="0.25">
      <c r="A22" s="531"/>
      <c r="B22" s="536"/>
      <c r="C22" s="536"/>
      <c r="D22" s="536"/>
      <c r="E22" s="536"/>
      <c r="F22" s="536"/>
      <c r="G22" s="536"/>
      <c r="H22" s="585"/>
      <c r="I22" s="534" t="s">
        <v>349</v>
      </c>
      <c r="J22" s="595">
        <f>AVERAGE(AM22:AM23)</f>
        <v>9.0909090909090912E-2</v>
      </c>
      <c r="K22" s="595">
        <f>AVERAGE(AP22:AP23)</f>
        <v>9.0909090909090912E-2</v>
      </c>
      <c r="L22" s="595" t="e">
        <f>AVERAGE(AS22:AS23)</f>
        <v>#DIV/0!</v>
      </c>
      <c r="M22" s="595" t="e">
        <f>AVERAGE(AV22:AV23)</f>
        <v>#DIV/0!</v>
      </c>
      <c r="N22" s="106" t="s">
        <v>544</v>
      </c>
      <c r="O22" s="209" t="s">
        <v>249</v>
      </c>
      <c r="P22" s="425" t="s">
        <v>7</v>
      </c>
      <c r="Q22" s="426" t="s">
        <v>7</v>
      </c>
      <c r="R22" s="426"/>
      <c r="S22" s="426"/>
      <c r="T22" s="426"/>
      <c r="U22" s="426" t="s">
        <v>7</v>
      </c>
      <c r="V22" s="426"/>
      <c r="W22" s="426"/>
      <c r="X22" s="426"/>
      <c r="Y22" s="426"/>
      <c r="Z22" s="426"/>
      <c r="AA22" s="426"/>
      <c r="AB22" s="426"/>
      <c r="AC22" s="368">
        <f t="shared" si="9"/>
        <v>3</v>
      </c>
      <c r="AD22" s="111" t="s">
        <v>124</v>
      </c>
      <c r="AE22" s="305">
        <v>0</v>
      </c>
      <c r="AF22" s="108">
        <v>0</v>
      </c>
      <c r="AG22" s="107">
        <v>0</v>
      </c>
      <c r="AH22" s="108">
        <v>0</v>
      </c>
      <c r="AI22" s="107">
        <v>0</v>
      </c>
      <c r="AJ22" s="108">
        <v>0</v>
      </c>
      <c r="AK22" s="107">
        <v>1</v>
      </c>
      <c r="AL22" s="208">
        <v>1</v>
      </c>
      <c r="AM22" s="257"/>
      <c r="AN22" s="54"/>
      <c r="AO22" s="110"/>
      <c r="AP22" s="56"/>
      <c r="AQ22" s="54"/>
      <c r="AR22" s="57" t="s">
        <v>600</v>
      </c>
      <c r="AS22" s="56"/>
      <c r="AT22" s="54"/>
      <c r="AU22" s="57"/>
      <c r="AV22" s="56"/>
      <c r="AW22" s="54">
        <f t="shared" si="6"/>
        <v>0</v>
      </c>
      <c r="AX22" s="258"/>
      <c r="AY22" s="229" t="s">
        <v>235</v>
      </c>
      <c r="AZ22" s="209" t="s">
        <v>239</v>
      </c>
      <c r="BA22" s="398" t="str">
        <f t="shared" si="7"/>
        <v/>
      </c>
      <c r="BB22" s="398" t="str">
        <f t="shared" si="8"/>
        <v/>
      </c>
      <c r="BC22" s="398"/>
      <c r="BD22" s="398"/>
      <c r="BE22" s="402" t="s">
        <v>600</v>
      </c>
    </row>
    <row r="23" spans="1:57" s="38" customFormat="1" ht="106.5" customHeight="1" x14ac:dyDescent="0.25">
      <c r="A23" s="531"/>
      <c r="B23" s="536"/>
      <c r="C23" s="536"/>
      <c r="D23" s="536"/>
      <c r="E23" s="536"/>
      <c r="F23" s="536"/>
      <c r="G23" s="536"/>
      <c r="H23" s="585"/>
      <c r="I23" s="534"/>
      <c r="J23" s="581"/>
      <c r="K23" s="581"/>
      <c r="L23" s="581"/>
      <c r="M23" s="581"/>
      <c r="N23" s="332" t="s">
        <v>242</v>
      </c>
      <c r="O23" s="209" t="s">
        <v>241</v>
      </c>
      <c r="P23" s="425"/>
      <c r="Q23" s="426" t="s">
        <v>7</v>
      </c>
      <c r="R23" s="426" t="s">
        <v>7</v>
      </c>
      <c r="S23" s="426" t="s">
        <v>7</v>
      </c>
      <c r="T23" s="426"/>
      <c r="U23" s="426"/>
      <c r="V23" s="426"/>
      <c r="W23" s="426"/>
      <c r="X23" s="426"/>
      <c r="Y23" s="426"/>
      <c r="Z23" s="426"/>
      <c r="AA23" s="426"/>
      <c r="AB23" s="426"/>
      <c r="AC23" s="368">
        <f t="shared" si="9"/>
        <v>3</v>
      </c>
      <c r="AD23" s="111" t="s">
        <v>160</v>
      </c>
      <c r="AE23" s="305">
        <v>2</v>
      </c>
      <c r="AF23" s="108">
        <f t="shared" ref="AF23:AF80" si="48">AE23/AK23</f>
        <v>0.18181818181818182</v>
      </c>
      <c r="AG23" s="107">
        <v>5</v>
      </c>
      <c r="AH23" s="108">
        <f t="shared" ref="AH23:AH80" si="49">AG23/AK23</f>
        <v>0.45454545454545453</v>
      </c>
      <c r="AI23" s="107">
        <v>8</v>
      </c>
      <c r="AJ23" s="108">
        <f t="shared" ref="AJ23:AJ80" si="50">AI23/AK23</f>
        <v>0.72727272727272729</v>
      </c>
      <c r="AK23" s="107">
        <v>11</v>
      </c>
      <c r="AL23" s="208">
        <f t="shared" ref="AL23:AL80" si="51">AK23/AK23</f>
        <v>1</v>
      </c>
      <c r="AM23" s="257">
        <f>1/11</f>
        <v>9.0909090909090912E-2</v>
      </c>
      <c r="AN23" s="54">
        <f t="shared" ref="AN23:AN28" si="52">AM23/AF23</f>
        <v>0.5</v>
      </c>
      <c r="AO23" s="110" t="s">
        <v>496</v>
      </c>
      <c r="AP23" s="56">
        <f>1/11</f>
        <v>9.0909090909090912E-2</v>
      </c>
      <c r="AQ23" s="54">
        <f>AP23/AH23</f>
        <v>0.2</v>
      </c>
      <c r="AR23" s="112" t="s">
        <v>590</v>
      </c>
      <c r="AS23" s="56"/>
      <c r="AT23" s="54">
        <f>AS23/AJ23</f>
        <v>0</v>
      </c>
      <c r="AU23" s="112"/>
      <c r="AV23" s="56"/>
      <c r="AW23" s="54">
        <f t="shared" si="6"/>
        <v>0</v>
      </c>
      <c r="AX23" s="258"/>
      <c r="AY23" s="229" t="s">
        <v>235</v>
      </c>
      <c r="AZ23" s="209" t="s">
        <v>239</v>
      </c>
      <c r="BA23" s="398" t="str">
        <f t="shared" si="7"/>
        <v/>
      </c>
      <c r="BB23" s="398" t="str">
        <f t="shared" si="8"/>
        <v>X</v>
      </c>
      <c r="BC23" s="399"/>
      <c r="BD23" s="398" t="s">
        <v>522</v>
      </c>
      <c r="BE23" s="407" t="s">
        <v>545</v>
      </c>
    </row>
    <row r="24" spans="1:57" s="38" customFormat="1" ht="45" x14ac:dyDescent="0.25">
      <c r="A24" s="531"/>
      <c r="B24" s="536"/>
      <c r="C24" s="536"/>
      <c r="D24" s="536"/>
      <c r="E24" s="536"/>
      <c r="F24" s="536"/>
      <c r="G24" s="536"/>
      <c r="H24" s="585"/>
      <c r="I24" s="534" t="s">
        <v>350</v>
      </c>
      <c r="J24" s="595">
        <f>AVERAGE(AM24:AM30)</f>
        <v>0.3125</v>
      </c>
      <c r="K24" s="595">
        <f>AVERAGE(AP24:AP30)</f>
        <v>0.25</v>
      </c>
      <c r="L24" s="595" t="e">
        <f>AVERAGE(AS24:AS30)</f>
        <v>#DIV/0!</v>
      </c>
      <c r="M24" s="595" t="e">
        <f>AVERAGE(AV24:AV30)</f>
        <v>#DIV/0!</v>
      </c>
      <c r="N24" s="106" t="s">
        <v>35</v>
      </c>
      <c r="O24" s="209" t="s">
        <v>36</v>
      </c>
      <c r="P24" s="425" t="s">
        <v>7</v>
      </c>
      <c r="Q24" s="426"/>
      <c r="R24" s="426"/>
      <c r="S24" s="426"/>
      <c r="T24" s="426"/>
      <c r="U24" s="426"/>
      <c r="V24" s="426"/>
      <c r="W24" s="426"/>
      <c r="X24" s="426"/>
      <c r="Y24" s="426"/>
      <c r="Z24" s="426"/>
      <c r="AA24" s="426"/>
      <c r="AB24" s="426"/>
      <c r="AC24" s="368">
        <f t="shared" si="9"/>
        <v>1</v>
      </c>
      <c r="AD24" s="111" t="s">
        <v>125</v>
      </c>
      <c r="AE24" s="305">
        <v>0</v>
      </c>
      <c r="AF24" s="108">
        <f t="shared" si="48"/>
        <v>0</v>
      </c>
      <c r="AG24" s="107">
        <v>0</v>
      </c>
      <c r="AH24" s="108">
        <f t="shared" si="49"/>
        <v>0</v>
      </c>
      <c r="AI24" s="107">
        <v>0</v>
      </c>
      <c r="AJ24" s="108">
        <f t="shared" si="50"/>
        <v>0</v>
      </c>
      <c r="AK24" s="107">
        <v>1</v>
      </c>
      <c r="AL24" s="208">
        <f t="shared" si="51"/>
        <v>1</v>
      </c>
      <c r="AM24" s="257"/>
      <c r="AN24" s="54"/>
      <c r="AO24" s="109"/>
      <c r="AP24" s="56"/>
      <c r="AQ24" s="54"/>
      <c r="AR24" s="57" t="s">
        <v>600</v>
      </c>
      <c r="AS24" s="56"/>
      <c r="AT24" s="54"/>
      <c r="AU24" s="112"/>
      <c r="AV24" s="56"/>
      <c r="AW24" s="54">
        <f t="shared" si="6"/>
        <v>0</v>
      </c>
      <c r="AX24" s="259"/>
      <c r="AY24" s="229" t="s">
        <v>235</v>
      </c>
      <c r="AZ24" s="209" t="s">
        <v>239</v>
      </c>
      <c r="BA24" s="398" t="str">
        <f t="shared" si="7"/>
        <v/>
      </c>
      <c r="BB24" s="398" t="str">
        <f t="shared" si="8"/>
        <v/>
      </c>
      <c r="BC24" s="399"/>
      <c r="BD24" s="399"/>
      <c r="BE24" s="402" t="s">
        <v>600</v>
      </c>
    </row>
    <row r="25" spans="1:57" s="38" customFormat="1" ht="102" customHeight="1" x14ac:dyDescent="0.25">
      <c r="A25" s="531"/>
      <c r="B25" s="536"/>
      <c r="C25" s="536"/>
      <c r="D25" s="536"/>
      <c r="E25" s="536"/>
      <c r="F25" s="536"/>
      <c r="G25" s="536"/>
      <c r="H25" s="585"/>
      <c r="I25" s="534"/>
      <c r="J25" s="580"/>
      <c r="K25" s="580"/>
      <c r="L25" s="580"/>
      <c r="M25" s="580"/>
      <c r="N25" s="106" t="s">
        <v>247</v>
      </c>
      <c r="O25" s="209" t="s">
        <v>246</v>
      </c>
      <c r="P25" s="425"/>
      <c r="Q25" s="426"/>
      <c r="R25" s="426"/>
      <c r="S25" s="426" t="s">
        <v>7</v>
      </c>
      <c r="T25" s="426"/>
      <c r="U25" s="426"/>
      <c r="V25" s="426"/>
      <c r="W25" s="426"/>
      <c r="X25" s="426"/>
      <c r="Y25" s="426"/>
      <c r="Z25" s="426"/>
      <c r="AA25" s="426"/>
      <c r="AB25" s="426"/>
      <c r="AC25" s="368">
        <f t="shared" si="9"/>
        <v>1</v>
      </c>
      <c r="AD25" s="111" t="s">
        <v>161</v>
      </c>
      <c r="AE25" s="305">
        <v>1</v>
      </c>
      <c r="AF25" s="108">
        <f t="shared" si="48"/>
        <v>0.25</v>
      </c>
      <c r="AG25" s="107">
        <v>2</v>
      </c>
      <c r="AH25" s="108">
        <f t="shared" si="49"/>
        <v>0.5</v>
      </c>
      <c r="AI25" s="107">
        <v>3</v>
      </c>
      <c r="AJ25" s="108">
        <f t="shared" si="50"/>
        <v>0.75</v>
      </c>
      <c r="AK25" s="107">
        <v>4</v>
      </c>
      <c r="AL25" s="208">
        <f t="shared" si="51"/>
        <v>1</v>
      </c>
      <c r="AM25" s="257">
        <v>0.25</v>
      </c>
      <c r="AN25" s="54">
        <f t="shared" si="52"/>
        <v>1</v>
      </c>
      <c r="AO25" s="110" t="s">
        <v>504</v>
      </c>
      <c r="AP25" s="56">
        <v>0.5</v>
      </c>
      <c r="AQ25" s="54">
        <f>AP25/AH25</f>
        <v>1</v>
      </c>
      <c r="AR25" s="57" t="s">
        <v>637</v>
      </c>
      <c r="AS25" s="56"/>
      <c r="AT25" s="54">
        <f>AS25/AJ25</f>
        <v>0</v>
      </c>
      <c r="AU25" s="112"/>
      <c r="AV25" s="56"/>
      <c r="AW25" s="54">
        <f t="shared" si="6"/>
        <v>0</v>
      </c>
      <c r="AX25" s="258"/>
      <c r="AY25" s="229" t="s">
        <v>235</v>
      </c>
      <c r="AZ25" s="209" t="s">
        <v>239</v>
      </c>
      <c r="BA25" s="398" t="str">
        <f t="shared" si="7"/>
        <v/>
      </c>
      <c r="BB25" s="398" t="str">
        <f t="shared" si="8"/>
        <v/>
      </c>
      <c r="BC25" s="399"/>
      <c r="BD25" s="399"/>
      <c r="BE25" s="406" t="s">
        <v>603</v>
      </c>
    </row>
    <row r="26" spans="1:57" s="38" customFormat="1" ht="45" x14ac:dyDescent="0.25">
      <c r="A26" s="531"/>
      <c r="B26" s="536"/>
      <c r="C26" s="536"/>
      <c r="D26" s="536"/>
      <c r="E26" s="536"/>
      <c r="F26" s="536"/>
      <c r="G26" s="536"/>
      <c r="H26" s="585"/>
      <c r="I26" s="534"/>
      <c r="J26" s="580"/>
      <c r="K26" s="580"/>
      <c r="L26" s="580"/>
      <c r="M26" s="580"/>
      <c r="N26" s="106" t="s">
        <v>37</v>
      </c>
      <c r="O26" s="209" t="s">
        <v>248</v>
      </c>
      <c r="P26" s="425"/>
      <c r="Q26" s="426"/>
      <c r="R26" s="426"/>
      <c r="S26" s="426"/>
      <c r="T26" s="426"/>
      <c r="U26" s="426" t="s">
        <v>7</v>
      </c>
      <c r="V26" s="426"/>
      <c r="W26" s="426"/>
      <c r="X26" s="426"/>
      <c r="Y26" s="426"/>
      <c r="Z26" s="426"/>
      <c r="AA26" s="426"/>
      <c r="AB26" s="426"/>
      <c r="AC26" s="368">
        <f t="shared" si="9"/>
        <v>1</v>
      </c>
      <c r="AD26" s="111" t="s">
        <v>126</v>
      </c>
      <c r="AE26" s="305">
        <v>0</v>
      </c>
      <c r="AF26" s="108">
        <f t="shared" si="48"/>
        <v>0</v>
      </c>
      <c r="AG26" s="107">
        <v>0</v>
      </c>
      <c r="AH26" s="108">
        <f t="shared" si="49"/>
        <v>0</v>
      </c>
      <c r="AI26" s="107">
        <v>1</v>
      </c>
      <c r="AJ26" s="108">
        <f t="shared" si="50"/>
        <v>1</v>
      </c>
      <c r="AK26" s="107">
        <v>1</v>
      </c>
      <c r="AL26" s="208">
        <f t="shared" si="51"/>
        <v>1</v>
      </c>
      <c r="AM26" s="257"/>
      <c r="AN26" s="55"/>
      <c r="AO26" s="109"/>
      <c r="AP26" s="56"/>
      <c r="AQ26" s="54"/>
      <c r="AR26" s="57" t="s">
        <v>600</v>
      </c>
      <c r="AS26" s="56"/>
      <c r="AT26" s="54">
        <f>AS26/AJ26</f>
        <v>0</v>
      </c>
      <c r="AU26" s="57"/>
      <c r="AV26" s="56"/>
      <c r="AW26" s="54">
        <f t="shared" si="6"/>
        <v>0</v>
      </c>
      <c r="AX26" s="259"/>
      <c r="AY26" s="229" t="s">
        <v>235</v>
      </c>
      <c r="AZ26" s="209" t="s">
        <v>239</v>
      </c>
      <c r="BA26" s="398" t="str">
        <f t="shared" si="7"/>
        <v/>
      </c>
      <c r="BB26" s="398" t="str">
        <f t="shared" si="8"/>
        <v/>
      </c>
      <c r="BC26" s="399"/>
      <c r="BD26" s="399"/>
      <c r="BE26" s="402" t="s">
        <v>600</v>
      </c>
    </row>
    <row r="27" spans="1:57" s="329" customFormat="1" ht="86.25" customHeight="1" x14ac:dyDescent="0.25">
      <c r="A27" s="531"/>
      <c r="B27" s="536"/>
      <c r="C27" s="536"/>
      <c r="D27" s="536"/>
      <c r="E27" s="536"/>
      <c r="F27" s="536"/>
      <c r="G27" s="536"/>
      <c r="H27" s="585"/>
      <c r="I27" s="534"/>
      <c r="J27" s="580"/>
      <c r="K27" s="580"/>
      <c r="L27" s="580"/>
      <c r="M27" s="580"/>
      <c r="N27" s="106" t="s">
        <v>352</v>
      </c>
      <c r="O27" s="209" t="s">
        <v>353</v>
      </c>
      <c r="P27" s="425" t="s">
        <v>7</v>
      </c>
      <c r="Q27" s="426" t="s">
        <v>7</v>
      </c>
      <c r="R27" s="426" t="s">
        <v>7</v>
      </c>
      <c r="S27" s="426" t="s">
        <v>7</v>
      </c>
      <c r="T27" s="426"/>
      <c r="U27" s="426"/>
      <c r="V27" s="426"/>
      <c r="W27" s="426"/>
      <c r="X27" s="426"/>
      <c r="Y27" s="426"/>
      <c r="Z27" s="426"/>
      <c r="AA27" s="426"/>
      <c r="AB27" s="426"/>
      <c r="AC27" s="368">
        <f t="shared" si="9"/>
        <v>4</v>
      </c>
      <c r="AD27" s="111" t="s">
        <v>351</v>
      </c>
      <c r="AE27" s="230">
        <v>1</v>
      </c>
      <c r="AF27" s="330">
        <f t="shared" si="48"/>
        <v>0.25</v>
      </c>
      <c r="AG27" s="106">
        <v>2</v>
      </c>
      <c r="AH27" s="330">
        <f t="shared" si="49"/>
        <v>0.5</v>
      </c>
      <c r="AI27" s="106">
        <v>3</v>
      </c>
      <c r="AJ27" s="330">
        <f t="shared" si="50"/>
        <v>0.75</v>
      </c>
      <c r="AK27" s="106">
        <v>4</v>
      </c>
      <c r="AL27" s="331">
        <f t="shared" si="51"/>
        <v>1</v>
      </c>
      <c r="AM27" s="358">
        <v>0.25</v>
      </c>
      <c r="AN27" s="54">
        <f t="shared" ref="AN27" si="53">AM27/AF27</f>
        <v>1</v>
      </c>
      <c r="AO27" s="359" t="s">
        <v>497</v>
      </c>
      <c r="AP27" s="56">
        <v>0</v>
      </c>
      <c r="AQ27" s="54">
        <f>AP27/AH27</f>
        <v>0</v>
      </c>
      <c r="AR27" s="57" t="s">
        <v>591</v>
      </c>
      <c r="AS27" s="56"/>
      <c r="AT27" s="54">
        <f>AS27/AJ27</f>
        <v>0</v>
      </c>
      <c r="AU27" s="112"/>
      <c r="AV27" s="56"/>
      <c r="AW27" s="54">
        <f t="shared" si="6"/>
        <v>0</v>
      </c>
      <c r="AX27" s="111"/>
      <c r="AY27" s="230" t="s">
        <v>235</v>
      </c>
      <c r="AZ27" s="209" t="s">
        <v>239</v>
      </c>
      <c r="BA27" s="398" t="str">
        <f t="shared" si="7"/>
        <v/>
      </c>
      <c r="BB27" s="398" t="str">
        <f t="shared" si="8"/>
        <v/>
      </c>
      <c r="BC27" s="400"/>
      <c r="BD27" s="400"/>
      <c r="BE27" s="406" t="s">
        <v>606</v>
      </c>
    </row>
    <row r="28" spans="1:57" s="38" customFormat="1" ht="96" customHeight="1" x14ac:dyDescent="0.25">
      <c r="A28" s="531"/>
      <c r="B28" s="536"/>
      <c r="C28" s="536"/>
      <c r="D28" s="536"/>
      <c r="E28" s="536"/>
      <c r="F28" s="536"/>
      <c r="G28" s="536"/>
      <c r="H28" s="585"/>
      <c r="I28" s="534"/>
      <c r="J28" s="580"/>
      <c r="K28" s="580"/>
      <c r="L28" s="580"/>
      <c r="M28" s="580"/>
      <c r="N28" s="106" t="s">
        <v>326</v>
      </c>
      <c r="O28" s="209" t="s">
        <v>136</v>
      </c>
      <c r="P28" s="425"/>
      <c r="Q28" s="426" t="s">
        <v>7</v>
      </c>
      <c r="R28" s="426" t="s">
        <v>7</v>
      </c>
      <c r="S28" s="426" t="s">
        <v>7</v>
      </c>
      <c r="T28" s="426"/>
      <c r="U28" s="426" t="s">
        <v>7</v>
      </c>
      <c r="V28" s="426"/>
      <c r="W28" s="426"/>
      <c r="X28" s="426"/>
      <c r="Y28" s="426" t="s">
        <v>7</v>
      </c>
      <c r="Z28" s="426"/>
      <c r="AA28" s="426"/>
      <c r="AB28" s="426" t="s">
        <v>7</v>
      </c>
      <c r="AC28" s="368">
        <f t="shared" si="9"/>
        <v>6</v>
      </c>
      <c r="AD28" s="111" t="s">
        <v>234</v>
      </c>
      <c r="AE28" s="305">
        <v>1</v>
      </c>
      <c r="AF28" s="108">
        <f t="shared" ref="AF28" si="54">AE28/AK28</f>
        <v>0.25</v>
      </c>
      <c r="AG28" s="107">
        <v>2</v>
      </c>
      <c r="AH28" s="108">
        <f t="shared" ref="AH28" si="55">AG28/AK28</f>
        <v>0.5</v>
      </c>
      <c r="AI28" s="107">
        <v>3</v>
      </c>
      <c r="AJ28" s="108">
        <f t="shared" ref="AJ28" si="56">AI28/AK28</f>
        <v>0.75</v>
      </c>
      <c r="AK28" s="107">
        <v>4</v>
      </c>
      <c r="AL28" s="208">
        <f t="shared" ref="AL28" si="57">AK28/AK28</f>
        <v>1</v>
      </c>
      <c r="AM28" s="257">
        <v>0.25</v>
      </c>
      <c r="AN28" s="54">
        <f t="shared" si="52"/>
        <v>1</v>
      </c>
      <c r="AO28" s="110" t="s">
        <v>487</v>
      </c>
      <c r="AP28" s="56">
        <v>0</v>
      </c>
      <c r="AQ28" s="54">
        <f>AP28/AH28</f>
        <v>0</v>
      </c>
      <c r="AR28" s="112" t="s">
        <v>592</v>
      </c>
      <c r="AS28" s="56"/>
      <c r="AT28" s="54">
        <f>AS28/AJ28</f>
        <v>0</v>
      </c>
      <c r="AU28" s="112"/>
      <c r="AV28" s="56"/>
      <c r="AW28" s="54">
        <f t="shared" si="6"/>
        <v>0</v>
      </c>
      <c r="AX28" s="259"/>
      <c r="AY28" s="229" t="s">
        <v>235</v>
      </c>
      <c r="AZ28" s="390" t="s">
        <v>236</v>
      </c>
      <c r="BA28" s="398" t="str">
        <f t="shared" si="7"/>
        <v/>
      </c>
      <c r="BB28" s="398" t="str">
        <f t="shared" si="8"/>
        <v/>
      </c>
      <c r="BC28" s="399"/>
      <c r="BD28" s="399"/>
      <c r="BE28" s="406" t="s">
        <v>526</v>
      </c>
    </row>
    <row r="29" spans="1:57" s="38" customFormat="1" ht="73.5" customHeight="1" x14ac:dyDescent="0.25">
      <c r="A29" s="531"/>
      <c r="B29" s="536"/>
      <c r="C29" s="536"/>
      <c r="D29" s="536"/>
      <c r="E29" s="536"/>
      <c r="F29" s="536"/>
      <c r="G29" s="536"/>
      <c r="H29" s="585"/>
      <c r="I29" s="534"/>
      <c r="J29" s="580"/>
      <c r="K29" s="580"/>
      <c r="L29" s="580"/>
      <c r="M29" s="580"/>
      <c r="N29" s="106" t="s">
        <v>240</v>
      </c>
      <c r="O29" s="209" t="s">
        <v>238</v>
      </c>
      <c r="P29" s="425" t="s">
        <v>7</v>
      </c>
      <c r="Q29" s="426" t="s">
        <v>7</v>
      </c>
      <c r="R29" s="426"/>
      <c r="S29" s="426"/>
      <c r="T29" s="426"/>
      <c r="U29" s="426" t="s">
        <v>7</v>
      </c>
      <c r="V29" s="426"/>
      <c r="W29" s="426"/>
      <c r="X29" s="426"/>
      <c r="Y29" s="426"/>
      <c r="Z29" s="426"/>
      <c r="AA29" s="426"/>
      <c r="AB29" s="426"/>
      <c r="AC29" s="368">
        <f t="shared" si="9"/>
        <v>3</v>
      </c>
      <c r="AD29" s="111" t="s">
        <v>109</v>
      </c>
      <c r="AE29" s="305">
        <v>1</v>
      </c>
      <c r="AF29" s="108">
        <f t="shared" ref="AF29" si="58">AE29/AK29</f>
        <v>0.5</v>
      </c>
      <c r="AG29" s="107">
        <v>1</v>
      </c>
      <c r="AH29" s="108">
        <f t="shared" ref="AH29" si="59">AG29/AK29</f>
        <v>0.5</v>
      </c>
      <c r="AI29" s="107">
        <v>1</v>
      </c>
      <c r="AJ29" s="108">
        <f t="shared" ref="AJ29" si="60">AI29/AK29</f>
        <v>0.5</v>
      </c>
      <c r="AK29" s="107">
        <v>2</v>
      </c>
      <c r="AL29" s="208">
        <f t="shared" ref="AL29" si="61">AK29/AK29</f>
        <v>1</v>
      </c>
      <c r="AM29" s="257">
        <v>0.5</v>
      </c>
      <c r="AN29" s="54">
        <f t="shared" ref="AN29" si="62">AM29/AF29</f>
        <v>1</v>
      </c>
      <c r="AO29" s="110" t="s">
        <v>513</v>
      </c>
      <c r="AP29" s="56">
        <v>0.5</v>
      </c>
      <c r="AQ29" s="54">
        <f>AP29/AH29</f>
        <v>1</v>
      </c>
      <c r="AR29" s="112" t="s">
        <v>579</v>
      </c>
      <c r="AS29" s="56"/>
      <c r="AT29" s="54"/>
      <c r="AU29" s="112"/>
      <c r="AV29" s="56"/>
      <c r="AW29" s="54">
        <f t="shared" si="6"/>
        <v>0</v>
      </c>
      <c r="AX29" s="259"/>
      <c r="AY29" s="229" t="s">
        <v>235</v>
      </c>
      <c r="AZ29" s="209" t="s">
        <v>239</v>
      </c>
      <c r="BA29" s="398" t="str">
        <f t="shared" si="7"/>
        <v/>
      </c>
      <c r="BB29" s="398" t="str">
        <f t="shared" si="8"/>
        <v/>
      </c>
      <c r="BC29" s="399"/>
      <c r="BD29" s="399"/>
      <c r="BE29" s="404" t="s">
        <v>598</v>
      </c>
    </row>
    <row r="30" spans="1:57" s="38" customFormat="1" ht="45.75" thickBot="1" x14ac:dyDescent="0.3">
      <c r="A30" s="532"/>
      <c r="B30" s="537"/>
      <c r="C30" s="537"/>
      <c r="D30" s="537"/>
      <c r="E30" s="537"/>
      <c r="F30" s="537"/>
      <c r="G30" s="537"/>
      <c r="H30" s="586"/>
      <c r="I30" s="538"/>
      <c r="J30" s="596"/>
      <c r="K30" s="596"/>
      <c r="L30" s="596"/>
      <c r="M30" s="596"/>
      <c r="N30" s="113" t="s">
        <v>358</v>
      </c>
      <c r="O30" s="286" t="s">
        <v>359</v>
      </c>
      <c r="P30" s="427"/>
      <c r="Q30" s="428"/>
      <c r="R30" s="428"/>
      <c r="S30" s="428"/>
      <c r="T30" s="428"/>
      <c r="U30" s="428"/>
      <c r="V30" s="428"/>
      <c r="W30" s="428" t="s">
        <v>7</v>
      </c>
      <c r="X30" s="428"/>
      <c r="Y30" s="428"/>
      <c r="Z30" s="428"/>
      <c r="AA30" s="428"/>
      <c r="AB30" s="428"/>
      <c r="AC30" s="369">
        <f t="shared" si="9"/>
        <v>1</v>
      </c>
      <c r="AD30" s="120" t="s">
        <v>317</v>
      </c>
      <c r="AE30" s="306">
        <v>0</v>
      </c>
      <c r="AF30" s="115">
        <f t="shared" si="48"/>
        <v>0</v>
      </c>
      <c r="AG30" s="114">
        <v>0</v>
      </c>
      <c r="AH30" s="115">
        <f t="shared" si="49"/>
        <v>0</v>
      </c>
      <c r="AI30" s="114">
        <v>0</v>
      </c>
      <c r="AJ30" s="115">
        <f t="shared" si="50"/>
        <v>0</v>
      </c>
      <c r="AK30" s="114">
        <v>1</v>
      </c>
      <c r="AL30" s="210">
        <f t="shared" si="51"/>
        <v>1</v>
      </c>
      <c r="AM30" s="260"/>
      <c r="AN30" s="116"/>
      <c r="AO30" s="117"/>
      <c r="AP30" s="118"/>
      <c r="AQ30" s="116"/>
      <c r="AR30" s="405" t="s">
        <v>600</v>
      </c>
      <c r="AS30" s="118"/>
      <c r="AT30" s="116"/>
      <c r="AU30" s="119"/>
      <c r="AV30" s="118"/>
      <c r="AW30" s="116">
        <f t="shared" si="6"/>
        <v>0</v>
      </c>
      <c r="AX30" s="261"/>
      <c r="AY30" s="231" t="s">
        <v>235</v>
      </c>
      <c r="AZ30" s="286" t="s">
        <v>239</v>
      </c>
      <c r="BA30" s="398" t="str">
        <f t="shared" si="7"/>
        <v/>
      </c>
      <c r="BB30" s="398" t="str">
        <f t="shared" si="8"/>
        <v/>
      </c>
      <c r="BC30" s="399"/>
      <c r="BD30" s="399"/>
      <c r="BE30" s="402" t="s">
        <v>600</v>
      </c>
    </row>
    <row r="31" spans="1:57" ht="45" x14ac:dyDescent="0.25">
      <c r="A31" s="487" t="s">
        <v>10</v>
      </c>
      <c r="B31" s="527">
        <f>AVERAGE(AN31:AN57)</f>
        <v>1</v>
      </c>
      <c r="C31" s="527">
        <f>AVERAGE(AQ31:AQ57)</f>
        <v>0.58823529411764708</v>
      </c>
      <c r="D31" s="527">
        <f>AVERAGE(AT31:AT57)</f>
        <v>0</v>
      </c>
      <c r="E31" s="527">
        <f>AVERAGE(AM31:AM57)</f>
        <v>0.25</v>
      </c>
      <c r="F31" s="527">
        <f>AVERAGE(AP31:AP57)</f>
        <v>0.25490196078431371</v>
      </c>
      <c r="G31" s="527" t="e">
        <f>AVERAGE(AS31:AS57)</f>
        <v>#DIV/0!</v>
      </c>
      <c r="H31" s="566" t="e">
        <f>AVERAGE(AV31:AV57)</f>
        <v>#DIV/0!</v>
      </c>
      <c r="I31" s="564" t="s">
        <v>137</v>
      </c>
      <c r="J31" s="582">
        <f>AVERAGE(AM31:AM38)</f>
        <v>0.25</v>
      </c>
      <c r="K31" s="582">
        <f>AVERAGE(AP31:AP38)</f>
        <v>0.3888888888888889</v>
      </c>
      <c r="L31" s="582" t="e">
        <f>AVERAGE(AS31:AS38)</f>
        <v>#DIV/0!</v>
      </c>
      <c r="M31" s="582" t="e">
        <f>AVERAGE(AV31:AV38)</f>
        <v>#DIV/0!</v>
      </c>
      <c r="N31" s="29" t="s">
        <v>50</v>
      </c>
      <c r="O31" s="287" t="s">
        <v>51</v>
      </c>
      <c r="P31" s="429"/>
      <c r="Q31" s="430"/>
      <c r="R31" s="430"/>
      <c r="S31" s="430"/>
      <c r="T31" s="430"/>
      <c r="U31" s="430"/>
      <c r="V31" s="430"/>
      <c r="W31" s="430"/>
      <c r="X31" s="430"/>
      <c r="Y31" s="430" t="s">
        <v>7</v>
      </c>
      <c r="Z31" s="430"/>
      <c r="AA31" s="430"/>
      <c r="AB31" s="430" t="s">
        <v>7</v>
      </c>
      <c r="AC31" s="370">
        <f t="shared" si="9"/>
        <v>2</v>
      </c>
      <c r="AD31" s="320" t="s">
        <v>307</v>
      </c>
      <c r="AE31" s="307">
        <v>0</v>
      </c>
      <c r="AF31" s="30">
        <f t="shared" ref="AF31:AF38" si="63">AE31/AK31</f>
        <v>0</v>
      </c>
      <c r="AG31" s="31">
        <v>0</v>
      </c>
      <c r="AH31" s="30">
        <f t="shared" ref="AH31:AH43" si="64">AG31/AK31</f>
        <v>0</v>
      </c>
      <c r="AI31" s="31">
        <v>1</v>
      </c>
      <c r="AJ31" s="30">
        <f t="shared" ref="AJ31:AJ43" si="65">AI31/AK31</f>
        <v>1</v>
      </c>
      <c r="AK31" s="31">
        <v>1</v>
      </c>
      <c r="AL31" s="211">
        <f t="shared" ref="AL31:AL43" si="66">AK31/AK31</f>
        <v>1</v>
      </c>
      <c r="AM31" s="262"/>
      <c r="AN31" s="50"/>
      <c r="AO31" s="122"/>
      <c r="AP31" s="52"/>
      <c r="AQ31" s="50"/>
      <c r="AR31" s="121" t="s">
        <v>563</v>
      </c>
      <c r="AS31" s="52"/>
      <c r="AT31" s="50">
        <f t="shared" ref="AT31:AT40" si="67">AS31/AJ31</f>
        <v>0</v>
      </c>
      <c r="AU31" s="53"/>
      <c r="AV31" s="52"/>
      <c r="AW31" s="50">
        <f t="shared" si="6"/>
        <v>0</v>
      </c>
      <c r="AX31" s="263"/>
      <c r="AY31" s="232"/>
      <c r="AZ31" s="391"/>
      <c r="BA31" s="398" t="str">
        <f t="shared" si="7"/>
        <v/>
      </c>
      <c r="BB31" s="398" t="str">
        <f t="shared" si="8"/>
        <v/>
      </c>
      <c r="BC31" s="398"/>
      <c r="BD31" s="398"/>
      <c r="BE31" s="402" t="s">
        <v>600</v>
      </c>
    </row>
    <row r="32" spans="1:57" ht="45" x14ac:dyDescent="0.25">
      <c r="A32" s="488"/>
      <c r="B32" s="528"/>
      <c r="C32" s="528"/>
      <c r="D32" s="528"/>
      <c r="E32" s="528"/>
      <c r="F32" s="528"/>
      <c r="G32" s="528"/>
      <c r="H32" s="567"/>
      <c r="I32" s="565"/>
      <c r="J32" s="583"/>
      <c r="K32" s="583"/>
      <c r="L32" s="583"/>
      <c r="M32" s="583"/>
      <c r="N32" s="32" t="s">
        <v>360</v>
      </c>
      <c r="O32" s="288" t="s">
        <v>361</v>
      </c>
      <c r="P32" s="431"/>
      <c r="Q32" s="432"/>
      <c r="R32" s="432"/>
      <c r="S32" s="432"/>
      <c r="T32" s="432"/>
      <c r="U32" s="432"/>
      <c r="V32" s="432"/>
      <c r="W32" s="432"/>
      <c r="X32" s="432"/>
      <c r="Y32" s="432" t="s">
        <v>7</v>
      </c>
      <c r="Z32" s="432"/>
      <c r="AA32" s="432"/>
      <c r="AB32" s="432" t="s">
        <v>7</v>
      </c>
      <c r="AC32" s="371">
        <f t="shared" si="9"/>
        <v>2</v>
      </c>
      <c r="AD32" s="321"/>
      <c r="AE32" s="308">
        <v>0</v>
      </c>
      <c r="AF32" s="33">
        <f t="shared" si="63"/>
        <v>0</v>
      </c>
      <c r="AG32" s="34">
        <v>0</v>
      </c>
      <c r="AH32" s="33">
        <f t="shared" si="64"/>
        <v>0</v>
      </c>
      <c r="AI32" s="34">
        <v>1</v>
      </c>
      <c r="AJ32" s="33">
        <f t="shared" si="65"/>
        <v>1</v>
      </c>
      <c r="AK32" s="34">
        <v>1</v>
      </c>
      <c r="AL32" s="212">
        <f t="shared" si="66"/>
        <v>1</v>
      </c>
      <c r="AM32" s="264"/>
      <c r="AN32" s="50"/>
      <c r="AO32" s="122"/>
      <c r="AP32" s="52"/>
      <c r="AQ32" s="50"/>
      <c r="AR32" s="121" t="s">
        <v>563</v>
      </c>
      <c r="AS32" s="52"/>
      <c r="AT32" s="50">
        <f t="shared" si="67"/>
        <v>0</v>
      </c>
      <c r="AU32" s="53"/>
      <c r="AV32" s="52"/>
      <c r="AW32" s="50">
        <f t="shared" si="6"/>
        <v>0</v>
      </c>
      <c r="AX32" s="265"/>
      <c r="AY32" s="233"/>
      <c r="AZ32" s="392"/>
      <c r="BA32" s="398" t="str">
        <f t="shared" si="7"/>
        <v/>
      </c>
      <c r="BB32" s="398" t="str">
        <f t="shared" si="8"/>
        <v/>
      </c>
      <c r="BC32" s="398"/>
      <c r="BD32" s="398"/>
      <c r="BE32" s="402" t="s">
        <v>600</v>
      </c>
    </row>
    <row r="33" spans="1:57" s="38" customFormat="1" ht="109.5" customHeight="1" x14ac:dyDescent="0.25">
      <c r="A33" s="488"/>
      <c r="B33" s="528"/>
      <c r="C33" s="528"/>
      <c r="D33" s="528"/>
      <c r="E33" s="528"/>
      <c r="F33" s="528"/>
      <c r="G33" s="528"/>
      <c r="H33" s="567"/>
      <c r="I33" s="565"/>
      <c r="J33" s="583"/>
      <c r="K33" s="583"/>
      <c r="L33" s="583"/>
      <c r="M33" s="583"/>
      <c r="N33" s="32" t="s">
        <v>286</v>
      </c>
      <c r="O33" s="288" t="s">
        <v>184</v>
      </c>
      <c r="P33" s="431" t="s">
        <v>7</v>
      </c>
      <c r="Q33" s="432" t="s">
        <v>7</v>
      </c>
      <c r="R33" s="432" t="s">
        <v>7</v>
      </c>
      <c r="S33" s="432" t="s">
        <v>7</v>
      </c>
      <c r="T33" s="432" t="s">
        <v>7</v>
      </c>
      <c r="U33" s="432" t="s">
        <v>7</v>
      </c>
      <c r="V33" s="432" t="s">
        <v>7</v>
      </c>
      <c r="W33" s="432" t="s">
        <v>7</v>
      </c>
      <c r="X33" s="432" t="s">
        <v>7</v>
      </c>
      <c r="Y33" s="432" t="s">
        <v>7</v>
      </c>
      <c r="Z33" s="432" t="s">
        <v>7</v>
      </c>
      <c r="AA33" s="432" t="s">
        <v>7</v>
      </c>
      <c r="AB33" s="432" t="s">
        <v>7</v>
      </c>
      <c r="AC33" s="371">
        <f t="shared" si="9"/>
        <v>13</v>
      </c>
      <c r="AD33" s="322" t="s">
        <v>308</v>
      </c>
      <c r="AE33" s="308">
        <v>1</v>
      </c>
      <c r="AF33" s="33">
        <f t="shared" si="63"/>
        <v>0.25</v>
      </c>
      <c r="AG33" s="34">
        <v>2</v>
      </c>
      <c r="AH33" s="33">
        <f t="shared" ref="AH33" si="68">AG33/AK33</f>
        <v>0.5</v>
      </c>
      <c r="AI33" s="34">
        <v>3</v>
      </c>
      <c r="AJ33" s="33">
        <f t="shared" ref="AJ33" si="69">AI33/AK33</f>
        <v>0.75</v>
      </c>
      <c r="AK33" s="34">
        <v>4</v>
      </c>
      <c r="AL33" s="212">
        <f t="shared" ref="AL33" si="70">AK33/AK33</f>
        <v>1</v>
      </c>
      <c r="AM33" s="264">
        <v>0.25</v>
      </c>
      <c r="AN33" s="50">
        <f t="shared" ref="AN33:AN36" si="71">AM33/AF33</f>
        <v>1</v>
      </c>
      <c r="AO33" s="122" t="s">
        <v>498</v>
      </c>
      <c r="AP33" s="52">
        <v>0.5</v>
      </c>
      <c r="AQ33" s="50">
        <f t="shared" ref="AQ33:AQ39" si="72">AP33/AH33</f>
        <v>1</v>
      </c>
      <c r="AR33" s="121" t="s">
        <v>622</v>
      </c>
      <c r="AS33" s="52"/>
      <c r="AT33" s="50">
        <f t="shared" si="67"/>
        <v>0</v>
      </c>
      <c r="AU33" s="53"/>
      <c r="AV33" s="52"/>
      <c r="AW33" s="50">
        <f t="shared" si="6"/>
        <v>0</v>
      </c>
      <c r="AX33" s="265"/>
      <c r="AY33" s="233" t="s">
        <v>180</v>
      </c>
      <c r="AZ33" s="392" t="s">
        <v>181</v>
      </c>
      <c r="BA33" s="398" t="str">
        <f t="shared" si="7"/>
        <v>X</v>
      </c>
      <c r="BB33" s="398" t="str">
        <f t="shared" si="8"/>
        <v/>
      </c>
      <c r="BC33" s="399"/>
      <c r="BD33" s="398" t="s">
        <v>522</v>
      </c>
      <c r="BE33" s="404" t="s">
        <v>536</v>
      </c>
    </row>
    <row r="34" spans="1:57" s="38" customFormat="1" ht="180" x14ac:dyDescent="0.25">
      <c r="A34" s="488"/>
      <c r="B34" s="528"/>
      <c r="C34" s="528"/>
      <c r="D34" s="528"/>
      <c r="E34" s="528"/>
      <c r="F34" s="528"/>
      <c r="G34" s="528"/>
      <c r="H34" s="567"/>
      <c r="I34" s="565"/>
      <c r="J34" s="583"/>
      <c r="K34" s="583"/>
      <c r="L34" s="583"/>
      <c r="M34" s="583"/>
      <c r="N34" s="32" t="s">
        <v>309</v>
      </c>
      <c r="O34" s="288" t="s">
        <v>310</v>
      </c>
      <c r="P34" s="431"/>
      <c r="Q34" s="432"/>
      <c r="R34" s="432"/>
      <c r="S34" s="432"/>
      <c r="T34" s="432"/>
      <c r="U34" s="432"/>
      <c r="V34" s="432"/>
      <c r="W34" s="432"/>
      <c r="X34" s="432"/>
      <c r="Y34" s="432"/>
      <c r="Z34" s="432"/>
      <c r="AA34" s="432"/>
      <c r="AB34" s="432" t="s">
        <v>7</v>
      </c>
      <c r="AC34" s="371">
        <f t="shared" si="9"/>
        <v>1</v>
      </c>
      <c r="AD34" s="322" t="s">
        <v>311</v>
      </c>
      <c r="AE34" s="308">
        <v>1</v>
      </c>
      <c r="AF34" s="33">
        <f t="shared" si="63"/>
        <v>0.25</v>
      </c>
      <c r="AG34" s="34">
        <v>2</v>
      </c>
      <c r="AH34" s="33">
        <f t="shared" ref="AH34:AH35" si="73">AG34/AK34</f>
        <v>0.5</v>
      </c>
      <c r="AI34" s="34">
        <v>3</v>
      </c>
      <c r="AJ34" s="33">
        <f t="shared" ref="AJ34:AJ35" si="74">AI34/AK34</f>
        <v>0.75</v>
      </c>
      <c r="AK34" s="34">
        <v>4</v>
      </c>
      <c r="AL34" s="212">
        <f t="shared" ref="AL34:AL35" si="75">AK34/AK34</f>
        <v>1</v>
      </c>
      <c r="AM34" s="264">
        <v>0.25</v>
      </c>
      <c r="AN34" s="50">
        <f t="shared" si="71"/>
        <v>1</v>
      </c>
      <c r="AO34" s="122" t="s">
        <v>466</v>
      </c>
      <c r="AP34" s="52">
        <v>0.5</v>
      </c>
      <c r="AQ34" s="50">
        <f t="shared" si="72"/>
        <v>1</v>
      </c>
      <c r="AR34" s="121" t="s">
        <v>530</v>
      </c>
      <c r="AS34" s="52"/>
      <c r="AT34" s="50">
        <f t="shared" si="67"/>
        <v>0</v>
      </c>
      <c r="AU34" s="53"/>
      <c r="AV34" s="52"/>
      <c r="AW34" s="50">
        <f t="shared" si="6"/>
        <v>0</v>
      </c>
      <c r="AX34" s="265"/>
      <c r="AY34" s="233" t="s">
        <v>180</v>
      </c>
      <c r="AZ34" s="392" t="s">
        <v>181</v>
      </c>
      <c r="BA34" s="398" t="str">
        <f t="shared" si="7"/>
        <v/>
      </c>
      <c r="BB34" s="398" t="str">
        <f t="shared" si="8"/>
        <v/>
      </c>
      <c r="BC34" s="399"/>
      <c r="BD34" s="399"/>
      <c r="BE34" s="404" t="s">
        <v>598</v>
      </c>
    </row>
    <row r="35" spans="1:57" s="38" customFormat="1" ht="165" x14ac:dyDescent="0.25">
      <c r="A35" s="488"/>
      <c r="B35" s="528"/>
      <c r="C35" s="528"/>
      <c r="D35" s="528"/>
      <c r="E35" s="528"/>
      <c r="F35" s="528"/>
      <c r="G35" s="528"/>
      <c r="H35" s="567"/>
      <c r="I35" s="565"/>
      <c r="J35" s="583"/>
      <c r="K35" s="583"/>
      <c r="L35" s="583"/>
      <c r="M35" s="583"/>
      <c r="N35" s="32" t="s">
        <v>185</v>
      </c>
      <c r="O35" s="288" t="s">
        <v>186</v>
      </c>
      <c r="P35" s="431"/>
      <c r="Q35" s="432"/>
      <c r="R35" s="432"/>
      <c r="S35" s="432"/>
      <c r="T35" s="432"/>
      <c r="U35" s="432"/>
      <c r="V35" s="432"/>
      <c r="W35" s="432"/>
      <c r="X35" s="432"/>
      <c r="Y35" s="432" t="s">
        <v>7</v>
      </c>
      <c r="Z35" s="432"/>
      <c r="AA35" s="432"/>
      <c r="AB35" s="432" t="s">
        <v>7</v>
      </c>
      <c r="AC35" s="371">
        <f t="shared" si="9"/>
        <v>2</v>
      </c>
      <c r="AD35" s="322"/>
      <c r="AE35" s="308">
        <v>0</v>
      </c>
      <c r="AF35" s="33">
        <f t="shared" si="63"/>
        <v>0</v>
      </c>
      <c r="AG35" s="34">
        <v>0.5</v>
      </c>
      <c r="AH35" s="33">
        <f t="shared" si="73"/>
        <v>0.5</v>
      </c>
      <c r="AI35" s="34">
        <v>0.5</v>
      </c>
      <c r="AJ35" s="33">
        <f t="shared" si="74"/>
        <v>0.5</v>
      </c>
      <c r="AK35" s="34">
        <v>1</v>
      </c>
      <c r="AL35" s="212">
        <f t="shared" si="75"/>
        <v>1</v>
      </c>
      <c r="AM35" s="264"/>
      <c r="AN35" s="50"/>
      <c r="AO35" s="122"/>
      <c r="AP35" s="52">
        <v>0.5</v>
      </c>
      <c r="AQ35" s="50">
        <f t="shared" si="72"/>
        <v>1</v>
      </c>
      <c r="AR35" s="121" t="s">
        <v>564</v>
      </c>
      <c r="AS35" s="52"/>
      <c r="AT35" s="50">
        <f t="shared" si="67"/>
        <v>0</v>
      </c>
      <c r="AU35" s="53"/>
      <c r="AV35" s="52"/>
      <c r="AW35" s="50">
        <f t="shared" si="6"/>
        <v>0</v>
      </c>
      <c r="AX35" s="265"/>
      <c r="AY35" s="233" t="s">
        <v>180</v>
      </c>
      <c r="AZ35" s="392" t="s">
        <v>181</v>
      </c>
      <c r="BA35" s="398" t="str">
        <f t="shared" si="7"/>
        <v/>
      </c>
      <c r="BB35" s="398" t="str">
        <f t="shared" si="8"/>
        <v/>
      </c>
      <c r="BC35" s="399"/>
      <c r="BD35" s="399"/>
      <c r="BE35" s="404" t="s">
        <v>598</v>
      </c>
    </row>
    <row r="36" spans="1:57" s="38" customFormat="1" ht="108" customHeight="1" x14ac:dyDescent="0.25">
      <c r="A36" s="488"/>
      <c r="B36" s="528"/>
      <c r="C36" s="528"/>
      <c r="D36" s="528"/>
      <c r="E36" s="528"/>
      <c r="F36" s="528"/>
      <c r="G36" s="528"/>
      <c r="H36" s="567"/>
      <c r="I36" s="565"/>
      <c r="J36" s="583"/>
      <c r="K36" s="583"/>
      <c r="L36" s="583"/>
      <c r="M36" s="583"/>
      <c r="N36" s="32" t="s">
        <v>190</v>
      </c>
      <c r="O36" s="288" t="s">
        <v>189</v>
      </c>
      <c r="P36" s="431"/>
      <c r="Q36" s="432"/>
      <c r="R36" s="432"/>
      <c r="S36" s="432"/>
      <c r="T36" s="432" t="s">
        <v>7</v>
      </c>
      <c r="U36" s="432"/>
      <c r="V36" s="432"/>
      <c r="W36" s="432"/>
      <c r="X36" s="433" t="s">
        <v>7</v>
      </c>
      <c r="Y36" s="432" t="s">
        <v>7</v>
      </c>
      <c r="Z36" s="432"/>
      <c r="AA36" s="432" t="s">
        <v>7</v>
      </c>
      <c r="AB36" s="432" t="s">
        <v>7</v>
      </c>
      <c r="AC36" s="371">
        <f t="shared" si="9"/>
        <v>5</v>
      </c>
      <c r="AD36" s="322" t="s">
        <v>323</v>
      </c>
      <c r="AE36" s="308">
        <v>1</v>
      </c>
      <c r="AF36" s="33">
        <f t="shared" si="63"/>
        <v>0.25</v>
      </c>
      <c r="AG36" s="34">
        <v>2</v>
      </c>
      <c r="AH36" s="33">
        <f t="shared" ref="AH36" si="76">AG36/AK36</f>
        <v>0.5</v>
      </c>
      <c r="AI36" s="34">
        <v>3</v>
      </c>
      <c r="AJ36" s="33">
        <f t="shared" ref="AJ36" si="77">AI36/AK36</f>
        <v>0.75</v>
      </c>
      <c r="AK36" s="34">
        <v>4</v>
      </c>
      <c r="AL36" s="212">
        <f t="shared" ref="AL36" si="78">AK36/AK36</f>
        <v>1</v>
      </c>
      <c r="AM36" s="264">
        <v>0.25</v>
      </c>
      <c r="AN36" s="50">
        <f t="shared" si="71"/>
        <v>1</v>
      </c>
      <c r="AO36" s="122" t="s">
        <v>468</v>
      </c>
      <c r="AP36" s="52">
        <v>0.5</v>
      </c>
      <c r="AQ36" s="50">
        <f t="shared" si="72"/>
        <v>1</v>
      </c>
      <c r="AR36" s="121" t="s">
        <v>623</v>
      </c>
      <c r="AS36" s="52"/>
      <c r="AT36" s="50">
        <f t="shared" si="67"/>
        <v>0</v>
      </c>
      <c r="AU36" s="53"/>
      <c r="AV36" s="52"/>
      <c r="AW36" s="50">
        <f t="shared" si="6"/>
        <v>0</v>
      </c>
      <c r="AX36" s="265"/>
      <c r="AY36" s="233" t="s">
        <v>180</v>
      </c>
      <c r="AZ36" s="392" t="s">
        <v>191</v>
      </c>
      <c r="BA36" s="398" t="str">
        <f t="shared" ref="BA36:BA67" si="79">IF(AC36&gt;=10,"X","")</f>
        <v/>
      </c>
      <c r="BB36" s="398" t="str">
        <f t="shared" ref="BB36:BB67" si="80">IF(AN36=0,"",IF(AN36&lt;100%,"X",""))</f>
        <v/>
      </c>
      <c r="BC36" s="399"/>
      <c r="BD36" s="399"/>
      <c r="BE36" s="406" t="s">
        <v>607</v>
      </c>
    </row>
    <row r="37" spans="1:57" ht="100.5" customHeight="1" x14ac:dyDescent="0.25">
      <c r="A37" s="488"/>
      <c r="B37" s="528"/>
      <c r="C37" s="528"/>
      <c r="D37" s="528"/>
      <c r="E37" s="528"/>
      <c r="F37" s="528"/>
      <c r="G37" s="528"/>
      <c r="H37" s="567"/>
      <c r="I37" s="565"/>
      <c r="J37" s="583"/>
      <c r="K37" s="583"/>
      <c r="L37" s="583"/>
      <c r="M37" s="583"/>
      <c r="N37" s="32" t="s">
        <v>48</v>
      </c>
      <c r="O37" s="288" t="s">
        <v>49</v>
      </c>
      <c r="P37" s="431"/>
      <c r="Q37" s="432"/>
      <c r="R37" s="432"/>
      <c r="S37" s="432"/>
      <c r="T37" s="432"/>
      <c r="U37" s="432"/>
      <c r="V37" s="432" t="s">
        <v>7</v>
      </c>
      <c r="W37" s="432"/>
      <c r="X37" s="432"/>
      <c r="Y37" s="432" t="s">
        <v>7</v>
      </c>
      <c r="Z37" s="432"/>
      <c r="AA37" s="432"/>
      <c r="AB37" s="432" t="s">
        <v>7</v>
      </c>
      <c r="AC37" s="371">
        <f t="shared" si="9"/>
        <v>3</v>
      </c>
      <c r="AD37" s="322" t="s">
        <v>324</v>
      </c>
      <c r="AE37" s="308">
        <v>0</v>
      </c>
      <c r="AF37" s="33">
        <f t="shared" si="63"/>
        <v>0</v>
      </c>
      <c r="AG37" s="34">
        <f>1/3</f>
        <v>0.33333333333333331</v>
      </c>
      <c r="AH37" s="33">
        <f t="shared" si="64"/>
        <v>0.33333333333333331</v>
      </c>
      <c r="AI37" s="34">
        <f>2/3</f>
        <v>0.66666666666666663</v>
      </c>
      <c r="AJ37" s="33">
        <f t="shared" si="65"/>
        <v>0.66666666666666663</v>
      </c>
      <c r="AK37" s="34">
        <v>1</v>
      </c>
      <c r="AL37" s="212">
        <f t="shared" si="66"/>
        <v>1</v>
      </c>
      <c r="AM37" s="264"/>
      <c r="AN37" s="51"/>
      <c r="AO37" s="122" t="s">
        <v>480</v>
      </c>
      <c r="AP37" s="52">
        <f>1/3</f>
        <v>0.33333333333333331</v>
      </c>
      <c r="AQ37" s="50">
        <f t="shared" si="72"/>
        <v>1</v>
      </c>
      <c r="AR37" s="53" t="s">
        <v>565</v>
      </c>
      <c r="AS37" s="52"/>
      <c r="AT37" s="50">
        <f t="shared" si="67"/>
        <v>0</v>
      </c>
      <c r="AU37" s="53"/>
      <c r="AV37" s="52"/>
      <c r="AW37" s="50">
        <f t="shared" si="6"/>
        <v>0</v>
      </c>
      <c r="AX37" s="265"/>
      <c r="AY37" s="233"/>
      <c r="AZ37" s="392"/>
      <c r="BA37" s="398" t="str">
        <f t="shared" si="79"/>
        <v/>
      </c>
      <c r="BB37" s="398" t="str">
        <f t="shared" si="80"/>
        <v/>
      </c>
      <c r="BC37" s="398"/>
      <c r="BD37" s="398"/>
      <c r="BE37" s="404" t="s">
        <v>598</v>
      </c>
    </row>
    <row r="38" spans="1:57" s="38" customFormat="1" ht="409.5" customHeight="1" x14ac:dyDescent="0.25">
      <c r="A38" s="488"/>
      <c r="B38" s="528"/>
      <c r="C38" s="528"/>
      <c r="D38" s="528"/>
      <c r="E38" s="528"/>
      <c r="F38" s="528"/>
      <c r="G38" s="528"/>
      <c r="H38" s="567"/>
      <c r="I38" s="565"/>
      <c r="J38" s="583"/>
      <c r="K38" s="583"/>
      <c r="L38" s="583"/>
      <c r="M38" s="583"/>
      <c r="N38" s="32" t="s">
        <v>154</v>
      </c>
      <c r="O38" s="288" t="s">
        <v>38</v>
      </c>
      <c r="P38" s="431"/>
      <c r="Q38" s="432"/>
      <c r="R38" s="432" t="s">
        <v>7</v>
      </c>
      <c r="S38" s="432" t="s">
        <v>7</v>
      </c>
      <c r="T38" s="432"/>
      <c r="U38" s="432" t="s">
        <v>7</v>
      </c>
      <c r="V38" s="432"/>
      <c r="W38" s="432"/>
      <c r="X38" s="432"/>
      <c r="Y38" s="432" t="s">
        <v>7</v>
      </c>
      <c r="Z38" s="432"/>
      <c r="AA38" s="432"/>
      <c r="AB38" s="432" t="s">
        <v>7</v>
      </c>
      <c r="AC38" s="371">
        <f t="shared" si="9"/>
        <v>5</v>
      </c>
      <c r="AD38" s="322" t="s">
        <v>312</v>
      </c>
      <c r="AE38" s="308">
        <v>0</v>
      </c>
      <c r="AF38" s="33">
        <f t="shared" si="63"/>
        <v>0</v>
      </c>
      <c r="AG38" s="34">
        <f>1/3</f>
        <v>0.33333333333333331</v>
      </c>
      <c r="AH38" s="33">
        <f t="shared" si="64"/>
        <v>0.33333333333333331</v>
      </c>
      <c r="AI38" s="34">
        <f>2/3</f>
        <v>0.66666666666666663</v>
      </c>
      <c r="AJ38" s="33">
        <f t="shared" si="65"/>
        <v>0.66666666666666663</v>
      </c>
      <c r="AK38" s="34">
        <v>1</v>
      </c>
      <c r="AL38" s="212">
        <f t="shared" si="66"/>
        <v>1</v>
      </c>
      <c r="AM38" s="264"/>
      <c r="AN38" s="50"/>
      <c r="AO38" s="122" t="s">
        <v>455</v>
      </c>
      <c r="AP38" s="52">
        <v>0</v>
      </c>
      <c r="AQ38" s="50">
        <f t="shared" si="72"/>
        <v>0</v>
      </c>
      <c r="AR38" s="53" t="s">
        <v>624</v>
      </c>
      <c r="AS38" s="52"/>
      <c r="AT38" s="50">
        <f t="shared" si="67"/>
        <v>0</v>
      </c>
      <c r="AU38" s="53"/>
      <c r="AV38" s="52"/>
      <c r="AW38" s="50">
        <f t="shared" si="6"/>
        <v>0</v>
      </c>
      <c r="AX38" s="265"/>
      <c r="AY38" s="233" t="s">
        <v>235</v>
      </c>
      <c r="AZ38" s="392" t="s">
        <v>236</v>
      </c>
      <c r="BA38" s="398" t="str">
        <f t="shared" si="79"/>
        <v/>
      </c>
      <c r="BB38" s="398" t="str">
        <f t="shared" si="80"/>
        <v/>
      </c>
      <c r="BC38" s="399"/>
      <c r="BD38" s="399"/>
      <c r="BE38" s="406" t="s">
        <v>608</v>
      </c>
    </row>
    <row r="39" spans="1:57" ht="409.5" customHeight="1" x14ac:dyDescent="0.25">
      <c r="A39" s="488"/>
      <c r="B39" s="528"/>
      <c r="C39" s="528"/>
      <c r="D39" s="528"/>
      <c r="E39" s="528"/>
      <c r="F39" s="528"/>
      <c r="G39" s="528"/>
      <c r="H39" s="567"/>
      <c r="I39" s="490" t="s">
        <v>110</v>
      </c>
      <c r="J39" s="576">
        <f>AVERAGE(AM39:AM43)</f>
        <v>0.25</v>
      </c>
      <c r="K39" s="576">
        <f>AVERAGE(AP39:AP43)</f>
        <v>0.27777777777777773</v>
      </c>
      <c r="L39" s="576" t="e">
        <f>AVERAGE(AS39:AS43)</f>
        <v>#DIV/0!</v>
      </c>
      <c r="M39" s="576" t="e">
        <f>AVERAGE(AV39:AV43)</f>
        <v>#DIV/0!</v>
      </c>
      <c r="N39" s="32" t="s">
        <v>43</v>
      </c>
      <c r="O39" s="288" t="s">
        <v>44</v>
      </c>
      <c r="P39" s="431"/>
      <c r="Q39" s="432"/>
      <c r="R39" s="432"/>
      <c r="S39" s="432"/>
      <c r="T39" s="432"/>
      <c r="U39" s="432"/>
      <c r="V39" s="432"/>
      <c r="W39" s="432"/>
      <c r="X39" s="432"/>
      <c r="Y39" s="432" t="s">
        <v>7</v>
      </c>
      <c r="Z39" s="432"/>
      <c r="AA39" s="432" t="s">
        <v>7</v>
      </c>
      <c r="AB39" s="432" t="s">
        <v>7</v>
      </c>
      <c r="AC39" s="371">
        <f t="shared" si="9"/>
        <v>3</v>
      </c>
      <c r="AD39" s="322" t="s">
        <v>362</v>
      </c>
      <c r="AE39" s="308">
        <v>0</v>
      </c>
      <c r="AF39" s="33">
        <v>0</v>
      </c>
      <c r="AG39" s="34">
        <f>1/2</f>
        <v>0.5</v>
      </c>
      <c r="AH39" s="33">
        <f t="shared" si="64"/>
        <v>0.5</v>
      </c>
      <c r="AI39" s="34">
        <v>1</v>
      </c>
      <c r="AJ39" s="33">
        <f t="shared" si="65"/>
        <v>1</v>
      </c>
      <c r="AK39" s="34">
        <v>1</v>
      </c>
      <c r="AL39" s="212">
        <f t="shared" si="66"/>
        <v>1</v>
      </c>
      <c r="AM39" s="264"/>
      <c r="AN39" s="51"/>
      <c r="AO39" s="122" t="s">
        <v>469</v>
      </c>
      <c r="AP39" s="52">
        <v>0</v>
      </c>
      <c r="AQ39" s="50">
        <f t="shared" si="72"/>
        <v>0</v>
      </c>
      <c r="AR39" s="53" t="s">
        <v>566</v>
      </c>
      <c r="AS39" s="52"/>
      <c r="AT39" s="50">
        <f t="shared" si="67"/>
        <v>0</v>
      </c>
      <c r="AU39" s="53"/>
      <c r="AV39" s="52"/>
      <c r="AW39" s="50">
        <f t="shared" si="6"/>
        <v>0</v>
      </c>
      <c r="AX39" s="265"/>
      <c r="AY39" s="233"/>
      <c r="AZ39" s="392"/>
      <c r="BA39" s="398" t="str">
        <f t="shared" si="79"/>
        <v/>
      </c>
      <c r="BB39" s="398" t="str">
        <f t="shared" si="80"/>
        <v/>
      </c>
      <c r="BC39" s="398"/>
      <c r="BD39" s="398"/>
      <c r="BE39" s="407" t="s">
        <v>604</v>
      </c>
    </row>
    <row r="40" spans="1:57" ht="150" customHeight="1" x14ac:dyDescent="0.25">
      <c r="A40" s="488"/>
      <c r="B40" s="528"/>
      <c r="C40" s="528"/>
      <c r="D40" s="528"/>
      <c r="E40" s="528"/>
      <c r="F40" s="528"/>
      <c r="G40" s="528"/>
      <c r="H40" s="567"/>
      <c r="I40" s="490"/>
      <c r="J40" s="577"/>
      <c r="K40" s="577"/>
      <c r="L40" s="577"/>
      <c r="M40" s="577"/>
      <c r="N40" s="32" t="s">
        <v>45</v>
      </c>
      <c r="O40" s="288" t="s">
        <v>46</v>
      </c>
      <c r="P40" s="431"/>
      <c r="Q40" s="432"/>
      <c r="R40" s="432"/>
      <c r="S40" s="432"/>
      <c r="T40" s="432"/>
      <c r="U40" s="432"/>
      <c r="V40" s="432"/>
      <c r="W40" s="432"/>
      <c r="X40" s="432"/>
      <c r="Y40" s="432" t="s">
        <v>7</v>
      </c>
      <c r="Z40" s="432"/>
      <c r="AA40" s="432" t="s">
        <v>7</v>
      </c>
      <c r="AB40" s="432" t="s">
        <v>7</v>
      </c>
      <c r="AC40" s="371">
        <f t="shared" si="9"/>
        <v>3</v>
      </c>
      <c r="AD40" s="322" t="s">
        <v>363</v>
      </c>
      <c r="AE40" s="308">
        <v>0</v>
      </c>
      <c r="AF40" s="33">
        <f>AE40/AK40</f>
        <v>0</v>
      </c>
      <c r="AG40" s="34">
        <v>0</v>
      </c>
      <c r="AH40" s="33">
        <f t="shared" si="64"/>
        <v>0</v>
      </c>
      <c r="AI40" s="34">
        <v>1</v>
      </c>
      <c r="AJ40" s="33">
        <f t="shared" si="65"/>
        <v>0.5</v>
      </c>
      <c r="AK40" s="34">
        <v>2</v>
      </c>
      <c r="AL40" s="212">
        <f t="shared" si="66"/>
        <v>1</v>
      </c>
      <c r="AM40" s="264"/>
      <c r="AN40" s="51"/>
      <c r="AO40" s="122" t="s">
        <v>470</v>
      </c>
      <c r="AP40" s="52"/>
      <c r="AQ40" s="50"/>
      <c r="AR40" s="53" t="s">
        <v>567</v>
      </c>
      <c r="AS40" s="52"/>
      <c r="AT40" s="50">
        <f t="shared" si="67"/>
        <v>0</v>
      </c>
      <c r="AU40" s="53"/>
      <c r="AV40" s="52"/>
      <c r="AW40" s="50">
        <f t="shared" si="6"/>
        <v>0</v>
      </c>
      <c r="AX40" s="265"/>
      <c r="AY40" s="233"/>
      <c r="AZ40" s="392"/>
      <c r="BA40" s="398" t="str">
        <f t="shared" si="79"/>
        <v/>
      </c>
      <c r="BB40" s="398" t="str">
        <f t="shared" si="80"/>
        <v/>
      </c>
      <c r="BC40" s="398"/>
      <c r="BD40" s="398"/>
      <c r="BE40" s="402" t="s">
        <v>600</v>
      </c>
    </row>
    <row r="41" spans="1:57" s="38" customFormat="1" ht="60" x14ac:dyDescent="0.25">
      <c r="A41" s="488"/>
      <c r="B41" s="528"/>
      <c r="C41" s="528"/>
      <c r="D41" s="528"/>
      <c r="E41" s="528"/>
      <c r="F41" s="528"/>
      <c r="G41" s="528"/>
      <c r="H41" s="567"/>
      <c r="I41" s="490"/>
      <c r="J41" s="577"/>
      <c r="K41" s="577"/>
      <c r="L41" s="577"/>
      <c r="M41" s="577"/>
      <c r="N41" s="123" t="s">
        <v>146</v>
      </c>
      <c r="O41" s="289" t="s">
        <v>147</v>
      </c>
      <c r="P41" s="434"/>
      <c r="Q41" s="435"/>
      <c r="R41" s="435"/>
      <c r="S41" s="435"/>
      <c r="T41" s="435"/>
      <c r="U41" s="435"/>
      <c r="V41" s="435"/>
      <c r="W41" s="435"/>
      <c r="X41" s="435"/>
      <c r="Y41" s="435" t="s">
        <v>7</v>
      </c>
      <c r="Z41" s="435"/>
      <c r="AA41" s="435" t="s">
        <v>7</v>
      </c>
      <c r="AB41" s="435" t="s">
        <v>7</v>
      </c>
      <c r="AC41" s="372">
        <f t="shared" si="9"/>
        <v>3</v>
      </c>
      <c r="AD41" s="322" t="s">
        <v>314</v>
      </c>
      <c r="AE41" s="308">
        <v>0</v>
      </c>
      <c r="AF41" s="33">
        <f>AE41/AK41</f>
        <v>0</v>
      </c>
      <c r="AG41" s="34">
        <v>0</v>
      </c>
      <c r="AH41" s="33">
        <f t="shared" ref="AH41" si="81">AG41/AK41</f>
        <v>0</v>
      </c>
      <c r="AI41" s="34">
        <v>1</v>
      </c>
      <c r="AJ41" s="33">
        <f t="shared" ref="AJ41" si="82">AI41/AK41</f>
        <v>0.5</v>
      </c>
      <c r="AK41" s="34">
        <v>2</v>
      </c>
      <c r="AL41" s="212">
        <f t="shared" ref="AL41" si="83">AK41/AK41</f>
        <v>1</v>
      </c>
      <c r="AM41" s="264"/>
      <c r="AN41" s="51"/>
      <c r="AO41" s="122" t="s">
        <v>471</v>
      </c>
      <c r="AP41" s="52"/>
      <c r="AQ41" s="50"/>
      <c r="AR41" s="53" t="s">
        <v>568</v>
      </c>
      <c r="AS41" s="52"/>
      <c r="AT41" s="50"/>
      <c r="AU41" s="53"/>
      <c r="AV41" s="52"/>
      <c r="AW41" s="50"/>
      <c r="AX41" s="265"/>
      <c r="AY41" s="233"/>
      <c r="AZ41" s="392"/>
      <c r="BA41" s="398" t="str">
        <f t="shared" si="79"/>
        <v/>
      </c>
      <c r="BB41" s="398" t="str">
        <f t="shared" si="80"/>
        <v/>
      </c>
      <c r="BC41" s="399"/>
      <c r="BD41" s="399"/>
      <c r="BE41" s="402" t="s">
        <v>600</v>
      </c>
    </row>
    <row r="42" spans="1:57" ht="315" x14ac:dyDescent="0.25">
      <c r="A42" s="488"/>
      <c r="B42" s="528"/>
      <c r="C42" s="528"/>
      <c r="D42" s="528"/>
      <c r="E42" s="528"/>
      <c r="F42" s="528"/>
      <c r="G42" s="528"/>
      <c r="H42" s="567"/>
      <c r="I42" s="490"/>
      <c r="J42" s="577"/>
      <c r="K42" s="577"/>
      <c r="L42" s="577"/>
      <c r="M42" s="577"/>
      <c r="N42" s="32" t="s">
        <v>364</v>
      </c>
      <c r="O42" s="288" t="s">
        <v>365</v>
      </c>
      <c r="P42" s="431"/>
      <c r="Q42" s="432"/>
      <c r="R42" s="432"/>
      <c r="S42" s="432"/>
      <c r="T42" s="432"/>
      <c r="U42" s="432"/>
      <c r="V42" s="432"/>
      <c r="W42" s="432"/>
      <c r="X42" s="432"/>
      <c r="Y42" s="432" t="s">
        <v>7</v>
      </c>
      <c r="Z42" s="432"/>
      <c r="AA42" s="432"/>
      <c r="AB42" s="432" t="s">
        <v>7</v>
      </c>
      <c r="AC42" s="371">
        <f t="shared" si="9"/>
        <v>2</v>
      </c>
      <c r="AD42" s="321"/>
      <c r="AE42" s="308">
        <v>0</v>
      </c>
      <c r="AF42" s="33">
        <f>AE42/AK42</f>
        <v>0</v>
      </c>
      <c r="AG42" s="34">
        <v>2</v>
      </c>
      <c r="AH42" s="33">
        <f t="shared" si="64"/>
        <v>0.33333333333333331</v>
      </c>
      <c r="AI42" s="34">
        <v>4</v>
      </c>
      <c r="AJ42" s="33">
        <f t="shared" si="65"/>
        <v>0.66666666666666663</v>
      </c>
      <c r="AK42" s="34">
        <v>6</v>
      </c>
      <c r="AL42" s="212">
        <f t="shared" si="66"/>
        <v>1</v>
      </c>
      <c r="AM42" s="264"/>
      <c r="AN42" s="51"/>
      <c r="AO42" s="122"/>
      <c r="AP42" s="52">
        <f>1/3</f>
        <v>0.33333333333333331</v>
      </c>
      <c r="AQ42" s="50">
        <f>AP42/AH42</f>
        <v>1</v>
      </c>
      <c r="AR42" s="53" t="s">
        <v>569</v>
      </c>
      <c r="AS42" s="52"/>
      <c r="AT42" s="50">
        <f t="shared" ref="AT42:AT51" si="84">AS42/AJ42</f>
        <v>0</v>
      </c>
      <c r="AU42" s="53"/>
      <c r="AV42" s="52"/>
      <c r="AW42" s="50">
        <f t="shared" ref="AW42:AW73" si="85">AV42/AL42</f>
        <v>0</v>
      </c>
      <c r="AX42" s="265"/>
      <c r="AY42" s="233"/>
      <c r="AZ42" s="392"/>
      <c r="BA42" s="398" t="str">
        <f t="shared" si="79"/>
        <v/>
      </c>
      <c r="BB42" s="398" t="str">
        <f t="shared" si="80"/>
        <v/>
      </c>
      <c r="BC42" s="398"/>
      <c r="BD42" s="398"/>
      <c r="BE42" s="404" t="s">
        <v>598</v>
      </c>
    </row>
    <row r="43" spans="1:57" ht="60" x14ac:dyDescent="0.25">
      <c r="A43" s="488"/>
      <c r="B43" s="528"/>
      <c r="C43" s="528"/>
      <c r="D43" s="528"/>
      <c r="E43" s="528"/>
      <c r="F43" s="528"/>
      <c r="G43" s="528"/>
      <c r="H43" s="567"/>
      <c r="I43" s="490"/>
      <c r="J43" s="578"/>
      <c r="K43" s="578"/>
      <c r="L43" s="578"/>
      <c r="M43" s="578"/>
      <c r="N43" s="32" t="s">
        <v>47</v>
      </c>
      <c r="O43" s="288" t="s">
        <v>104</v>
      </c>
      <c r="P43" s="431"/>
      <c r="Q43" s="432"/>
      <c r="R43" s="432"/>
      <c r="S43" s="432"/>
      <c r="T43" s="432"/>
      <c r="U43" s="432"/>
      <c r="V43" s="432"/>
      <c r="W43" s="432"/>
      <c r="X43" s="432" t="s">
        <v>7</v>
      </c>
      <c r="Y43" s="432"/>
      <c r="Z43" s="432"/>
      <c r="AA43" s="432"/>
      <c r="AB43" s="432"/>
      <c r="AC43" s="371">
        <f t="shared" si="9"/>
        <v>1</v>
      </c>
      <c r="AD43" s="321"/>
      <c r="AE43" s="308">
        <v>1</v>
      </c>
      <c r="AF43" s="33">
        <f>AE43/AK43</f>
        <v>0.25</v>
      </c>
      <c r="AG43" s="34">
        <v>2</v>
      </c>
      <c r="AH43" s="33">
        <f t="shared" si="64"/>
        <v>0.5</v>
      </c>
      <c r="AI43" s="34">
        <v>3</v>
      </c>
      <c r="AJ43" s="33">
        <f t="shared" si="65"/>
        <v>0.75</v>
      </c>
      <c r="AK43" s="34">
        <v>4</v>
      </c>
      <c r="AL43" s="212">
        <f t="shared" si="66"/>
        <v>1</v>
      </c>
      <c r="AM43" s="264">
        <v>0.25</v>
      </c>
      <c r="AN43" s="50">
        <f>AM43/AF43</f>
        <v>1</v>
      </c>
      <c r="AO43" s="122" t="s">
        <v>492</v>
      </c>
      <c r="AP43" s="52">
        <v>0.5</v>
      </c>
      <c r="AQ43" s="50">
        <f>AP43/AH43</f>
        <v>1</v>
      </c>
      <c r="AR43" s="121" t="s">
        <v>551</v>
      </c>
      <c r="AS43" s="52"/>
      <c r="AT43" s="50">
        <f t="shared" si="84"/>
        <v>0</v>
      </c>
      <c r="AU43" s="53"/>
      <c r="AV43" s="52"/>
      <c r="AW43" s="50">
        <f t="shared" si="85"/>
        <v>0</v>
      </c>
      <c r="AX43" s="265"/>
      <c r="AY43" s="233"/>
      <c r="AZ43" s="392"/>
      <c r="BA43" s="398" t="str">
        <f t="shared" si="79"/>
        <v/>
      </c>
      <c r="BB43" s="398" t="str">
        <f t="shared" si="80"/>
        <v/>
      </c>
      <c r="BC43" s="398"/>
      <c r="BD43" s="398"/>
      <c r="BE43" s="404" t="s">
        <v>598</v>
      </c>
    </row>
    <row r="44" spans="1:57" ht="409.5" x14ac:dyDescent="0.25">
      <c r="A44" s="488"/>
      <c r="B44" s="528"/>
      <c r="C44" s="528"/>
      <c r="D44" s="528"/>
      <c r="E44" s="528"/>
      <c r="F44" s="528"/>
      <c r="G44" s="528"/>
      <c r="H44" s="567"/>
      <c r="I44" s="539" t="s">
        <v>111</v>
      </c>
      <c r="J44" s="576" t="e">
        <f>AVERAGE(AM44:AM51)</f>
        <v>#DIV/0!</v>
      </c>
      <c r="K44" s="576">
        <f>AVERAGE(AP44:AP51)</f>
        <v>0.16666666666666666</v>
      </c>
      <c r="L44" s="576" t="e">
        <f>AVERAGE(AS44:AS51)</f>
        <v>#DIV/0!</v>
      </c>
      <c r="M44" s="576" t="e">
        <f>AVERAGE(AV44:AV51)</f>
        <v>#DIV/0!</v>
      </c>
      <c r="N44" s="32" t="s">
        <v>39</v>
      </c>
      <c r="O44" s="288" t="s">
        <v>40</v>
      </c>
      <c r="P44" s="431" t="s">
        <v>7</v>
      </c>
      <c r="Q44" s="432" t="s">
        <v>7</v>
      </c>
      <c r="R44" s="432"/>
      <c r="S44" s="432"/>
      <c r="T44" s="432"/>
      <c r="U44" s="432"/>
      <c r="V44" s="432" t="s">
        <v>7</v>
      </c>
      <c r="W44" s="432"/>
      <c r="X44" s="432"/>
      <c r="Y44" s="432" t="s">
        <v>7</v>
      </c>
      <c r="Z44" s="432"/>
      <c r="AA44" s="432"/>
      <c r="AB44" s="432" t="s">
        <v>7</v>
      </c>
      <c r="AC44" s="371">
        <f t="shared" si="9"/>
        <v>5</v>
      </c>
      <c r="AD44" s="322" t="s">
        <v>138</v>
      </c>
      <c r="AE44" s="308">
        <v>0</v>
      </c>
      <c r="AF44" s="33">
        <f t="shared" si="48"/>
        <v>0</v>
      </c>
      <c r="AG44" s="34">
        <f>1/3</f>
        <v>0.33333333333333331</v>
      </c>
      <c r="AH44" s="33">
        <f t="shared" si="49"/>
        <v>0.33333333333333331</v>
      </c>
      <c r="AI44" s="34">
        <f>2/3</f>
        <v>0.66666666666666663</v>
      </c>
      <c r="AJ44" s="33">
        <f t="shared" si="50"/>
        <v>0.66666666666666663</v>
      </c>
      <c r="AK44" s="34">
        <f>3/3</f>
        <v>1</v>
      </c>
      <c r="AL44" s="212">
        <f t="shared" si="51"/>
        <v>1</v>
      </c>
      <c r="AM44" s="264"/>
      <c r="AN44" s="50"/>
      <c r="AO44" s="122" t="s">
        <v>481</v>
      </c>
      <c r="AP44" s="52">
        <v>0</v>
      </c>
      <c r="AQ44" s="50">
        <f>AP44/AH44</f>
        <v>0</v>
      </c>
      <c r="AR44" s="121" t="s">
        <v>625</v>
      </c>
      <c r="AS44" s="52"/>
      <c r="AT44" s="50">
        <f t="shared" si="84"/>
        <v>0</v>
      </c>
      <c r="AU44" s="53"/>
      <c r="AV44" s="52"/>
      <c r="AW44" s="50">
        <f t="shared" si="85"/>
        <v>0</v>
      </c>
      <c r="AX44" s="265"/>
      <c r="AY44" s="233"/>
      <c r="AZ44" s="392"/>
      <c r="BA44" s="398" t="str">
        <f t="shared" si="79"/>
        <v/>
      </c>
      <c r="BB44" s="398" t="str">
        <f t="shared" si="80"/>
        <v/>
      </c>
      <c r="BC44" s="398"/>
      <c r="BD44" s="398"/>
      <c r="BE44" s="406" t="s">
        <v>527</v>
      </c>
    </row>
    <row r="45" spans="1:57" s="38" customFormat="1" ht="45" customHeight="1" x14ac:dyDescent="0.25">
      <c r="A45" s="488"/>
      <c r="B45" s="528"/>
      <c r="C45" s="528"/>
      <c r="D45" s="528"/>
      <c r="E45" s="528"/>
      <c r="F45" s="528"/>
      <c r="G45" s="528"/>
      <c r="H45" s="567"/>
      <c r="I45" s="540"/>
      <c r="J45" s="577"/>
      <c r="K45" s="577"/>
      <c r="L45" s="577"/>
      <c r="M45" s="577"/>
      <c r="N45" s="32" t="s">
        <v>179</v>
      </c>
      <c r="O45" s="288" t="s">
        <v>178</v>
      </c>
      <c r="P45" s="431"/>
      <c r="Q45" s="432"/>
      <c r="R45" s="432"/>
      <c r="S45" s="432"/>
      <c r="T45" s="432"/>
      <c r="U45" s="432"/>
      <c r="V45" s="432"/>
      <c r="W45" s="432"/>
      <c r="X45" s="432"/>
      <c r="Y45" s="432" t="s">
        <v>7</v>
      </c>
      <c r="Z45" s="432"/>
      <c r="AA45" s="432" t="s">
        <v>7</v>
      </c>
      <c r="AB45" s="432" t="s">
        <v>7</v>
      </c>
      <c r="AC45" s="371">
        <f t="shared" si="9"/>
        <v>3</v>
      </c>
      <c r="AD45" s="322" t="s">
        <v>316</v>
      </c>
      <c r="AE45" s="308">
        <v>0</v>
      </c>
      <c r="AF45" s="33">
        <f>AE45/AK45</f>
        <v>0</v>
      </c>
      <c r="AG45" s="34">
        <v>0</v>
      </c>
      <c r="AH45" s="33">
        <f t="shared" si="49"/>
        <v>0</v>
      </c>
      <c r="AI45" s="34">
        <v>0.5</v>
      </c>
      <c r="AJ45" s="33">
        <f t="shared" si="50"/>
        <v>0.5</v>
      </c>
      <c r="AK45" s="34">
        <v>1</v>
      </c>
      <c r="AL45" s="212">
        <f t="shared" si="51"/>
        <v>1</v>
      </c>
      <c r="AM45" s="264"/>
      <c r="AN45" s="50"/>
      <c r="AO45" s="122" t="s">
        <v>472</v>
      </c>
      <c r="AP45" s="52"/>
      <c r="AQ45" s="50"/>
      <c r="AR45" s="121" t="s">
        <v>554</v>
      </c>
      <c r="AS45" s="52"/>
      <c r="AT45" s="50">
        <f t="shared" si="84"/>
        <v>0</v>
      </c>
      <c r="AU45" s="53"/>
      <c r="AV45" s="52"/>
      <c r="AW45" s="50">
        <f t="shared" si="85"/>
        <v>0</v>
      </c>
      <c r="AX45" s="265"/>
      <c r="AY45" s="233" t="s">
        <v>180</v>
      </c>
      <c r="AZ45" s="392" t="s">
        <v>181</v>
      </c>
      <c r="BA45" s="398" t="str">
        <f t="shared" si="79"/>
        <v/>
      </c>
      <c r="BB45" s="398" t="str">
        <f t="shared" si="80"/>
        <v/>
      </c>
      <c r="BC45" s="399"/>
      <c r="BD45" s="399"/>
      <c r="BE45" s="402" t="s">
        <v>600</v>
      </c>
    </row>
    <row r="46" spans="1:57" s="38" customFormat="1" ht="45" x14ac:dyDescent="0.25">
      <c r="A46" s="488"/>
      <c r="B46" s="528"/>
      <c r="C46" s="528"/>
      <c r="D46" s="528"/>
      <c r="E46" s="528"/>
      <c r="F46" s="528"/>
      <c r="G46" s="528"/>
      <c r="H46" s="567"/>
      <c r="I46" s="540"/>
      <c r="J46" s="577"/>
      <c r="K46" s="577"/>
      <c r="L46" s="577"/>
      <c r="M46" s="577"/>
      <c r="N46" s="32" t="s">
        <v>183</v>
      </c>
      <c r="O46" s="288" t="s">
        <v>182</v>
      </c>
      <c r="P46" s="431"/>
      <c r="Q46" s="432"/>
      <c r="R46" s="432"/>
      <c r="S46" s="432"/>
      <c r="T46" s="432"/>
      <c r="U46" s="432"/>
      <c r="V46" s="432"/>
      <c r="W46" s="432"/>
      <c r="X46" s="432"/>
      <c r="Y46" s="432"/>
      <c r="Z46" s="432"/>
      <c r="AA46" s="432"/>
      <c r="AB46" s="432" t="s">
        <v>7</v>
      </c>
      <c r="AC46" s="371">
        <f t="shared" si="9"/>
        <v>1</v>
      </c>
      <c r="AD46" s="322"/>
      <c r="AE46" s="308">
        <v>0</v>
      </c>
      <c r="AF46" s="33">
        <f>AE46/AK46</f>
        <v>0</v>
      </c>
      <c r="AG46" s="34">
        <v>0</v>
      </c>
      <c r="AH46" s="33">
        <f t="shared" ref="AH46" si="86">AG46/AK46</f>
        <v>0</v>
      </c>
      <c r="AI46" s="34">
        <v>0.5</v>
      </c>
      <c r="AJ46" s="33">
        <f t="shared" ref="AJ46" si="87">AI46/AK46</f>
        <v>0.5</v>
      </c>
      <c r="AK46" s="34">
        <v>1</v>
      </c>
      <c r="AL46" s="212">
        <f t="shared" ref="AL46" si="88">AK46/AK46</f>
        <v>1</v>
      </c>
      <c r="AM46" s="264"/>
      <c r="AN46" s="50"/>
      <c r="AO46" s="122"/>
      <c r="AP46" s="52"/>
      <c r="AQ46" s="50"/>
      <c r="AR46" s="53" t="s">
        <v>600</v>
      </c>
      <c r="AS46" s="52"/>
      <c r="AT46" s="50">
        <f t="shared" si="84"/>
        <v>0</v>
      </c>
      <c r="AU46" s="53"/>
      <c r="AV46" s="52"/>
      <c r="AW46" s="50">
        <f t="shared" si="85"/>
        <v>0</v>
      </c>
      <c r="AX46" s="265"/>
      <c r="AY46" s="233" t="s">
        <v>180</v>
      </c>
      <c r="AZ46" s="392" t="s">
        <v>181</v>
      </c>
      <c r="BA46" s="398" t="str">
        <f t="shared" si="79"/>
        <v/>
      </c>
      <c r="BB46" s="398" t="str">
        <f t="shared" si="80"/>
        <v/>
      </c>
      <c r="BC46" s="399"/>
      <c r="BD46" s="399"/>
      <c r="BE46" s="402" t="s">
        <v>600</v>
      </c>
    </row>
    <row r="47" spans="1:57" s="38" customFormat="1" ht="120" x14ac:dyDescent="0.25">
      <c r="A47" s="488"/>
      <c r="B47" s="528"/>
      <c r="C47" s="528"/>
      <c r="D47" s="528"/>
      <c r="E47" s="528"/>
      <c r="F47" s="528"/>
      <c r="G47" s="528"/>
      <c r="H47" s="567"/>
      <c r="I47" s="540"/>
      <c r="J47" s="577"/>
      <c r="K47" s="577"/>
      <c r="L47" s="577"/>
      <c r="M47" s="577"/>
      <c r="N47" s="32" t="s">
        <v>366</v>
      </c>
      <c r="O47" s="288" t="s">
        <v>367</v>
      </c>
      <c r="P47" s="431"/>
      <c r="Q47" s="432"/>
      <c r="R47" s="432"/>
      <c r="S47" s="432"/>
      <c r="T47" s="432"/>
      <c r="U47" s="432"/>
      <c r="V47" s="432"/>
      <c r="W47" s="432"/>
      <c r="X47" s="432" t="s">
        <v>7</v>
      </c>
      <c r="Y47" s="432"/>
      <c r="Z47" s="432"/>
      <c r="AA47" s="432"/>
      <c r="AB47" s="432"/>
      <c r="AC47" s="371">
        <f t="shared" si="9"/>
        <v>1</v>
      </c>
      <c r="AD47" s="322"/>
      <c r="AE47" s="308">
        <v>0</v>
      </c>
      <c r="AF47" s="33">
        <f>AE47/AK47</f>
        <v>0</v>
      </c>
      <c r="AG47" s="34">
        <v>0.5</v>
      </c>
      <c r="AH47" s="33">
        <f t="shared" ref="AH47" si="89">AG47/AK47</f>
        <v>0.5</v>
      </c>
      <c r="AI47" s="34">
        <v>0.75</v>
      </c>
      <c r="AJ47" s="33">
        <f t="shared" ref="AJ47" si="90">AI47/AK47</f>
        <v>0.75</v>
      </c>
      <c r="AK47" s="34">
        <v>1</v>
      </c>
      <c r="AL47" s="212">
        <f t="shared" ref="AL47" si="91">AK47/AK47</f>
        <v>1</v>
      </c>
      <c r="AM47" s="264"/>
      <c r="AN47" s="50"/>
      <c r="AO47" s="122" t="s">
        <v>493</v>
      </c>
      <c r="AP47" s="52">
        <v>0.5</v>
      </c>
      <c r="AQ47" s="50">
        <f>AP47/AH47</f>
        <v>1</v>
      </c>
      <c r="AR47" s="121" t="s">
        <v>552</v>
      </c>
      <c r="AS47" s="52"/>
      <c r="AT47" s="50">
        <f t="shared" si="84"/>
        <v>0</v>
      </c>
      <c r="AU47" s="53"/>
      <c r="AV47" s="52"/>
      <c r="AW47" s="50">
        <f t="shared" si="85"/>
        <v>0</v>
      </c>
      <c r="AX47" s="265"/>
      <c r="AY47" s="233" t="s">
        <v>180</v>
      </c>
      <c r="AZ47" s="392" t="s">
        <v>188</v>
      </c>
      <c r="BA47" s="398" t="str">
        <f t="shared" si="79"/>
        <v/>
      </c>
      <c r="BB47" s="398" t="str">
        <f t="shared" si="80"/>
        <v/>
      </c>
      <c r="BC47" s="399"/>
      <c r="BD47" s="399"/>
      <c r="BE47" s="404" t="s">
        <v>598</v>
      </c>
    </row>
    <row r="48" spans="1:57" ht="409.5" customHeight="1" x14ac:dyDescent="0.25">
      <c r="A48" s="488"/>
      <c r="B48" s="528"/>
      <c r="C48" s="528"/>
      <c r="D48" s="528"/>
      <c r="E48" s="528"/>
      <c r="F48" s="528"/>
      <c r="G48" s="528"/>
      <c r="H48" s="567"/>
      <c r="I48" s="540"/>
      <c r="J48" s="577"/>
      <c r="K48" s="577"/>
      <c r="L48" s="577"/>
      <c r="M48" s="577"/>
      <c r="N48" s="32" t="s">
        <v>41</v>
      </c>
      <c r="O48" s="288" t="s">
        <v>42</v>
      </c>
      <c r="P48" s="431" t="s">
        <v>7</v>
      </c>
      <c r="Q48" s="432" t="s">
        <v>7</v>
      </c>
      <c r="R48" s="432"/>
      <c r="S48" s="432"/>
      <c r="T48" s="432"/>
      <c r="U48" s="432"/>
      <c r="V48" s="432"/>
      <c r="W48" s="432"/>
      <c r="X48" s="432"/>
      <c r="Y48" s="432" t="s">
        <v>7</v>
      </c>
      <c r="Z48" s="432"/>
      <c r="AA48" s="432"/>
      <c r="AB48" s="432" t="s">
        <v>7</v>
      </c>
      <c r="AC48" s="371">
        <f t="shared" si="9"/>
        <v>4</v>
      </c>
      <c r="AD48" s="321"/>
      <c r="AE48" s="308">
        <v>0</v>
      </c>
      <c r="AF48" s="33">
        <f t="shared" si="48"/>
        <v>0</v>
      </c>
      <c r="AG48" s="34">
        <f>1/2</f>
        <v>0.5</v>
      </c>
      <c r="AH48" s="33">
        <f t="shared" si="49"/>
        <v>0.5</v>
      </c>
      <c r="AI48" s="34">
        <v>1</v>
      </c>
      <c r="AJ48" s="33">
        <f t="shared" si="50"/>
        <v>1</v>
      </c>
      <c r="AK48" s="34">
        <v>1</v>
      </c>
      <c r="AL48" s="212">
        <f t="shared" si="51"/>
        <v>1</v>
      </c>
      <c r="AM48" s="264"/>
      <c r="AN48" s="50"/>
      <c r="AO48" s="122"/>
      <c r="AP48" s="52">
        <v>0</v>
      </c>
      <c r="AQ48" s="50">
        <f>AP48/AH48</f>
        <v>0</v>
      </c>
      <c r="AR48" s="121" t="s">
        <v>630</v>
      </c>
      <c r="AS48" s="52"/>
      <c r="AT48" s="50">
        <f t="shared" si="84"/>
        <v>0</v>
      </c>
      <c r="AU48" s="53"/>
      <c r="AV48" s="52"/>
      <c r="AW48" s="50">
        <f t="shared" si="85"/>
        <v>0</v>
      </c>
      <c r="AX48" s="265"/>
      <c r="AY48" s="233"/>
      <c r="AZ48" s="392"/>
      <c r="BA48" s="398" t="str">
        <f t="shared" si="79"/>
        <v/>
      </c>
      <c r="BB48" s="398" t="str">
        <f t="shared" si="80"/>
        <v/>
      </c>
      <c r="BC48" s="398"/>
      <c r="BD48" s="398"/>
      <c r="BE48" s="406" t="s">
        <v>528</v>
      </c>
    </row>
    <row r="49" spans="1:57" ht="409.5" x14ac:dyDescent="0.25">
      <c r="A49" s="488"/>
      <c r="B49" s="528"/>
      <c r="C49" s="528"/>
      <c r="D49" s="528"/>
      <c r="E49" s="528"/>
      <c r="F49" s="528"/>
      <c r="G49" s="528"/>
      <c r="H49" s="567"/>
      <c r="I49" s="540"/>
      <c r="J49" s="577"/>
      <c r="K49" s="577"/>
      <c r="L49" s="577"/>
      <c r="M49" s="577"/>
      <c r="N49" s="32" t="s">
        <v>55</v>
      </c>
      <c r="O49" s="288" t="s">
        <v>56</v>
      </c>
      <c r="P49" s="431"/>
      <c r="Q49" s="432" t="s">
        <v>7</v>
      </c>
      <c r="R49" s="432"/>
      <c r="S49" s="432" t="s">
        <v>7</v>
      </c>
      <c r="T49" s="432"/>
      <c r="U49" s="432"/>
      <c r="V49" s="432" t="s">
        <v>7</v>
      </c>
      <c r="W49" s="432"/>
      <c r="X49" s="432"/>
      <c r="Y49" s="432" t="s">
        <v>7</v>
      </c>
      <c r="Z49" s="432"/>
      <c r="AA49" s="432"/>
      <c r="AB49" s="432" t="s">
        <v>7</v>
      </c>
      <c r="AC49" s="371">
        <f t="shared" si="9"/>
        <v>5</v>
      </c>
      <c r="AD49" s="322" t="s">
        <v>162</v>
      </c>
      <c r="AE49" s="308">
        <v>0</v>
      </c>
      <c r="AF49" s="33">
        <f>AE49/AK49</f>
        <v>0</v>
      </c>
      <c r="AG49" s="34">
        <f>1/3</f>
        <v>0.33333333333333331</v>
      </c>
      <c r="AH49" s="33">
        <f>AG49/AK49</f>
        <v>0.33333333333333331</v>
      </c>
      <c r="AI49" s="34">
        <f>2/3</f>
        <v>0.66666666666666663</v>
      </c>
      <c r="AJ49" s="33">
        <f>AI49/AK49</f>
        <v>0.66666666666666663</v>
      </c>
      <c r="AK49" s="34">
        <v>1</v>
      </c>
      <c r="AL49" s="212">
        <f>AK49/AK49</f>
        <v>1</v>
      </c>
      <c r="AM49" s="264"/>
      <c r="AN49" s="50"/>
      <c r="AO49" s="122"/>
      <c r="AP49" s="52">
        <v>0</v>
      </c>
      <c r="AQ49" s="50">
        <f>AP49/AH49</f>
        <v>0</v>
      </c>
      <c r="AR49" s="121" t="s">
        <v>619</v>
      </c>
      <c r="AS49" s="52"/>
      <c r="AT49" s="50">
        <f t="shared" si="84"/>
        <v>0</v>
      </c>
      <c r="AU49" s="53"/>
      <c r="AV49" s="52"/>
      <c r="AW49" s="50">
        <f t="shared" si="85"/>
        <v>0</v>
      </c>
      <c r="AX49" s="265"/>
      <c r="AY49" s="233"/>
      <c r="AZ49" s="392"/>
      <c r="BA49" s="398" t="str">
        <f t="shared" si="79"/>
        <v/>
      </c>
      <c r="BB49" s="398" t="str">
        <f t="shared" si="80"/>
        <v/>
      </c>
      <c r="BC49" s="398"/>
      <c r="BD49" s="398"/>
      <c r="BE49" s="406" t="s">
        <v>531</v>
      </c>
    </row>
    <row r="50" spans="1:57" ht="135" customHeight="1" x14ac:dyDescent="0.25">
      <c r="A50" s="488"/>
      <c r="B50" s="528"/>
      <c r="C50" s="528"/>
      <c r="D50" s="528"/>
      <c r="E50" s="528"/>
      <c r="F50" s="528"/>
      <c r="G50" s="528"/>
      <c r="H50" s="567"/>
      <c r="I50" s="540"/>
      <c r="J50" s="577"/>
      <c r="K50" s="577"/>
      <c r="L50" s="577"/>
      <c r="M50" s="577"/>
      <c r="N50" s="32" t="s">
        <v>102</v>
      </c>
      <c r="O50" s="288" t="s">
        <v>103</v>
      </c>
      <c r="P50" s="431"/>
      <c r="Q50" s="432" t="s">
        <v>7</v>
      </c>
      <c r="R50" s="432"/>
      <c r="S50" s="432"/>
      <c r="T50" s="432"/>
      <c r="U50" s="432"/>
      <c r="V50" s="432"/>
      <c r="W50" s="432"/>
      <c r="X50" s="432"/>
      <c r="Y50" s="432" t="s">
        <v>7</v>
      </c>
      <c r="Z50" s="432"/>
      <c r="AA50" s="432"/>
      <c r="AB50" s="432" t="s">
        <v>7</v>
      </c>
      <c r="AC50" s="371">
        <f t="shared" si="9"/>
        <v>3</v>
      </c>
      <c r="AD50" s="321"/>
      <c r="AE50" s="308">
        <v>0</v>
      </c>
      <c r="AF50" s="33">
        <f>AE50/AK50</f>
        <v>0</v>
      </c>
      <c r="AG50" s="34">
        <v>0</v>
      </c>
      <c r="AH50" s="33">
        <f>AG50/AK50</f>
        <v>0</v>
      </c>
      <c r="AI50" s="34">
        <v>0.5</v>
      </c>
      <c r="AJ50" s="33">
        <f>AI50/AK50</f>
        <v>0.5</v>
      </c>
      <c r="AK50" s="34">
        <v>1</v>
      </c>
      <c r="AL50" s="212">
        <f>AK50/AK50</f>
        <v>1</v>
      </c>
      <c r="AM50" s="264"/>
      <c r="AN50" s="50"/>
      <c r="AO50" s="122"/>
      <c r="AP50" s="52"/>
      <c r="AQ50" s="50"/>
      <c r="AR50" s="121" t="s">
        <v>570</v>
      </c>
      <c r="AS50" s="52"/>
      <c r="AT50" s="50">
        <f t="shared" si="84"/>
        <v>0</v>
      </c>
      <c r="AU50" s="53"/>
      <c r="AV50" s="52"/>
      <c r="AW50" s="50">
        <f t="shared" si="85"/>
        <v>0</v>
      </c>
      <c r="AX50" s="265"/>
      <c r="AY50" s="233"/>
      <c r="AZ50" s="392"/>
      <c r="BA50" s="398" t="str">
        <f t="shared" si="79"/>
        <v/>
      </c>
      <c r="BB50" s="398" t="str">
        <f t="shared" si="80"/>
        <v/>
      </c>
      <c r="BC50" s="398"/>
      <c r="BD50" s="398"/>
      <c r="BE50" s="402" t="s">
        <v>600</v>
      </c>
    </row>
    <row r="51" spans="1:57" ht="174" customHeight="1" x14ac:dyDescent="0.25">
      <c r="A51" s="488"/>
      <c r="B51" s="528"/>
      <c r="C51" s="528"/>
      <c r="D51" s="528"/>
      <c r="E51" s="528"/>
      <c r="F51" s="528"/>
      <c r="G51" s="528"/>
      <c r="H51" s="567"/>
      <c r="I51" s="540"/>
      <c r="J51" s="577"/>
      <c r="K51" s="577"/>
      <c r="L51" s="577"/>
      <c r="M51" s="577"/>
      <c r="N51" s="32" t="s">
        <v>105</v>
      </c>
      <c r="O51" s="288" t="s">
        <v>106</v>
      </c>
      <c r="P51" s="431" t="s">
        <v>7</v>
      </c>
      <c r="Q51" s="432" t="s">
        <v>7</v>
      </c>
      <c r="R51" s="432"/>
      <c r="S51" s="432"/>
      <c r="T51" s="432"/>
      <c r="U51" s="432"/>
      <c r="V51" s="432"/>
      <c r="W51" s="432"/>
      <c r="X51" s="432"/>
      <c r="Y51" s="432" t="s">
        <v>7</v>
      </c>
      <c r="Z51" s="432"/>
      <c r="AA51" s="432"/>
      <c r="AB51" s="432" t="s">
        <v>7</v>
      </c>
      <c r="AC51" s="371">
        <f t="shared" si="9"/>
        <v>4</v>
      </c>
      <c r="AD51" s="321"/>
      <c r="AE51" s="308">
        <v>0</v>
      </c>
      <c r="AF51" s="33">
        <f>AE51/AK51</f>
        <v>0</v>
      </c>
      <c r="AG51" s="34">
        <f>1/3</f>
        <v>0.33333333333333331</v>
      </c>
      <c r="AH51" s="33">
        <f>AG51/AK51</f>
        <v>0.33333333333333331</v>
      </c>
      <c r="AI51" s="34">
        <f>2/3</f>
        <v>0.66666666666666663</v>
      </c>
      <c r="AJ51" s="33">
        <f>AI51/AK51</f>
        <v>0.66666666666666663</v>
      </c>
      <c r="AK51" s="34">
        <v>1</v>
      </c>
      <c r="AL51" s="212">
        <f>AK51/AK51</f>
        <v>1</v>
      </c>
      <c r="AM51" s="264"/>
      <c r="AN51" s="50"/>
      <c r="AO51" s="122"/>
      <c r="AP51" s="52">
        <f>1/3</f>
        <v>0.33333333333333331</v>
      </c>
      <c r="AQ51" s="50">
        <f>AP51/AH51</f>
        <v>1</v>
      </c>
      <c r="AR51" s="121" t="s">
        <v>571</v>
      </c>
      <c r="AS51" s="52"/>
      <c r="AT51" s="50">
        <f t="shared" si="84"/>
        <v>0</v>
      </c>
      <c r="AU51" s="53"/>
      <c r="AV51" s="52"/>
      <c r="AW51" s="50">
        <f t="shared" si="85"/>
        <v>0</v>
      </c>
      <c r="AX51" s="265"/>
      <c r="AY51" s="233"/>
      <c r="AZ51" s="392"/>
      <c r="BA51" s="398" t="str">
        <f t="shared" si="79"/>
        <v/>
      </c>
      <c r="BB51" s="398" t="str">
        <f t="shared" si="80"/>
        <v/>
      </c>
      <c r="BC51" s="398"/>
      <c r="BD51" s="398"/>
      <c r="BE51" s="407" t="s">
        <v>532</v>
      </c>
    </row>
    <row r="52" spans="1:57" ht="409.5" x14ac:dyDescent="0.25">
      <c r="A52" s="488"/>
      <c r="B52" s="528"/>
      <c r="C52" s="528"/>
      <c r="D52" s="528"/>
      <c r="E52" s="528"/>
      <c r="F52" s="528"/>
      <c r="G52" s="528"/>
      <c r="H52" s="567"/>
      <c r="I52" s="490" t="s">
        <v>112</v>
      </c>
      <c r="J52" s="576" t="e">
        <f>AVERAGE(AM52:AM53)</f>
        <v>#DIV/0!</v>
      </c>
      <c r="K52" s="576" t="e">
        <f>AVERAGE(AP52:AP53)</f>
        <v>#DIV/0!</v>
      </c>
      <c r="L52" s="576" t="e">
        <f>AVERAGE(AS52:AS53)</f>
        <v>#DIV/0!</v>
      </c>
      <c r="M52" s="576" t="e">
        <f>AVERAGE(AV52:AV53)</f>
        <v>#DIV/0!</v>
      </c>
      <c r="N52" s="32" t="s">
        <v>79</v>
      </c>
      <c r="O52" s="288" t="s">
        <v>52</v>
      </c>
      <c r="P52" s="431" t="s">
        <v>7</v>
      </c>
      <c r="Q52" s="432" t="s">
        <v>7</v>
      </c>
      <c r="R52" s="432"/>
      <c r="S52" s="432"/>
      <c r="T52" s="432"/>
      <c r="U52" s="432"/>
      <c r="V52" s="432" t="s">
        <v>7</v>
      </c>
      <c r="W52" s="432"/>
      <c r="X52" s="432"/>
      <c r="Y52" s="432" t="s">
        <v>7</v>
      </c>
      <c r="Z52" s="432"/>
      <c r="AA52" s="432"/>
      <c r="AB52" s="432" t="s">
        <v>7</v>
      </c>
      <c r="AC52" s="371">
        <f t="shared" si="9"/>
        <v>5</v>
      </c>
      <c r="AD52" s="322" t="s">
        <v>107</v>
      </c>
      <c r="AE52" s="308">
        <v>0</v>
      </c>
      <c r="AF52" s="33">
        <f>AE52/AK52</f>
        <v>0</v>
      </c>
      <c r="AG52" s="34">
        <v>0</v>
      </c>
      <c r="AH52" s="33">
        <f>AG52/AK52</f>
        <v>0</v>
      </c>
      <c r="AI52" s="34">
        <v>0</v>
      </c>
      <c r="AJ52" s="33">
        <f>AI52/AK52</f>
        <v>0</v>
      </c>
      <c r="AK52" s="34">
        <v>1</v>
      </c>
      <c r="AL52" s="212">
        <f>AK52/AK52</f>
        <v>1</v>
      </c>
      <c r="AM52" s="264"/>
      <c r="AN52" s="50"/>
      <c r="AO52" s="122" t="s">
        <v>626</v>
      </c>
      <c r="AP52" s="52"/>
      <c r="AQ52" s="50"/>
      <c r="AR52" s="121" t="s">
        <v>572</v>
      </c>
      <c r="AS52" s="52"/>
      <c r="AT52" s="50"/>
      <c r="AU52" s="53"/>
      <c r="AV52" s="52"/>
      <c r="AW52" s="50">
        <f t="shared" si="85"/>
        <v>0</v>
      </c>
      <c r="AX52" s="265"/>
      <c r="AY52" s="233"/>
      <c r="AZ52" s="392"/>
      <c r="BA52" s="398" t="str">
        <f t="shared" si="79"/>
        <v/>
      </c>
      <c r="BB52" s="398" t="str">
        <f t="shared" si="80"/>
        <v/>
      </c>
      <c r="BC52" s="398"/>
      <c r="BD52" s="398"/>
      <c r="BE52" s="402" t="s">
        <v>533</v>
      </c>
    </row>
    <row r="53" spans="1:57" ht="409.5" x14ac:dyDescent="0.25">
      <c r="A53" s="488"/>
      <c r="B53" s="528"/>
      <c r="C53" s="528"/>
      <c r="D53" s="528"/>
      <c r="E53" s="528"/>
      <c r="F53" s="528"/>
      <c r="G53" s="528"/>
      <c r="H53" s="567"/>
      <c r="I53" s="490"/>
      <c r="J53" s="577"/>
      <c r="K53" s="577"/>
      <c r="L53" s="577"/>
      <c r="M53" s="577"/>
      <c r="N53" s="32" t="s">
        <v>53</v>
      </c>
      <c r="O53" s="288" t="s">
        <v>54</v>
      </c>
      <c r="P53" s="431"/>
      <c r="Q53" s="432"/>
      <c r="R53" s="432"/>
      <c r="S53" s="432"/>
      <c r="T53" s="432"/>
      <c r="U53" s="432"/>
      <c r="V53" s="432" t="s">
        <v>7</v>
      </c>
      <c r="W53" s="432"/>
      <c r="X53" s="432"/>
      <c r="Y53" s="432" t="s">
        <v>7</v>
      </c>
      <c r="Z53" s="432"/>
      <c r="AA53" s="432"/>
      <c r="AB53" s="432" t="s">
        <v>7</v>
      </c>
      <c r="AC53" s="371">
        <f t="shared" si="9"/>
        <v>3</v>
      </c>
      <c r="AD53" s="322" t="s">
        <v>368</v>
      </c>
      <c r="AE53" s="308"/>
      <c r="AF53" s="33">
        <f t="shared" si="48"/>
        <v>0</v>
      </c>
      <c r="AG53" s="34"/>
      <c r="AH53" s="33">
        <f t="shared" si="49"/>
        <v>0</v>
      </c>
      <c r="AI53" s="34"/>
      <c r="AJ53" s="33">
        <f t="shared" si="50"/>
        <v>0</v>
      </c>
      <c r="AK53" s="34">
        <v>1</v>
      </c>
      <c r="AL53" s="212">
        <f t="shared" si="51"/>
        <v>1</v>
      </c>
      <c r="AM53" s="264"/>
      <c r="AN53" s="50"/>
      <c r="AO53" s="122" t="s">
        <v>627</v>
      </c>
      <c r="AP53" s="52"/>
      <c r="AQ53" s="50"/>
      <c r="AR53" s="121" t="s">
        <v>573</v>
      </c>
      <c r="AS53" s="52"/>
      <c r="AT53" s="50"/>
      <c r="AU53" s="53"/>
      <c r="AV53" s="52"/>
      <c r="AW53" s="50">
        <f t="shared" si="85"/>
        <v>0</v>
      </c>
      <c r="AX53" s="265"/>
      <c r="AY53" s="233"/>
      <c r="AZ53" s="392"/>
      <c r="BA53" s="398" t="str">
        <f t="shared" si="79"/>
        <v/>
      </c>
      <c r="BB53" s="398" t="str">
        <f t="shared" si="80"/>
        <v/>
      </c>
      <c r="BC53" s="398" t="s">
        <v>7</v>
      </c>
      <c r="BD53" s="398" t="s">
        <v>522</v>
      </c>
      <c r="BE53" s="402" t="s">
        <v>535</v>
      </c>
    </row>
    <row r="54" spans="1:57" ht="390" x14ac:dyDescent="0.25">
      <c r="A54" s="489"/>
      <c r="B54" s="529"/>
      <c r="C54" s="529"/>
      <c r="D54" s="529"/>
      <c r="E54" s="529"/>
      <c r="F54" s="529"/>
      <c r="G54" s="529"/>
      <c r="H54" s="568"/>
      <c r="I54" s="539" t="s">
        <v>139</v>
      </c>
      <c r="J54" s="577">
        <f>AVERAGE(AM54:AM57)</f>
        <v>0.25</v>
      </c>
      <c r="K54" s="577">
        <f>AVERAGE(AP54:AP57)</f>
        <v>0.1111111111111111</v>
      </c>
      <c r="L54" s="577" t="e">
        <f>AVERAGE(AS54:AS57)</f>
        <v>#DIV/0!</v>
      </c>
      <c r="M54" s="577" t="e">
        <f>AVERAGE(AV54:AV57)</f>
        <v>#DIV/0!</v>
      </c>
      <c r="N54" s="32" t="s">
        <v>113</v>
      </c>
      <c r="O54" s="288" t="s">
        <v>114</v>
      </c>
      <c r="P54" s="431"/>
      <c r="Q54" s="432"/>
      <c r="R54" s="432"/>
      <c r="S54" s="432"/>
      <c r="T54" s="432"/>
      <c r="U54" s="432"/>
      <c r="V54" s="432" t="s">
        <v>7</v>
      </c>
      <c r="W54" s="432"/>
      <c r="X54" s="432"/>
      <c r="Y54" s="432" t="s">
        <v>7</v>
      </c>
      <c r="Z54" s="432"/>
      <c r="AA54" s="432"/>
      <c r="AB54" s="432" t="s">
        <v>7</v>
      </c>
      <c r="AC54" s="371">
        <f t="shared" si="9"/>
        <v>3</v>
      </c>
      <c r="AD54" s="321"/>
      <c r="AE54" s="308">
        <v>0</v>
      </c>
      <c r="AF54" s="33">
        <f t="shared" si="48"/>
        <v>0</v>
      </c>
      <c r="AG54" s="34">
        <f>1/3</f>
        <v>0.33333333333333331</v>
      </c>
      <c r="AH54" s="33">
        <f t="shared" si="49"/>
        <v>0.33333333333333331</v>
      </c>
      <c r="AI54" s="34">
        <f>2/3</f>
        <v>0.66666666666666663</v>
      </c>
      <c r="AJ54" s="33">
        <f t="shared" si="50"/>
        <v>0.66666666666666663</v>
      </c>
      <c r="AK54" s="34">
        <v>1</v>
      </c>
      <c r="AL54" s="212">
        <f t="shared" si="51"/>
        <v>1</v>
      </c>
      <c r="AM54" s="264"/>
      <c r="AN54" s="50"/>
      <c r="AO54" s="122" t="s">
        <v>482</v>
      </c>
      <c r="AP54" s="52">
        <f>1/3</f>
        <v>0.33333333333333331</v>
      </c>
      <c r="AQ54" s="50">
        <f>AP54/AH54</f>
        <v>1</v>
      </c>
      <c r="AR54" s="121" t="s">
        <v>574</v>
      </c>
      <c r="AS54" s="52"/>
      <c r="AT54" s="50">
        <f t="shared" ref="AT54:AT72" si="92">AS54/AJ54</f>
        <v>0</v>
      </c>
      <c r="AU54" s="53"/>
      <c r="AV54" s="52"/>
      <c r="AW54" s="50">
        <f t="shared" si="85"/>
        <v>0</v>
      </c>
      <c r="AX54" s="265"/>
      <c r="AY54" s="233"/>
      <c r="AZ54" s="392"/>
      <c r="BA54" s="398" t="str">
        <f t="shared" si="79"/>
        <v/>
      </c>
      <c r="BB54" s="398" t="str">
        <f t="shared" si="80"/>
        <v/>
      </c>
      <c r="BC54" s="398"/>
      <c r="BD54" s="398"/>
      <c r="BE54" s="404" t="s">
        <v>598</v>
      </c>
    </row>
    <row r="55" spans="1:57" s="38" customFormat="1" ht="360" x14ac:dyDescent="0.25">
      <c r="A55" s="489"/>
      <c r="B55" s="529"/>
      <c r="C55" s="529"/>
      <c r="D55" s="529"/>
      <c r="E55" s="529"/>
      <c r="F55" s="529"/>
      <c r="G55" s="529"/>
      <c r="H55" s="568"/>
      <c r="I55" s="540"/>
      <c r="J55" s="577"/>
      <c r="K55" s="577"/>
      <c r="L55" s="577"/>
      <c r="M55" s="577"/>
      <c r="N55" s="32" t="s">
        <v>250</v>
      </c>
      <c r="O55" s="288" t="s">
        <v>287</v>
      </c>
      <c r="P55" s="431"/>
      <c r="Q55" s="432"/>
      <c r="R55" s="432" t="s">
        <v>7</v>
      </c>
      <c r="S55" s="432" t="s">
        <v>7</v>
      </c>
      <c r="T55" s="432"/>
      <c r="U55" s="432"/>
      <c r="V55" s="432"/>
      <c r="W55" s="432"/>
      <c r="X55" s="432"/>
      <c r="Y55" s="432"/>
      <c r="Z55" s="432"/>
      <c r="AA55" s="432"/>
      <c r="AB55" s="432"/>
      <c r="AC55" s="371">
        <f t="shared" si="9"/>
        <v>2</v>
      </c>
      <c r="AD55" s="322"/>
      <c r="AE55" s="308">
        <v>0</v>
      </c>
      <c r="AF55" s="33">
        <f t="shared" ref="AF55:AF56" si="93">AE55/AK55</f>
        <v>0</v>
      </c>
      <c r="AG55" s="34">
        <v>0</v>
      </c>
      <c r="AH55" s="33">
        <f t="shared" ref="AH55:AH56" si="94">AG55/AK55</f>
        <v>0</v>
      </c>
      <c r="AI55" s="34">
        <v>0.5</v>
      </c>
      <c r="AJ55" s="33">
        <f t="shared" ref="AJ55:AJ56" si="95">AI55/AK55</f>
        <v>0.5</v>
      </c>
      <c r="AK55" s="34">
        <v>1</v>
      </c>
      <c r="AL55" s="212">
        <f t="shared" ref="AL55:AL56" si="96">AK55/AK55</f>
        <v>1</v>
      </c>
      <c r="AM55" s="264"/>
      <c r="AN55" s="50"/>
      <c r="AO55" s="122" t="s">
        <v>456</v>
      </c>
      <c r="AP55" s="52"/>
      <c r="AQ55" s="50"/>
      <c r="AR55" s="121" t="s">
        <v>593</v>
      </c>
      <c r="AS55" s="52"/>
      <c r="AT55" s="50">
        <f t="shared" si="92"/>
        <v>0</v>
      </c>
      <c r="AU55" s="53"/>
      <c r="AV55" s="52"/>
      <c r="AW55" s="50">
        <f t="shared" si="85"/>
        <v>0</v>
      </c>
      <c r="AX55" s="265"/>
      <c r="AY55" s="233" t="s">
        <v>254</v>
      </c>
      <c r="AZ55" s="392" t="s">
        <v>255</v>
      </c>
      <c r="BA55" s="398" t="str">
        <f t="shared" si="79"/>
        <v/>
      </c>
      <c r="BB55" s="398" t="str">
        <f t="shared" si="80"/>
        <v/>
      </c>
      <c r="BC55" s="399"/>
      <c r="BD55" s="399"/>
      <c r="BE55" s="402" t="s">
        <v>601</v>
      </c>
    </row>
    <row r="56" spans="1:57" s="38" customFormat="1" ht="143.25" customHeight="1" x14ac:dyDescent="0.25">
      <c r="A56" s="489"/>
      <c r="B56" s="529"/>
      <c r="C56" s="529"/>
      <c r="D56" s="529"/>
      <c r="E56" s="529"/>
      <c r="F56" s="529"/>
      <c r="G56" s="529"/>
      <c r="H56" s="568"/>
      <c r="I56" s="540"/>
      <c r="J56" s="577"/>
      <c r="K56" s="577"/>
      <c r="L56" s="577"/>
      <c r="M56" s="577"/>
      <c r="N56" s="32" t="s">
        <v>251</v>
      </c>
      <c r="O56" s="288" t="s">
        <v>252</v>
      </c>
      <c r="P56" s="431"/>
      <c r="Q56" s="432"/>
      <c r="R56" s="432" t="s">
        <v>7</v>
      </c>
      <c r="S56" s="432"/>
      <c r="T56" s="432"/>
      <c r="U56" s="432"/>
      <c r="V56" s="432" t="s">
        <v>7</v>
      </c>
      <c r="W56" s="432"/>
      <c r="X56" s="432"/>
      <c r="Y56" s="432"/>
      <c r="Z56" s="432"/>
      <c r="AA56" s="432"/>
      <c r="AB56" s="432"/>
      <c r="AC56" s="371">
        <f t="shared" si="9"/>
        <v>2</v>
      </c>
      <c r="AD56" s="322"/>
      <c r="AE56" s="308">
        <v>0.25</v>
      </c>
      <c r="AF56" s="33">
        <f t="shared" si="93"/>
        <v>0.25</v>
      </c>
      <c r="AG56" s="34">
        <v>0.5</v>
      </c>
      <c r="AH56" s="33">
        <f t="shared" si="94"/>
        <v>0.5</v>
      </c>
      <c r="AI56" s="34">
        <v>0.75</v>
      </c>
      <c r="AJ56" s="33">
        <f t="shared" si="95"/>
        <v>0.75</v>
      </c>
      <c r="AK56" s="34">
        <v>1</v>
      </c>
      <c r="AL56" s="212">
        <f t="shared" si="96"/>
        <v>1</v>
      </c>
      <c r="AM56" s="264">
        <v>0.25</v>
      </c>
      <c r="AN56" s="50">
        <f t="shared" ref="AN56:AN61" si="97">AM56/AF56</f>
        <v>1</v>
      </c>
      <c r="AO56" s="122" t="s">
        <v>457</v>
      </c>
      <c r="AP56" s="52">
        <v>0</v>
      </c>
      <c r="AQ56" s="50">
        <f t="shared" ref="AQ56:AQ70" si="98">AP56/AH56</f>
        <v>0</v>
      </c>
      <c r="AR56" s="121" t="s">
        <v>594</v>
      </c>
      <c r="AS56" s="52"/>
      <c r="AT56" s="50">
        <f t="shared" si="92"/>
        <v>0</v>
      </c>
      <c r="AU56" s="53"/>
      <c r="AV56" s="52"/>
      <c r="AW56" s="50">
        <f t="shared" si="85"/>
        <v>0</v>
      </c>
      <c r="AX56" s="265"/>
      <c r="AY56" s="233" t="s">
        <v>254</v>
      </c>
      <c r="AZ56" s="392" t="s">
        <v>255</v>
      </c>
      <c r="BA56" s="398" t="str">
        <f t="shared" si="79"/>
        <v/>
      </c>
      <c r="BB56" s="398" t="str">
        <f t="shared" si="80"/>
        <v/>
      </c>
      <c r="BC56" s="399"/>
      <c r="BD56" s="399"/>
      <c r="BE56" s="406" t="s">
        <v>609</v>
      </c>
    </row>
    <row r="57" spans="1:57" s="38" customFormat="1" ht="198" customHeight="1" thickBot="1" x14ac:dyDescent="0.3">
      <c r="A57" s="489"/>
      <c r="B57" s="529"/>
      <c r="C57" s="529"/>
      <c r="D57" s="529"/>
      <c r="E57" s="529"/>
      <c r="F57" s="529"/>
      <c r="G57" s="529"/>
      <c r="H57" s="568"/>
      <c r="I57" s="540"/>
      <c r="J57" s="577"/>
      <c r="K57" s="577"/>
      <c r="L57" s="577"/>
      <c r="M57" s="577"/>
      <c r="N57" s="184" t="s">
        <v>327</v>
      </c>
      <c r="O57" s="290" t="s">
        <v>253</v>
      </c>
      <c r="P57" s="436"/>
      <c r="Q57" s="437"/>
      <c r="R57" s="437" t="s">
        <v>7</v>
      </c>
      <c r="S57" s="437"/>
      <c r="T57" s="437"/>
      <c r="U57" s="437"/>
      <c r="V57" s="437"/>
      <c r="W57" s="437"/>
      <c r="X57" s="437"/>
      <c r="Y57" s="437"/>
      <c r="Z57" s="437"/>
      <c r="AA57" s="437"/>
      <c r="AB57" s="437"/>
      <c r="AC57" s="373">
        <f t="shared" si="9"/>
        <v>1</v>
      </c>
      <c r="AD57" s="323"/>
      <c r="AE57" s="309">
        <v>0.25</v>
      </c>
      <c r="AF57" s="186">
        <f t="shared" ref="AF57" si="99">AE57/AK57</f>
        <v>0.25</v>
      </c>
      <c r="AG57" s="185">
        <v>0.5</v>
      </c>
      <c r="AH57" s="186">
        <f t="shared" ref="AH57" si="100">AG57/AK57</f>
        <v>0.5</v>
      </c>
      <c r="AI57" s="185">
        <v>0.75</v>
      </c>
      <c r="AJ57" s="186">
        <f t="shared" ref="AJ57" si="101">AI57/AK57</f>
        <v>0.75</v>
      </c>
      <c r="AK57" s="185">
        <v>1</v>
      </c>
      <c r="AL57" s="213">
        <f t="shared" ref="AL57" si="102">AK57/AK57</f>
        <v>1</v>
      </c>
      <c r="AM57" s="356">
        <v>0.25</v>
      </c>
      <c r="AN57" s="188">
        <f t="shared" si="97"/>
        <v>1</v>
      </c>
      <c r="AO57" s="187" t="s">
        <v>458</v>
      </c>
      <c r="AP57" s="189">
        <v>0</v>
      </c>
      <c r="AQ57" s="188">
        <f t="shared" si="98"/>
        <v>0</v>
      </c>
      <c r="AR57" s="190" t="s">
        <v>595</v>
      </c>
      <c r="AS57" s="189"/>
      <c r="AT57" s="188">
        <f t="shared" si="92"/>
        <v>0</v>
      </c>
      <c r="AU57" s="191"/>
      <c r="AV57" s="189"/>
      <c r="AW57" s="188">
        <f t="shared" si="85"/>
        <v>0</v>
      </c>
      <c r="AX57" s="266"/>
      <c r="AY57" s="234" t="s">
        <v>254</v>
      </c>
      <c r="AZ57" s="393" t="s">
        <v>255</v>
      </c>
      <c r="BA57" s="398" t="str">
        <f t="shared" si="79"/>
        <v/>
      </c>
      <c r="BB57" s="398" t="str">
        <f t="shared" si="80"/>
        <v/>
      </c>
      <c r="BC57" s="399"/>
      <c r="BD57" s="399"/>
      <c r="BE57" s="406" t="s">
        <v>609</v>
      </c>
    </row>
    <row r="58" spans="1:57" ht="330" x14ac:dyDescent="0.25">
      <c r="A58" s="491" t="s">
        <v>11</v>
      </c>
      <c r="B58" s="498">
        <f>AVERAGE(AN58:AN79)</f>
        <v>0.93333333333333335</v>
      </c>
      <c r="C58" s="498">
        <f>AVERAGE(AQ58:AQ79)</f>
        <v>0.75789473684210529</v>
      </c>
      <c r="D58" s="498">
        <f>AVERAGE(AT58:AT79)</f>
        <v>0</v>
      </c>
      <c r="E58" s="498">
        <f>AVERAGE(AM58:AM79)</f>
        <v>0.30357142857142855</v>
      </c>
      <c r="F58" s="498">
        <f>AVERAGE(AP58:AP79)</f>
        <v>0.39649122807017545</v>
      </c>
      <c r="G58" s="498" t="e">
        <f>AVERAGE(AS58:AS79)</f>
        <v>#DIV/0!</v>
      </c>
      <c r="H58" s="569" t="e">
        <f>AVERAGE(AV58:AV79)</f>
        <v>#DIV/0!</v>
      </c>
      <c r="I58" s="573" t="s">
        <v>57</v>
      </c>
      <c r="J58" s="590">
        <f>AVERAGE(AM58:AM61)</f>
        <v>0.25</v>
      </c>
      <c r="K58" s="590">
        <f>AVERAGE(AP58:AP61)</f>
        <v>8.3333333333333329E-2</v>
      </c>
      <c r="L58" s="590" t="e">
        <f>AVERAGE(AS58:AS61)</f>
        <v>#DIV/0!</v>
      </c>
      <c r="M58" s="590" t="e">
        <f>AVERAGE(AV58:AV61)</f>
        <v>#DIV/0!</v>
      </c>
      <c r="N58" s="72" t="s">
        <v>58</v>
      </c>
      <c r="O58" s="291" t="s">
        <v>59</v>
      </c>
      <c r="P58" s="438" t="s">
        <v>7</v>
      </c>
      <c r="Q58" s="439" t="s">
        <v>7</v>
      </c>
      <c r="R58" s="439"/>
      <c r="S58" s="439" t="s">
        <v>7</v>
      </c>
      <c r="T58" s="439"/>
      <c r="U58" s="439"/>
      <c r="V58" s="439" t="s">
        <v>7</v>
      </c>
      <c r="W58" s="439"/>
      <c r="X58" s="439"/>
      <c r="Y58" s="439" t="s">
        <v>7</v>
      </c>
      <c r="Z58" s="439"/>
      <c r="AA58" s="439"/>
      <c r="AB58" s="439" t="s">
        <v>7</v>
      </c>
      <c r="AC58" s="374">
        <f t="shared" si="9"/>
        <v>6</v>
      </c>
      <c r="AD58" s="324" t="s">
        <v>288</v>
      </c>
      <c r="AE58" s="310">
        <v>0</v>
      </c>
      <c r="AF58" s="74">
        <f t="shared" ref="AF58:AF60" si="103">AE58/AK58</f>
        <v>0</v>
      </c>
      <c r="AG58" s="73">
        <v>1</v>
      </c>
      <c r="AH58" s="74">
        <f t="shared" ref="AH58:AH60" si="104">AG58/AK58</f>
        <v>0.33333333333333331</v>
      </c>
      <c r="AI58" s="73">
        <v>2</v>
      </c>
      <c r="AJ58" s="74">
        <f t="shared" ref="AJ58:AJ60" si="105">AI58/AK58</f>
        <v>0.66666666666666663</v>
      </c>
      <c r="AK58" s="73">
        <v>3</v>
      </c>
      <c r="AL58" s="214">
        <f t="shared" ref="AL58:AL60" si="106">AK58/AK58</f>
        <v>1</v>
      </c>
      <c r="AM58" s="267"/>
      <c r="AN58" s="75"/>
      <c r="AO58" s="124" t="s">
        <v>628</v>
      </c>
      <c r="AP58" s="192">
        <f>1/3</f>
        <v>0.33333333333333331</v>
      </c>
      <c r="AQ58" s="75">
        <f t="shared" si="98"/>
        <v>1</v>
      </c>
      <c r="AR58" s="125" t="s">
        <v>575</v>
      </c>
      <c r="AS58" s="192"/>
      <c r="AT58" s="75">
        <f t="shared" si="92"/>
        <v>0</v>
      </c>
      <c r="AU58" s="125"/>
      <c r="AV58" s="192"/>
      <c r="AW58" s="75">
        <f t="shared" si="85"/>
        <v>0</v>
      </c>
      <c r="AX58" s="268"/>
      <c r="AY58" s="235"/>
      <c r="AZ58" s="394"/>
      <c r="BA58" s="398" t="str">
        <f t="shared" si="79"/>
        <v/>
      </c>
      <c r="BB58" s="398" t="str">
        <f t="shared" si="80"/>
        <v/>
      </c>
      <c r="BC58" s="398"/>
      <c r="BD58" s="398"/>
      <c r="BE58" s="404" t="s">
        <v>598</v>
      </c>
    </row>
    <row r="59" spans="1:57" s="38" customFormat="1" ht="99.95" customHeight="1" x14ac:dyDescent="0.25">
      <c r="A59" s="492"/>
      <c r="B59" s="499"/>
      <c r="C59" s="499"/>
      <c r="D59" s="499"/>
      <c r="E59" s="499"/>
      <c r="F59" s="499"/>
      <c r="G59" s="499"/>
      <c r="H59" s="570"/>
      <c r="I59" s="574"/>
      <c r="J59" s="588"/>
      <c r="K59" s="588"/>
      <c r="L59" s="588"/>
      <c r="M59" s="588"/>
      <c r="N59" s="455" t="s">
        <v>216</v>
      </c>
      <c r="O59" s="292" t="s">
        <v>214</v>
      </c>
      <c r="P59" s="440"/>
      <c r="Q59" s="441" t="s">
        <v>7</v>
      </c>
      <c r="R59" s="441" t="s">
        <v>7</v>
      </c>
      <c r="S59" s="441" t="s">
        <v>7</v>
      </c>
      <c r="T59" s="441" t="s">
        <v>7</v>
      </c>
      <c r="U59" s="441"/>
      <c r="V59" s="441" t="s">
        <v>7</v>
      </c>
      <c r="W59" s="441"/>
      <c r="X59" s="441"/>
      <c r="Y59" s="441" t="s">
        <v>7</v>
      </c>
      <c r="Z59" s="441"/>
      <c r="AA59" s="441"/>
      <c r="AB59" s="441" t="s">
        <v>7</v>
      </c>
      <c r="AC59" s="375">
        <f t="shared" si="9"/>
        <v>7</v>
      </c>
      <c r="AD59" s="325" t="s">
        <v>650</v>
      </c>
      <c r="AE59" s="311">
        <v>1</v>
      </c>
      <c r="AF59" s="36">
        <f t="shared" si="103"/>
        <v>0.25</v>
      </c>
      <c r="AG59" s="37">
        <v>2</v>
      </c>
      <c r="AH59" s="36">
        <f t="shared" si="104"/>
        <v>0.5</v>
      </c>
      <c r="AI59" s="37">
        <v>3</v>
      </c>
      <c r="AJ59" s="36">
        <f t="shared" si="105"/>
        <v>0.75</v>
      </c>
      <c r="AK59" s="37">
        <v>4</v>
      </c>
      <c r="AL59" s="215">
        <f t="shared" si="106"/>
        <v>1</v>
      </c>
      <c r="AM59" s="269">
        <v>0.25</v>
      </c>
      <c r="AN59" s="48">
        <f t="shared" si="97"/>
        <v>1</v>
      </c>
      <c r="AO59" s="126" t="s">
        <v>629</v>
      </c>
      <c r="AP59" s="49">
        <v>0</v>
      </c>
      <c r="AQ59" s="48">
        <f t="shared" si="98"/>
        <v>0</v>
      </c>
      <c r="AR59" s="127" t="s">
        <v>596</v>
      </c>
      <c r="AS59" s="49"/>
      <c r="AT59" s="48">
        <f t="shared" si="92"/>
        <v>0</v>
      </c>
      <c r="AU59" s="127"/>
      <c r="AV59" s="49"/>
      <c r="AW59" s="48">
        <f t="shared" si="85"/>
        <v>0</v>
      </c>
      <c r="AX59" s="270"/>
      <c r="AY59" s="236" t="s">
        <v>217</v>
      </c>
      <c r="AZ59" s="395" t="s">
        <v>218</v>
      </c>
      <c r="BA59" s="398" t="str">
        <f t="shared" si="79"/>
        <v/>
      </c>
      <c r="BB59" s="398" t="str">
        <f t="shared" si="80"/>
        <v/>
      </c>
      <c r="BC59" s="399"/>
      <c r="BD59" s="399"/>
      <c r="BE59" s="406" t="s">
        <v>610</v>
      </c>
    </row>
    <row r="60" spans="1:57" s="38" customFormat="1" ht="99.95" customHeight="1" x14ac:dyDescent="0.25">
      <c r="A60" s="492"/>
      <c r="B60" s="499"/>
      <c r="C60" s="499"/>
      <c r="D60" s="499"/>
      <c r="E60" s="499"/>
      <c r="F60" s="499"/>
      <c r="G60" s="499"/>
      <c r="H60" s="570"/>
      <c r="I60" s="574"/>
      <c r="J60" s="588"/>
      <c r="K60" s="588"/>
      <c r="L60" s="588"/>
      <c r="M60" s="588"/>
      <c r="N60" s="455" t="s">
        <v>373</v>
      </c>
      <c r="O60" s="292" t="s">
        <v>343</v>
      </c>
      <c r="P60" s="440"/>
      <c r="Q60" s="441" t="s">
        <v>7</v>
      </c>
      <c r="R60" s="441"/>
      <c r="S60" s="441" t="s">
        <v>7</v>
      </c>
      <c r="T60" s="441"/>
      <c r="U60" s="441"/>
      <c r="V60" s="441" t="s">
        <v>7</v>
      </c>
      <c r="W60" s="441"/>
      <c r="X60" s="441"/>
      <c r="Y60" s="441"/>
      <c r="Z60" s="441"/>
      <c r="AA60" s="441"/>
      <c r="AB60" s="441"/>
      <c r="AC60" s="375">
        <f t="shared" si="9"/>
        <v>3</v>
      </c>
      <c r="AD60" s="456"/>
      <c r="AE60" s="311">
        <v>0.1</v>
      </c>
      <c r="AF60" s="36">
        <f t="shared" si="103"/>
        <v>0.1</v>
      </c>
      <c r="AG60" s="37">
        <v>0.25</v>
      </c>
      <c r="AH60" s="36">
        <f t="shared" si="104"/>
        <v>0.25</v>
      </c>
      <c r="AI60" s="37">
        <v>0.5</v>
      </c>
      <c r="AJ60" s="36">
        <f t="shared" si="105"/>
        <v>0.5</v>
      </c>
      <c r="AK60" s="37">
        <v>1</v>
      </c>
      <c r="AL60" s="215">
        <f t="shared" si="106"/>
        <v>1</v>
      </c>
      <c r="AM60" s="269"/>
      <c r="AN60" s="48">
        <f t="shared" si="97"/>
        <v>0</v>
      </c>
      <c r="AO60" s="126" t="s">
        <v>483</v>
      </c>
      <c r="AP60" s="49">
        <v>0</v>
      </c>
      <c r="AQ60" s="48">
        <f t="shared" si="98"/>
        <v>0</v>
      </c>
      <c r="AR60" s="127" t="s">
        <v>560</v>
      </c>
      <c r="AS60" s="49"/>
      <c r="AT60" s="48">
        <f t="shared" si="92"/>
        <v>0</v>
      </c>
      <c r="AU60" s="127"/>
      <c r="AV60" s="49"/>
      <c r="AW60" s="48">
        <f t="shared" si="85"/>
        <v>0</v>
      </c>
      <c r="AX60" s="270"/>
      <c r="AY60" s="236" t="s">
        <v>217</v>
      </c>
      <c r="AZ60" s="395" t="s">
        <v>218</v>
      </c>
      <c r="BA60" s="398" t="str">
        <f t="shared" si="79"/>
        <v/>
      </c>
      <c r="BB60" s="398" t="str">
        <f t="shared" si="80"/>
        <v/>
      </c>
      <c r="BC60" s="399"/>
      <c r="BD60" s="399"/>
      <c r="BE60" s="406" t="s">
        <v>611</v>
      </c>
    </row>
    <row r="61" spans="1:57" s="38" customFormat="1" ht="409.5" x14ac:dyDescent="0.25">
      <c r="A61" s="492"/>
      <c r="B61" s="499"/>
      <c r="C61" s="499"/>
      <c r="D61" s="499"/>
      <c r="E61" s="499"/>
      <c r="F61" s="499"/>
      <c r="G61" s="499"/>
      <c r="H61" s="570"/>
      <c r="I61" s="575"/>
      <c r="J61" s="591"/>
      <c r="K61" s="591"/>
      <c r="L61" s="591"/>
      <c r="M61" s="591"/>
      <c r="N61" s="35" t="s">
        <v>163</v>
      </c>
      <c r="O61" s="292" t="s">
        <v>164</v>
      </c>
      <c r="P61" s="440"/>
      <c r="Q61" s="441"/>
      <c r="R61" s="441"/>
      <c r="S61" s="441" t="s">
        <v>7</v>
      </c>
      <c r="T61" s="441"/>
      <c r="U61" s="441"/>
      <c r="V61" s="441"/>
      <c r="W61" s="441"/>
      <c r="X61" s="441"/>
      <c r="Y61" s="441" t="s">
        <v>7</v>
      </c>
      <c r="Z61" s="441"/>
      <c r="AA61" s="441"/>
      <c r="AB61" s="441"/>
      <c r="AC61" s="375">
        <f t="shared" si="9"/>
        <v>2</v>
      </c>
      <c r="AD61" s="325"/>
      <c r="AE61" s="311">
        <v>1</v>
      </c>
      <c r="AF61" s="36">
        <f t="shared" ref="AF61" si="107">AE61/AK61</f>
        <v>0.25</v>
      </c>
      <c r="AG61" s="37">
        <v>2</v>
      </c>
      <c r="AH61" s="36">
        <f t="shared" ref="AH61" si="108">AG61/AK61</f>
        <v>0.5</v>
      </c>
      <c r="AI61" s="37">
        <v>3</v>
      </c>
      <c r="AJ61" s="36">
        <f t="shared" ref="AJ61" si="109">AI61/AK61</f>
        <v>0.75</v>
      </c>
      <c r="AK61" s="37">
        <v>4</v>
      </c>
      <c r="AL61" s="215">
        <f t="shared" ref="AL61" si="110">AK61/AK61</f>
        <v>1</v>
      </c>
      <c r="AM61" s="269">
        <v>0.25</v>
      </c>
      <c r="AN61" s="48">
        <f t="shared" si="97"/>
        <v>1</v>
      </c>
      <c r="AO61" s="126" t="s">
        <v>488</v>
      </c>
      <c r="AP61" s="49">
        <v>0</v>
      </c>
      <c r="AQ61" s="48">
        <f t="shared" si="98"/>
        <v>0</v>
      </c>
      <c r="AR61" s="127" t="s">
        <v>613</v>
      </c>
      <c r="AS61" s="49"/>
      <c r="AT61" s="48">
        <f t="shared" si="92"/>
        <v>0</v>
      </c>
      <c r="AU61" s="127"/>
      <c r="AV61" s="49"/>
      <c r="AW61" s="48">
        <f t="shared" si="85"/>
        <v>0</v>
      </c>
      <c r="AX61" s="270"/>
      <c r="AY61" s="236"/>
      <c r="AZ61" s="395"/>
      <c r="BA61" s="398" t="str">
        <f t="shared" si="79"/>
        <v/>
      </c>
      <c r="BB61" s="398" t="str">
        <f t="shared" si="80"/>
        <v/>
      </c>
      <c r="BC61" s="399"/>
      <c r="BD61" s="399"/>
      <c r="BE61" s="406" t="s">
        <v>612</v>
      </c>
    </row>
    <row r="62" spans="1:57" ht="240" x14ac:dyDescent="0.25">
      <c r="A62" s="492"/>
      <c r="B62" s="499"/>
      <c r="C62" s="499"/>
      <c r="D62" s="499"/>
      <c r="E62" s="499"/>
      <c r="F62" s="499"/>
      <c r="G62" s="499"/>
      <c r="H62" s="570"/>
      <c r="I62" s="495" t="s">
        <v>60</v>
      </c>
      <c r="J62" s="587">
        <f>AVERAGE(AM62:AM69)</f>
        <v>0.375</v>
      </c>
      <c r="K62" s="587">
        <f>AVERAGE(AP62:AP69)</f>
        <v>0.5625</v>
      </c>
      <c r="L62" s="587" t="e">
        <f>AVERAGE(AS62:AS69)</f>
        <v>#DIV/0!</v>
      </c>
      <c r="M62" s="587" t="e">
        <f>AVERAGE(AV62:AV69)</f>
        <v>#DIV/0!</v>
      </c>
      <c r="N62" s="35" t="s">
        <v>61</v>
      </c>
      <c r="O62" s="292" t="s">
        <v>62</v>
      </c>
      <c r="P62" s="440"/>
      <c r="Q62" s="441"/>
      <c r="R62" s="441"/>
      <c r="S62" s="441"/>
      <c r="T62" s="441"/>
      <c r="U62" s="441"/>
      <c r="V62" s="441"/>
      <c r="W62" s="441"/>
      <c r="X62" s="441"/>
      <c r="Y62" s="441" t="s">
        <v>7</v>
      </c>
      <c r="Z62" s="441"/>
      <c r="AA62" s="441"/>
      <c r="AB62" s="441" t="s">
        <v>7</v>
      </c>
      <c r="AC62" s="375">
        <f t="shared" si="9"/>
        <v>2</v>
      </c>
      <c r="AD62" s="326"/>
      <c r="AE62" s="311">
        <v>0</v>
      </c>
      <c r="AF62" s="36">
        <f t="shared" si="48"/>
        <v>0</v>
      </c>
      <c r="AG62" s="37">
        <v>1</v>
      </c>
      <c r="AH62" s="36">
        <f t="shared" si="49"/>
        <v>0.5</v>
      </c>
      <c r="AI62" s="37">
        <v>2</v>
      </c>
      <c r="AJ62" s="36">
        <f t="shared" si="50"/>
        <v>1</v>
      </c>
      <c r="AK62" s="37">
        <v>2</v>
      </c>
      <c r="AL62" s="215">
        <f t="shared" si="51"/>
        <v>1</v>
      </c>
      <c r="AM62" s="269"/>
      <c r="AN62" s="48"/>
      <c r="AO62" s="126"/>
      <c r="AP62" s="49">
        <v>0.5</v>
      </c>
      <c r="AQ62" s="48">
        <f t="shared" si="98"/>
        <v>1</v>
      </c>
      <c r="AR62" s="127" t="s">
        <v>576</v>
      </c>
      <c r="AS62" s="49"/>
      <c r="AT62" s="48">
        <f t="shared" si="92"/>
        <v>0</v>
      </c>
      <c r="AU62" s="127"/>
      <c r="AV62" s="49"/>
      <c r="AW62" s="48">
        <f t="shared" si="85"/>
        <v>0</v>
      </c>
      <c r="AX62" s="270"/>
      <c r="AY62" s="236"/>
      <c r="AZ62" s="395"/>
      <c r="BA62" s="398" t="str">
        <f t="shared" si="79"/>
        <v/>
      </c>
      <c r="BB62" s="398" t="str">
        <f t="shared" si="80"/>
        <v/>
      </c>
      <c r="BC62" s="398"/>
      <c r="BD62" s="398"/>
      <c r="BE62" s="404" t="s">
        <v>598</v>
      </c>
    </row>
    <row r="63" spans="1:57" ht="165" x14ac:dyDescent="0.25">
      <c r="A63" s="492"/>
      <c r="B63" s="499"/>
      <c r="C63" s="499"/>
      <c r="D63" s="499"/>
      <c r="E63" s="499"/>
      <c r="F63" s="499"/>
      <c r="G63" s="499"/>
      <c r="H63" s="570"/>
      <c r="I63" s="495"/>
      <c r="J63" s="588"/>
      <c r="K63" s="588"/>
      <c r="L63" s="588"/>
      <c r="M63" s="588"/>
      <c r="N63" s="35" t="s">
        <v>63</v>
      </c>
      <c r="O63" s="292" t="s">
        <v>374</v>
      </c>
      <c r="P63" s="440"/>
      <c r="Q63" s="441"/>
      <c r="R63" s="441"/>
      <c r="S63" s="441"/>
      <c r="T63" s="441"/>
      <c r="U63" s="441"/>
      <c r="V63" s="441"/>
      <c r="W63" s="441"/>
      <c r="X63" s="441"/>
      <c r="Y63" s="441"/>
      <c r="Z63" s="441"/>
      <c r="AA63" s="441" t="s">
        <v>7</v>
      </c>
      <c r="AB63" s="441"/>
      <c r="AC63" s="375">
        <f t="shared" si="9"/>
        <v>1</v>
      </c>
      <c r="AD63" s="325" t="s">
        <v>315</v>
      </c>
      <c r="AE63" s="311">
        <v>1</v>
      </c>
      <c r="AF63" s="36">
        <f t="shared" si="48"/>
        <v>0.25</v>
      </c>
      <c r="AG63" s="37">
        <v>2</v>
      </c>
      <c r="AH63" s="36">
        <f t="shared" si="49"/>
        <v>0.5</v>
      </c>
      <c r="AI63" s="37">
        <v>3</v>
      </c>
      <c r="AJ63" s="36">
        <f t="shared" si="50"/>
        <v>0.75</v>
      </c>
      <c r="AK63" s="37">
        <v>4</v>
      </c>
      <c r="AL63" s="215">
        <f t="shared" si="51"/>
        <v>1</v>
      </c>
      <c r="AM63" s="269">
        <v>0.25</v>
      </c>
      <c r="AN63" s="48">
        <f>AM63/AF63</f>
        <v>1</v>
      </c>
      <c r="AO63" s="126" t="s">
        <v>473</v>
      </c>
      <c r="AP63" s="49">
        <v>0.5</v>
      </c>
      <c r="AQ63" s="48">
        <f t="shared" si="98"/>
        <v>1</v>
      </c>
      <c r="AR63" s="127" t="s">
        <v>555</v>
      </c>
      <c r="AS63" s="49"/>
      <c r="AT63" s="48">
        <f t="shared" si="92"/>
        <v>0</v>
      </c>
      <c r="AU63" s="127"/>
      <c r="AV63" s="49"/>
      <c r="AW63" s="48">
        <f t="shared" si="85"/>
        <v>0</v>
      </c>
      <c r="AX63" s="270"/>
      <c r="AY63" s="236"/>
      <c r="AZ63" s="395"/>
      <c r="BA63" s="398" t="str">
        <f t="shared" si="79"/>
        <v/>
      </c>
      <c r="BB63" s="398" t="str">
        <f t="shared" si="80"/>
        <v/>
      </c>
      <c r="BC63" s="398"/>
      <c r="BD63" s="398"/>
      <c r="BE63" s="404" t="s">
        <v>598</v>
      </c>
    </row>
    <row r="64" spans="1:57" ht="225" x14ac:dyDescent="0.25">
      <c r="A64" s="492"/>
      <c r="B64" s="499"/>
      <c r="C64" s="499"/>
      <c r="D64" s="499"/>
      <c r="E64" s="499"/>
      <c r="F64" s="499"/>
      <c r="G64" s="499"/>
      <c r="H64" s="570"/>
      <c r="I64" s="495"/>
      <c r="J64" s="588"/>
      <c r="K64" s="588"/>
      <c r="L64" s="588"/>
      <c r="M64" s="588"/>
      <c r="N64" s="35" t="s">
        <v>332</v>
      </c>
      <c r="O64" s="292" t="s">
        <v>108</v>
      </c>
      <c r="P64" s="440"/>
      <c r="Q64" s="441"/>
      <c r="R64" s="441"/>
      <c r="S64" s="441"/>
      <c r="T64" s="441"/>
      <c r="U64" s="441"/>
      <c r="V64" s="441"/>
      <c r="W64" s="441"/>
      <c r="X64" s="441"/>
      <c r="Y64" s="441"/>
      <c r="Z64" s="441" t="s">
        <v>7</v>
      </c>
      <c r="AA64" s="441"/>
      <c r="AB64" s="441"/>
      <c r="AC64" s="375">
        <f t="shared" si="9"/>
        <v>1</v>
      </c>
      <c r="AD64" s="326"/>
      <c r="AE64" s="311">
        <v>1</v>
      </c>
      <c r="AF64" s="36">
        <f t="shared" si="48"/>
        <v>0.25</v>
      </c>
      <c r="AG64" s="37">
        <v>2</v>
      </c>
      <c r="AH64" s="36">
        <f t="shared" si="49"/>
        <v>0.5</v>
      </c>
      <c r="AI64" s="37">
        <v>3</v>
      </c>
      <c r="AJ64" s="36">
        <f t="shared" si="50"/>
        <v>0.75</v>
      </c>
      <c r="AK64" s="37">
        <v>4</v>
      </c>
      <c r="AL64" s="215">
        <f t="shared" si="51"/>
        <v>1</v>
      </c>
      <c r="AM64" s="269">
        <v>0.25</v>
      </c>
      <c r="AN64" s="48">
        <f t="shared" ref="AN64:AN67" si="111">AM64/AF64</f>
        <v>1</v>
      </c>
      <c r="AO64" s="126" t="s">
        <v>477</v>
      </c>
      <c r="AP64" s="49">
        <v>0.5</v>
      </c>
      <c r="AQ64" s="48">
        <f t="shared" si="98"/>
        <v>1</v>
      </c>
      <c r="AR64" s="127" t="s">
        <v>548</v>
      </c>
      <c r="AS64" s="49"/>
      <c r="AT64" s="48">
        <f t="shared" si="92"/>
        <v>0</v>
      </c>
      <c r="AU64" s="127"/>
      <c r="AV64" s="49"/>
      <c r="AW64" s="48">
        <f t="shared" si="85"/>
        <v>0</v>
      </c>
      <c r="AX64" s="270"/>
      <c r="AY64" s="236"/>
      <c r="AZ64" s="395"/>
      <c r="BA64" s="398" t="str">
        <f t="shared" si="79"/>
        <v/>
      </c>
      <c r="BB64" s="398" t="str">
        <f t="shared" si="80"/>
        <v/>
      </c>
      <c r="BC64" s="398"/>
      <c r="BD64" s="398"/>
      <c r="BE64" s="404" t="s">
        <v>598</v>
      </c>
    </row>
    <row r="65" spans="1:57" s="38" customFormat="1" ht="135" x14ac:dyDescent="0.25">
      <c r="A65" s="492"/>
      <c r="B65" s="499"/>
      <c r="C65" s="499"/>
      <c r="D65" s="499"/>
      <c r="E65" s="499"/>
      <c r="F65" s="499"/>
      <c r="G65" s="499"/>
      <c r="H65" s="570"/>
      <c r="I65" s="495"/>
      <c r="J65" s="588"/>
      <c r="K65" s="588"/>
      <c r="L65" s="588"/>
      <c r="M65" s="588"/>
      <c r="N65" s="35" t="s">
        <v>206</v>
      </c>
      <c r="O65" s="292" t="s">
        <v>205</v>
      </c>
      <c r="P65" s="440"/>
      <c r="Q65" s="441"/>
      <c r="R65" s="441"/>
      <c r="S65" s="441"/>
      <c r="T65" s="441" t="s">
        <v>7</v>
      </c>
      <c r="U65" s="441"/>
      <c r="V65" s="441"/>
      <c r="W65" s="441"/>
      <c r="X65" s="441"/>
      <c r="Y65" s="441"/>
      <c r="Z65" s="441"/>
      <c r="AA65" s="441"/>
      <c r="AB65" s="441"/>
      <c r="AC65" s="375">
        <f t="shared" si="9"/>
        <v>1</v>
      </c>
      <c r="AD65" s="325"/>
      <c r="AE65" s="311">
        <v>1</v>
      </c>
      <c r="AF65" s="36">
        <f t="shared" ref="AF65" si="112">AE65/AK65</f>
        <v>0.25</v>
      </c>
      <c r="AG65" s="37">
        <v>2</v>
      </c>
      <c r="AH65" s="36">
        <f t="shared" ref="AH65" si="113">AG65/AK65</f>
        <v>0.5</v>
      </c>
      <c r="AI65" s="37">
        <v>3</v>
      </c>
      <c r="AJ65" s="36">
        <f t="shared" ref="AJ65" si="114">AI65/AK65</f>
        <v>0.75</v>
      </c>
      <c r="AK65" s="37">
        <v>4</v>
      </c>
      <c r="AL65" s="215">
        <f t="shared" ref="AL65" si="115">AK65/AK65</f>
        <v>1</v>
      </c>
      <c r="AM65" s="269">
        <v>0.25</v>
      </c>
      <c r="AN65" s="48">
        <f t="shared" si="111"/>
        <v>1</v>
      </c>
      <c r="AO65" s="126" t="s">
        <v>429</v>
      </c>
      <c r="AP65" s="49">
        <v>0.5</v>
      </c>
      <c r="AQ65" s="48">
        <f t="shared" si="98"/>
        <v>1</v>
      </c>
      <c r="AR65" s="127" t="s">
        <v>580</v>
      </c>
      <c r="AS65" s="49"/>
      <c r="AT65" s="48">
        <f t="shared" si="92"/>
        <v>0</v>
      </c>
      <c r="AU65" s="127"/>
      <c r="AV65" s="49"/>
      <c r="AW65" s="48">
        <f t="shared" si="85"/>
        <v>0</v>
      </c>
      <c r="AX65" s="270"/>
      <c r="AY65" s="236" t="s">
        <v>193</v>
      </c>
      <c r="AZ65" s="395" t="s">
        <v>329</v>
      </c>
      <c r="BA65" s="398" t="str">
        <f t="shared" si="79"/>
        <v/>
      </c>
      <c r="BB65" s="398" t="str">
        <f t="shared" si="80"/>
        <v/>
      </c>
      <c r="BC65" s="399"/>
      <c r="BD65" s="399"/>
      <c r="BE65" s="404" t="s">
        <v>598</v>
      </c>
    </row>
    <row r="66" spans="1:57" s="38" customFormat="1" ht="255" x14ac:dyDescent="0.25">
      <c r="A66" s="492"/>
      <c r="B66" s="499"/>
      <c r="C66" s="499"/>
      <c r="D66" s="499"/>
      <c r="E66" s="499"/>
      <c r="F66" s="499"/>
      <c r="G66" s="499"/>
      <c r="H66" s="570"/>
      <c r="I66" s="495"/>
      <c r="J66" s="588"/>
      <c r="K66" s="588"/>
      <c r="L66" s="588"/>
      <c r="M66" s="588"/>
      <c r="N66" s="35" t="s">
        <v>375</v>
      </c>
      <c r="O66" s="292" t="s">
        <v>376</v>
      </c>
      <c r="P66" s="440"/>
      <c r="Q66" s="441"/>
      <c r="R66" s="441"/>
      <c r="S66" s="441"/>
      <c r="T66" s="441" t="s">
        <v>7</v>
      </c>
      <c r="U66" s="441"/>
      <c r="V66" s="441"/>
      <c r="W66" s="441"/>
      <c r="X66" s="441"/>
      <c r="Y66" s="441"/>
      <c r="Z66" s="441"/>
      <c r="AA66" s="441"/>
      <c r="AB66" s="441"/>
      <c r="AC66" s="375">
        <f t="shared" si="9"/>
        <v>1</v>
      </c>
      <c r="AD66" s="325" t="s">
        <v>289</v>
      </c>
      <c r="AE66" s="311">
        <v>1</v>
      </c>
      <c r="AF66" s="36">
        <f t="shared" ref="AF66" si="116">AE66/AK66</f>
        <v>0.25</v>
      </c>
      <c r="AG66" s="37">
        <v>2</v>
      </c>
      <c r="AH66" s="36">
        <f t="shared" ref="AH66" si="117">AG66/AK66</f>
        <v>0.5</v>
      </c>
      <c r="AI66" s="37">
        <v>3</v>
      </c>
      <c r="AJ66" s="36">
        <f t="shared" ref="AJ66" si="118">AI66/AK66</f>
        <v>0.75</v>
      </c>
      <c r="AK66" s="37">
        <v>4</v>
      </c>
      <c r="AL66" s="215">
        <f t="shared" ref="AL66" si="119">AK66/AK66</f>
        <v>1</v>
      </c>
      <c r="AM66" s="269">
        <v>0.25</v>
      </c>
      <c r="AN66" s="48">
        <f t="shared" si="111"/>
        <v>1</v>
      </c>
      <c r="AO66" s="126" t="s">
        <v>430</v>
      </c>
      <c r="AP66" s="49">
        <v>0.5</v>
      </c>
      <c r="AQ66" s="48">
        <f t="shared" si="98"/>
        <v>1</v>
      </c>
      <c r="AR66" s="127" t="s">
        <v>581</v>
      </c>
      <c r="AS66" s="49"/>
      <c r="AT66" s="48">
        <f t="shared" si="92"/>
        <v>0</v>
      </c>
      <c r="AU66" s="127"/>
      <c r="AV66" s="49"/>
      <c r="AW66" s="48">
        <f t="shared" si="85"/>
        <v>0</v>
      </c>
      <c r="AX66" s="270"/>
      <c r="AY66" s="236" t="s">
        <v>193</v>
      </c>
      <c r="AZ66" s="395" t="s">
        <v>330</v>
      </c>
      <c r="BA66" s="398" t="str">
        <f t="shared" si="79"/>
        <v/>
      </c>
      <c r="BB66" s="398" t="str">
        <f t="shared" si="80"/>
        <v/>
      </c>
      <c r="BC66" s="399"/>
      <c r="BD66" s="399"/>
      <c r="BE66" s="404" t="s">
        <v>598</v>
      </c>
    </row>
    <row r="67" spans="1:57" s="38" customFormat="1" ht="409.5" x14ac:dyDescent="0.25">
      <c r="A67" s="492"/>
      <c r="B67" s="499"/>
      <c r="C67" s="499"/>
      <c r="D67" s="499"/>
      <c r="E67" s="499"/>
      <c r="F67" s="499"/>
      <c r="G67" s="499"/>
      <c r="H67" s="570"/>
      <c r="I67" s="495"/>
      <c r="J67" s="588"/>
      <c r="K67" s="588"/>
      <c r="L67" s="588"/>
      <c r="M67" s="588"/>
      <c r="N67" s="452" t="s">
        <v>369</v>
      </c>
      <c r="O67" s="292" t="s">
        <v>370</v>
      </c>
      <c r="P67" s="440"/>
      <c r="Q67" s="441"/>
      <c r="R67" s="441"/>
      <c r="S67" s="441"/>
      <c r="T67" s="441" t="s">
        <v>7</v>
      </c>
      <c r="U67" s="441"/>
      <c r="V67" s="441" t="s">
        <v>7</v>
      </c>
      <c r="W67" s="441"/>
      <c r="X67" s="441"/>
      <c r="Y67" s="441"/>
      <c r="Z67" s="441"/>
      <c r="AA67" s="441"/>
      <c r="AB67" s="441"/>
      <c r="AC67" s="375">
        <f t="shared" si="9"/>
        <v>2</v>
      </c>
      <c r="AD67" s="325" t="s">
        <v>377</v>
      </c>
      <c r="AE67" s="311">
        <v>1</v>
      </c>
      <c r="AF67" s="36">
        <f t="shared" ref="AF67" si="120">AE67/AK67</f>
        <v>0.25</v>
      </c>
      <c r="AG67" s="37">
        <v>2</v>
      </c>
      <c r="AH67" s="36">
        <f t="shared" ref="AH67" si="121">AG67/AK67</f>
        <v>0.5</v>
      </c>
      <c r="AI67" s="37">
        <v>3</v>
      </c>
      <c r="AJ67" s="36">
        <f t="shared" ref="AJ67" si="122">AI67/AK67</f>
        <v>0.75</v>
      </c>
      <c r="AK67" s="37">
        <v>4</v>
      </c>
      <c r="AL67" s="215">
        <f t="shared" ref="AL67" si="123">AK67/AK67</f>
        <v>1</v>
      </c>
      <c r="AM67" s="269">
        <v>0.25</v>
      </c>
      <c r="AN67" s="48">
        <f t="shared" si="111"/>
        <v>1</v>
      </c>
      <c r="AO67" s="126" t="s">
        <v>431</v>
      </c>
      <c r="AP67" s="49">
        <v>0.5</v>
      </c>
      <c r="AQ67" s="48">
        <f t="shared" si="98"/>
        <v>1</v>
      </c>
      <c r="AR67" s="127" t="s">
        <v>582</v>
      </c>
      <c r="AS67" s="49"/>
      <c r="AT67" s="48">
        <f t="shared" si="92"/>
        <v>0</v>
      </c>
      <c r="AU67" s="127"/>
      <c r="AV67" s="49"/>
      <c r="AW67" s="48">
        <f t="shared" si="85"/>
        <v>0</v>
      </c>
      <c r="AX67" s="270"/>
      <c r="AY67" s="236" t="s">
        <v>227</v>
      </c>
      <c r="AZ67" s="395" t="s">
        <v>229</v>
      </c>
      <c r="BA67" s="398" t="str">
        <f t="shared" si="79"/>
        <v/>
      </c>
      <c r="BB67" s="398" t="str">
        <f t="shared" si="80"/>
        <v/>
      </c>
      <c r="BC67" s="399"/>
      <c r="BD67" s="399"/>
      <c r="BE67" s="404" t="s">
        <v>598</v>
      </c>
    </row>
    <row r="68" spans="1:57" s="81" customFormat="1" ht="75" x14ac:dyDescent="0.25">
      <c r="A68" s="492"/>
      <c r="B68" s="499"/>
      <c r="C68" s="499"/>
      <c r="D68" s="499"/>
      <c r="E68" s="499"/>
      <c r="F68" s="499"/>
      <c r="G68" s="499"/>
      <c r="H68" s="570"/>
      <c r="I68" s="495"/>
      <c r="J68" s="588"/>
      <c r="K68" s="588"/>
      <c r="L68" s="588"/>
      <c r="M68" s="588"/>
      <c r="N68" s="35" t="s">
        <v>320</v>
      </c>
      <c r="O68" s="292" t="s">
        <v>319</v>
      </c>
      <c r="P68" s="440"/>
      <c r="Q68" s="441"/>
      <c r="R68" s="441"/>
      <c r="S68" s="441"/>
      <c r="T68" s="441" t="s">
        <v>7</v>
      </c>
      <c r="U68" s="441"/>
      <c r="V68" s="441"/>
      <c r="W68" s="441"/>
      <c r="X68" s="441"/>
      <c r="Y68" s="441"/>
      <c r="Z68" s="441"/>
      <c r="AA68" s="441"/>
      <c r="AB68" s="441"/>
      <c r="AC68" s="375">
        <f t="shared" si="9"/>
        <v>1</v>
      </c>
      <c r="AD68" s="325" t="s">
        <v>321</v>
      </c>
      <c r="AE68" s="311">
        <v>0</v>
      </c>
      <c r="AF68" s="36">
        <f t="shared" ref="AF68" si="124">AE68/AK68</f>
        <v>0</v>
      </c>
      <c r="AG68" s="37">
        <v>1</v>
      </c>
      <c r="AH68" s="36">
        <f t="shared" ref="AH68" si="125">AG68/AK68</f>
        <v>0.5</v>
      </c>
      <c r="AI68" s="37">
        <v>1</v>
      </c>
      <c r="AJ68" s="36">
        <f t="shared" ref="AJ68" si="126">AI68/AK68</f>
        <v>0.5</v>
      </c>
      <c r="AK68" s="37">
        <v>2</v>
      </c>
      <c r="AL68" s="215">
        <f t="shared" ref="AL68" si="127">AK68/AK68</f>
        <v>1</v>
      </c>
      <c r="AM68" s="269"/>
      <c r="AN68" s="48"/>
      <c r="AO68" s="126" t="s">
        <v>432</v>
      </c>
      <c r="AP68" s="49">
        <v>0.5</v>
      </c>
      <c r="AQ68" s="48">
        <f t="shared" si="98"/>
        <v>1</v>
      </c>
      <c r="AR68" s="127" t="s">
        <v>583</v>
      </c>
      <c r="AS68" s="49"/>
      <c r="AT68" s="48">
        <f t="shared" si="92"/>
        <v>0</v>
      </c>
      <c r="AU68" s="127"/>
      <c r="AV68" s="49"/>
      <c r="AW68" s="48">
        <f t="shared" si="85"/>
        <v>0</v>
      </c>
      <c r="AX68" s="270"/>
      <c r="AY68" s="236" t="s">
        <v>227</v>
      </c>
      <c r="AZ68" s="395" t="s">
        <v>322</v>
      </c>
      <c r="BA68" s="398" t="str">
        <f t="shared" ref="BA68:BA103" si="128">IF(AC68&gt;=10,"X","")</f>
        <v/>
      </c>
      <c r="BB68" s="398" t="str">
        <f t="shared" ref="BB68:BB103" si="129">IF(AN68=0,"",IF(AN68&lt;100%,"X",""))</f>
        <v/>
      </c>
      <c r="BC68" s="401"/>
      <c r="BD68" s="401"/>
      <c r="BE68" s="404" t="s">
        <v>598</v>
      </c>
    </row>
    <row r="69" spans="1:57" ht="409.5" x14ac:dyDescent="0.25">
      <c r="A69" s="492"/>
      <c r="B69" s="499"/>
      <c r="C69" s="499"/>
      <c r="D69" s="499"/>
      <c r="E69" s="499"/>
      <c r="F69" s="499"/>
      <c r="G69" s="499"/>
      <c r="H69" s="570"/>
      <c r="I69" s="495"/>
      <c r="J69" s="591"/>
      <c r="K69" s="591"/>
      <c r="L69" s="591"/>
      <c r="M69" s="591"/>
      <c r="N69" s="35" t="s">
        <v>64</v>
      </c>
      <c r="O69" s="292" t="s">
        <v>100</v>
      </c>
      <c r="P69" s="440" t="s">
        <v>7</v>
      </c>
      <c r="Q69" s="441" t="s">
        <v>7</v>
      </c>
      <c r="R69" s="441" t="s">
        <v>7</v>
      </c>
      <c r="S69" s="441" t="s">
        <v>7</v>
      </c>
      <c r="T69" s="441" t="s">
        <v>7</v>
      </c>
      <c r="U69" s="441"/>
      <c r="V69" s="441"/>
      <c r="W69" s="441"/>
      <c r="X69" s="441"/>
      <c r="Y69" s="441"/>
      <c r="Z69" s="441"/>
      <c r="AA69" s="441"/>
      <c r="AB69" s="441" t="s">
        <v>7</v>
      </c>
      <c r="AC69" s="375">
        <f t="shared" ref="AC69:AC103" si="130">COUNTIF(P69:AB69,"x")</f>
        <v>6</v>
      </c>
      <c r="AD69" s="325" t="s">
        <v>290</v>
      </c>
      <c r="AE69" s="311">
        <v>1</v>
      </c>
      <c r="AF69" s="36">
        <f t="shared" si="48"/>
        <v>1</v>
      </c>
      <c r="AG69" s="37">
        <v>1</v>
      </c>
      <c r="AH69" s="36">
        <f t="shared" si="49"/>
        <v>1</v>
      </c>
      <c r="AI69" s="37">
        <v>1</v>
      </c>
      <c r="AJ69" s="36">
        <f t="shared" si="50"/>
        <v>1</v>
      </c>
      <c r="AK69" s="37">
        <v>1</v>
      </c>
      <c r="AL69" s="215">
        <f t="shared" si="51"/>
        <v>1</v>
      </c>
      <c r="AM69" s="269">
        <v>1</v>
      </c>
      <c r="AN69" s="48">
        <f t="shared" si="14"/>
        <v>1</v>
      </c>
      <c r="AO69" s="126" t="s">
        <v>467</v>
      </c>
      <c r="AP69" s="49">
        <v>1</v>
      </c>
      <c r="AQ69" s="48">
        <f t="shared" si="98"/>
        <v>1</v>
      </c>
      <c r="AR69" s="127" t="s">
        <v>597</v>
      </c>
      <c r="AS69" s="49"/>
      <c r="AT69" s="48">
        <f t="shared" si="92"/>
        <v>0</v>
      </c>
      <c r="AU69" s="127"/>
      <c r="AV69" s="49"/>
      <c r="AW69" s="48">
        <f t="shared" si="85"/>
        <v>0</v>
      </c>
      <c r="AX69" s="270"/>
      <c r="AY69" s="236"/>
      <c r="AZ69" s="395"/>
      <c r="BA69" s="398" t="str">
        <f t="shared" si="128"/>
        <v/>
      </c>
      <c r="BB69" s="398" t="str">
        <f t="shared" si="129"/>
        <v/>
      </c>
      <c r="BC69" s="398"/>
      <c r="BD69" s="398"/>
      <c r="BE69" s="404" t="s">
        <v>598</v>
      </c>
    </row>
    <row r="70" spans="1:57" ht="342" customHeight="1" x14ac:dyDescent="0.25">
      <c r="A70" s="492"/>
      <c r="B70" s="499"/>
      <c r="C70" s="499"/>
      <c r="D70" s="499"/>
      <c r="E70" s="499"/>
      <c r="F70" s="499"/>
      <c r="G70" s="499"/>
      <c r="H70" s="570"/>
      <c r="I70" s="24" t="s">
        <v>65</v>
      </c>
      <c r="J70" s="17">
        <f>AM70</f>
        <v>0</v>
      </c>
      <c r="K70" s="17">
        <f>AP70</f>
        <v>0</v>
      </c>
      <c r="L70" s="17">
        <f>AS70</f>
        <v>0</v>
      </c>
      <c r="M70" s="17">
        <f>AV70</f>
        <v>0</v>
      </c>
      <c r="N70" s="35" t="s">
        <v>66</v>
      </c>
      <c r="O70" s="292" t="s">
        <v>67</v>
      </c>
      <c r="P70" s="440" t="s">
        <v>7</v>
      </c>
      <c r="Q70" s="441" t="s">
        <v>7</v>
      </c>
      <c r="R70" s="441"/>
      <c r="S70" s="441"/>
      <c r="T70" s="441" t="s">
        <v>7</v>
      </c>
      <c r="U70" s="441"/>
      <c r="V70" s="441" t="s">
        <v>7</v>
      </c>
      <c r="W70" s="441"/>
      <c r="X70" s="441"/>
      <c r="Y70" s="441" t="s">
        <v>7</v>
      </c>
      <c r="Z70" s="441"/>
      <c r="AA70" s="441"/>
      <c r="AB70" s="441" t="s">
        <v>7</v>
      </c>
      <c r="AC70" s="375">
        <f t="shared" si="130"/>
        <v>6</v>
      </c>
      <c r="AD70" s="325" t="s">
        <v>378</v>
      </c>
      <c r="AE70" s="311">
        <v>0</v>
      </c>
      <c r="AF70" s="36">
        <f t="shared" si="48"/>
        <v>0</v>
      </c>
      <c r="AG70" s="37">
        <v>1</v>
      </c>
      <c r="AH70" s="36">
        <f t="shared" si="49"/>
        <v>0.33333333333333331</v>
      </c>
      <c r="AI70" s="37">
        <v>2</v>
      </c>
      <c r="AJ70" s="36">
        <f t="shared" si="50"/>
        <v>0.66666666666666663</v>
      </c>
      <c r="AK70" s="37">
        <v>3</v>
      </c>
      <c r="AL70" s="215">
        <f t="shared" si="51"/>
        <v>1</v>
      </c>
      <c r="AM70" s="269"/>
      <c r="AN70" s="48"/>
      <c r="AO70" s="126" t="s">
        <v>433</v>
      </c>
      <c r="AP70" s="49">
        <v>0</v>
      </c>
      <c r="AQ70" s="48">
        <f t="shared" si="98"/>
        <v>0</v>
      </c>
      <c r="AR70" s="127" t="s">
        <v>631</v>
      </c>
      <c r="AS70" s="49"/>
      <c r="AT70" s="48">
        <f t="shared" si="92"/>
        <v>0</v>
      </c>
      <c r="AU70" s="127"/>
      <c r="AV70" s="49"/>
      <c r="AW70" s="48">
        <f t="shared" si="85"/>
        <v>0</v>
      </c>
      <c r="AX70" s="270"/>
      <c r="AY70" s="236"/>
      <c r="AZ70" s="395"/>
      <c r="BA70" s="398" t="str">
        <f t="shared" si="128"/>
        <v/>
      </c>
      <c r="BB70" s="398" t="str">
        <f t="shared" si="129"/>
        <v/>
      </c>
      <c r="BC70" s="398"/>
      <c r="BD70" s="398"/>
      <c r="BE70" s="406" t="s">
        <v>534</v>
      </c>
    </row>
    <row r="71" spans="1:57" ht="77.25" customHeight="1" x14ac:dyDescent="0.25">
      <c r="A71" s="492"/>
      <c r="B71" s="499"/>
      <c r="C71" s="499"/>
      <c r="D71" s="499"/>
      <c r="E71" s="499"/>
      <c r="F71" s="499"/>
      <c r="G71" s="499"/>
      <c r="H71" s="570"/>
      <c r="I71" s="495" t="s">
        <v>68</v>
      </c>
      <c r="J71" s="587" t="e">
        <f>AVERAGE(AM71:AM73)</f>
        <v>#DIV/0!</v>
      </c>
      <c r="K71" s="587" t="e">
        <f>AVERAGE(AP71:AP73)</f>
        <v>#DIV/0!</v>
      </c>
      <c r="L71" s="587" t="e">
        <f>AVERAGE(AS71:AS73)</f>
        <v>#DIV/0!</v>
      </c>
      <c r="M71" s="587" t="e">
        <f>AVERAGE(AV71:AV73)</f>
        <v>#DIV/0!</v>
      </c>
      <c r="N71" s="35" t="s">
        <v>69</v>
      </c>
      <c r="O71" s="292" t="s">
        <v>70</v>
      </c>
      <c r="P71" s="440" t="s">
        <v>7</v>
      </c>
      <c r="Q71" s="441" t="s">
        <v>7</v>
      </c>
      <c r="R71" s="441"/>
      <c r="S71" s="441"/>
      <c r="T71" s="441"/>
      <c r="U71" s="441"/>
      <c r="V71" s="441" t="s">
        <v>7</v>
      </c>
      <c r="W71" s="441"/>
      <c r="X71" s="441"/>
      <c r="Y71" s="441" t="s">
        <v>7</v>
      </c>
      <c r="Z71" s="441"/>
      <c r="AA71" s="441"/>
      <c r="AB71" s="441" t="s">
        <v>7</v>
      </c>
      <c r="AC71" s="375">
        <f t="shared" si="130"/>
        <v>5</v>
      </c>
      <c r="AD71" s="326"/>
      <c r="AE71" s="311">
        <v>0</v>
      </c>
      <c r="AF71" s="36">
        <f t="shared" si="48"/>
        <v>0</v>
      </c>
      <c r="AG71" s="37">
        <v>0</v>
      </c>
      <c r="AH71" s="36">
        <f t="shared" si="49"/>
        <v>0</v>
      </c>
      <c r="AI71" s="37">
        <v>1</v>
      </c>
      <c r="AJ71" s="36">
        <f t="shared" si="50"/>
        <v>0.5</v>
      </c>
      <c r="AK71" s="37">
        <v>2</v>
      </c>
      <c r="AL71" s="215">
        <f t="shared" si="51"/>
        <v>1</v>
      </c>
      <c r="AM71" s="269"/>
      <c r="AN71" s="48"/>
      <c r="AO71" s="126" t="s">
        <v>484</v>
      </c>
      <c r="AP71" s="49"/>
      <c r="AQ71" s="48"/>
      <c r="AR71" s="127" t="s">
        <v>561</v>
      </c>
      <c r="AS71" s="49"/>
      <c r="AT71" s="48">
        <f t="shared" si="92"/>
        <v>0</v>
      </c>
      <c r="AU71" s="127"/>
      <c r="AV71" s="49"/>
      <c r="AW71" s="48">
        <f t="shared" si="85"/>
        <v>0</v>
      </c>
      <c r="AX71" s="270"/>
      <c r="AY71" s="236"/>
      <c r="AZ71" s="395"/>
      <c r="BA71" s="398" t="str">
        <f t="shared" si="128"/>
        <v/>
      </c>
      <c r="BB71" s="398" t="str">
        <f t="shared" si="129"/>
        <v/>
      </c>
      <c r="BC71" s="398"/>
      <c r="BD71" s="398"/>
      <c r="BE71" s="402" t="s">
        <v>600</v>
      </c>
    </row>
    <row r="72" spans="1:57" s="38" customFormat="1" ht="108" customHeight="1" x14ac:dyDescent="0.25">
      <c r="A72" s="492"/>
      <c r="B72" s="499"/>
      <c r="C72" s="499"/>
      <c r="D72" s="499"/>
      <c r="E72" s="499"/>
      <c r="F72" s="499"/>
      <c r="G72" s="499"/>
      <c r="H72" s="570"/>
      <c r="I72" s="495"/>
      <c r="J72" s="588"/>
      <c r="K72" s="588"/>
      <c r="L72" s="588"/>
      <c r="M72" s="588"/>
      <c r="N72" s="35" t="s">
        <v>333</v>
      </c>
      <c r="O72" s="292" t="s">
        <v>335</v>
      </c>
      <c r="P72" s="440"/>
      <c r="Q72" s="441"/>
      <c r="R72" s="441"/>
      <c r="S72" s="441" t="s">
        <v>7</v>
      </c>
      <c r="T72" s="441"/>
      <c r="U72" s="441"/>
      <c r="V72" s="441" t="s">
        <v>7</v>
      </c>
      <c r="W72" s="441"/>
      <c r="X72" s="441"/>
      <c r="Y72" s="442" t="s">
        <v>7</v>
      </c>
      <c r="Z72" s="441"/>
      <c r="AA72" s="441"/>
      <c r="AB72" s="441" t="s">
        <v>7</v>
      </c>
      <c r="AC72" s="375">
        <f t="shared" si="130"/>
        <v>4</v>
      </c>
      <c r="AD72" s="325" t="s">
        <v>215</v>
      </c>
      <c r="AE72" s="311">
        <v>0</v>
      </c>
      <c r="AF72" s="36">
        <f t="shared" ref="AF72" si="131">AE72/AK72</f>
        <v>0</v>
      </c>
      <c r="AG72" s="37">
        <v>0</v>
      </c>
      <c r="AH72" s="36">
        <f t="shared" ref="AH72" si="132">AG72/AK72</f>
        <v>0</v>
      </c>
      <c r="AI72" s="37">
        <v>0.5</v>
      </c>
      <c r="AJ72" s="36">
        <f t="shared" ref="AJ72" si="133">AI72/AK72</f>
        <v>0.5</v>
      </c>
      <c r="AK72" s="37">
        <v>1</v>
      </c>
      <c r="AL72" s="215">
        <f t="shared" ref="AL72" si="134">AK72/AK72</f>
        <v>1</v>
      </c>
      <c r="AM72" s="269"/>
      <c r="AN72" s="48"/>
      <c r="AO72" s="126" t="s">
        <v>485</v>
      </c>
      <c r="AP72" s="49"/>
      <c r="AQ72" s="48"/>
      <c r="AR72" s="127" t="s">
        <v>562</v>
      </c>
      <c r="AS72" s="49"/>
      <c r="AT72" s="48">
        <f t="shared" si="92"/>
        <v>0</v>
      </c>
      <c r="AU72" s="127"/>
      <c r="AV72" s="49"/>
      <c r="AW72" s="48">
        <f t="shared" si="85"/>
        <v>0</v>
      </c>
      <c r="AX72" s="270"/>
      <c r="AY72" s="236" t="s">
        <v>217</v>
      </c>
      <c r="AZ72" s="395" t="s">
        <v>219</v>
      </c>
      <c r="BA72" s="398" t="str">
        <f t="shared" si="128"/>
        <v/>
      </c>
      <c r="BB72" s="398" t="str">
        <f t="shared" si="129"/>
        <v/>
      </c>
      <c r="BC72" s="399"/>
      <c r="BD72" s="399"/>
      <c r="BE72" s="402" t="s">
        <v>600</v>
      </c>
    </row>
    <row r="73" spans="1:57" ht="34.5" customHeight="1" x14ac:dyDescent="0.25">
      <c r="A73" s="492"/>
      <c r="B73" s="499"/>
      <c r="C73" s="499"/>
      <c r="D73" s="499"/>
      <c r="E73" s="499"/>
      <c r="F73" s="499"/>
      <c r="G73" s="499"/>
      <c r="H73" s="570"/>
      <c r="I73" s="495"/>
      <c r="J73" s="591"/>
      <c r="K73" s="591"/>
      <c r="L73" s="591"/>
      <c r="M73" s="591"/>
      <c r="N73" s="35" t="s">
        <v>155</v>
      </c>
      <c r="O73" s="292" t="s">
        <v>156</v>
      </c>
      <c r="P73" s="440"/>
      <c r="Q73" s="441"/>
      <c r="R73" s="441"/>
      <c r="S73" s="441"/>
      <c r="T73" s="441"/>
      <c r="U73" s="441"/>
      <c r="V73" s="441"/>
      <c r="W73" s="441" t="s">
        <v>7</v>
      </c>
      <c r="X73" s="441"/>
      <c r="Y73" s="441"/>
      <c r="Z73" s="441"/>
      <c r="AA73" s="441"/>
      <c r="AB73" s="441"/>
      <c r="AC73" s="375">
        <f t="shared" si="130"/>
        <v>1</v>
      </c>
      <c r="AD73" s="325" t="s">
        <v>318</v>
      </c>
      <c r="AE73" s="311">
        <v>0</v>
      </c>
      <c r="AF73" s="36">
        <f t="shared" si="48"/>
        <v>0</v>
      </c>
      <c r="AG73" s="37">
        <v>0</v>
      </c>
      <c r="AH73" s="36">
        <f t="shared" si="49"/>
        <v>0</v>
      </c>
      <c r="AI73" s="37">
        <v>0</v>
      </c>
      <c r="AJ73" s="36">
        <f t="shared" si="50"/>
        <v>0</v>
      </c>
      <c r="AK73" s="37">
        <v>3</v>
      </c>
      <c r="AL73" s="215">
        <f t="shared" si="51"/>
        <v>1</v>
      </c>
      <c r="AM73" s="269"/>
      <c r="AN73" s="48"/>
      <c r="AO73" s="126"/>
      <c r="AP73" s="49"/>
      <c r="AQ73" s="48"/>
      <c r="AR73" s="127" t="s">
        <v>600</v>
      </c>
      <c r="AS73" s="49"/>
      <c r="AT73" s="48"/>
      <c r="AU73" s="127"/>
      <c r="AV73" s="49"/>
      <c r="AW73" s="48">
        <f t="shared" si="85"/>
        <v>0</v>
      </c>
      <c r="AX73" s="270"/>
      <c r="AY73" s="236"/>
      <c r="AZ73" s="395"/>
      <c r="BA73" s="398" t="str">
        <f t="shared" si="128"/>
        <v/>
      </c>
      <c r="BB73" s="398" t="str">
        <f t="shared" si="129"/>
        <v/>
      </c>
      <c r="BC73" s="398"/>
      <c r="BD73" s="398"/>
      <c r="BE73" s="402" t="s">
        <v>600</v>
      </c>
    </row>
    <row r="74" spans="1:57" s="38" customFormat="1" ht="77.25" customHeight="1" x14ac:dyDescent="0.25">
      <c r="A74" s="492"/>
      <c r="B74" s="499"/>
      <c r="C74" s="499"/>
      <c r="D74" s="499"/>
      <c r="E74" s="499"/>
      <c r="F74" s="499"/>
      <c r="G74" s="499"/>
      <c r="H74" s="570"/>
      <c r="I74" s="495" t="s">
        <v>71</v>
      </c>
      <c r="J74" s="587">
        <f>AVERAGE(AM74:AM79)</f>
        <v>0.25</v>
      </c>
      <c r="K74" s="587">
        <f>AVERAGE(AP74:AP79)</f>
        <v>0.45</v>
      </c>
      <c r="L74" s="587" t="e">
        <f>AVERAGE(AS74:AS79)</f>
        <v>#DIV/0!</v>
      </c>
      <c r="M74" s="587" t="e">
        <f>AVERAGE(AV74:AV79)</f>
        <v>#DIV/0!</v>
      </c>
      <c r="N74" s="35" t="s">
        <v>225</v>
      </c>
      <c r="O74" s="292" t="s">
        <v>224</v>
      </c>
      <c r="P74" s="440"/>
      <c r="Q74" s="441" t="s">
        <v>7</v>
      </c>
      <c r="R74" s="441"/>
      <c r="S74" s="441"/>
      <c r="T74" s="441"/>
      <c r="U74" s="441"/>
      <c r="V74" s="441"/>
      <c r="W74" s="441"/>
      <c r="X74" s="441"/>
      <c r="Y74" s="441" t="s">
        <v>7</v>
      </c>
      <c r="Z74" s="441"/>
      <c r="AA74" s="441"/>
      <c r="AB74" s="441" t="s">
        <v>7</v>
      </c>
      <c r="AC74" s="375">
        <f t="shared" si="130"/>
        <v>3</v>
      </c>
      <c r="AD74" s="325"/>
      <c r="AE74" s="311">
        <v>1</v>
      </c>
      <c r="AF74" s="36">
        <f t="shared" ref="AF74" si="135">AE74/AK74</f>
        <v>0.25</v>
      </c>
      <c r="AG74" s="37">
        <v>2</v>
      </c>
      <c r="AH74" s="36">
        <f t="shared" ref="AH74" si="136">AG74/AK74</f>
        <v>0.5</v>
      </c>
      <c r="AI74" s="37">
        <v>3</v>
      </c>
      <c r="AJ74" s="36">
        <f t="shared" ref="AJ74" si="137">AI74/AK74</f>
        <v>0.75</v>
      </c>
      <c r="AK74" s="37">
        <v>4</v>
      </c>
      <c r="AL74" s="215">
        <f t="shared" ref="AL74" si="138">AK74/AK74</f>
        <v>1</v>
      </c>
      <c r="AM74" s="269">
        <v>0.25</v>
      </c>
      <c r="AN74" s="48">
        <f t="shared" si="14"/>
        <v>1</v>
      </c>
      <c r="AO74" s="126" t="s">
        <v>499</v>
      </c>
      <c r="AP74" s="49">
        <v>0.5</v>
      </c>
      <c r="AQ74" s="48">
        <f t="shared" ref="AQ74:AQ90" si="139">AP74/AH74</f>
        <v>1</v>
      </c>
      <c r="AR74" s="127" t="s">
        <v>620</v>
      </c>
      <c r="AS74" s="49"/>
      <c r="AT74" s="48">
        <f t="shared" ref="AT74:AT90" si="140">AS74/AJ74</f>
        <v>0</v>
      </c>
      <c r="AU74" s="127"/>
      <c r="AV74" s="49"/>
      <c r="AW74" s="48">
        <f t="shared" ref="AW74:AW103" si="141">AV74/AL74</f>
        <v>0</v>
      </c>
      <c r="AX74" s="270"/>
      <c r="AY74" s="236" t="s">
        <v>227</v>
      </c>
      <c r="AZ74" s="395" t="s">
        <v>228</v>
      </c>
      <c r="BA74" s="398" t="str">
        <f t="shared" si="128"/>
        <v/>
      </c>
      <c r="BB74" s="398" t="str">
        <f t="shared" si="129"/>
        <v/>
      </c>
      <c r="BC74" s="399"/>
      <c r="BD74" s="399"/>
      <c r="BE74" s="404" t="s">
        <v>598</v>
      </c>
    </row>
    <row r="75" spans="1:57" s="38" customFormat="1" ht="113.25" customHeight="1" x14ac:dyDescent="0.25">
      <c r="A75" s="493"/>
      <c r="B75" s="500"/>
      <c r="C75" s="500"/>
      <c r="D75" s="500"/>
      <c r="E75" s="500"/>
      <c r="F75" s="500"/>
      <c r="G75" s="500"/>
      <c r="H75" s="571"/>
      <c r="I75" s="496"/>
      <c r="J75" s="588"/>
      <c r="K75" s="588"/>
      <c r="L75" s="588"/>
      <c r="M75" s="588"/>
      <c r="N75" s="35" t="s">
        <v>305</v>
      </c>
      <c r="O75" s="292" t="s">
        <v>226</v>
      </c>
      <c r="P75" s="440"/>
      <c r="Q75" s="441" t="s">
        <v>7</v>
      </c>
      <c r="R75" s="441"/>
      <c r="S75" s="441"/>
      <c r="T75" s="441"/>
      <c r="U75" s="441"/>
      <c r="V75" s="441"/>
      <c r="W75" s="441"/>
      <c r="X75" s="441"/>
      <c r="Y75" s="441" t="s">
        <v>7</v>
      </c>
      <c r="Z75" s="441"/>
      <c r="AA75" s="441"/>
      <c r="AB75" s="441" t="s">
        <v>7</v>
      </c>
      <c r="AC75" s="375">
        <f t="shared" si="130"/>
        <v>3</v>
      </c>
      <c r="AD75" s="325"/>
      <c r="AE75" s="311">
        <v>1</v>
      </c>
      <c r="AF75" s="36">
        <f t="shared" si="48"/>
        <v>0.25</v>
      </c>
      <c r="AG75" s="37">
        <v>2</v>
      </c>
      <c r="AH75" s="36">
        <f t="shared" si="49"/>
        <v>0.5</v>
      </c>
      <c r="AI75" s="37">
        <v>3</v>
      </c>
      <c r="AJ75" s="36">
        <f t="shared" si="50"/>
        <v>0.75</v>
      </c>
      <c r="AK75" s="37">
        <v>4</v>
      </c>
      <c r="AL75" s="215">
        <f t="shared" si="51"/>
        <v>1</v>
      </c>
      <c r="AM75" s="269">
        <v>0.25</v>
      </c>
      <c r="AN75" s="48">
        <f t="shared" si="14"/>
        <v>1</v>
      </c>
      <c r="AO75" s="126" t="s">
        <v>500</v>
      </c>
      <c r="AP75" s="49">
        <v>0.5</v>
      </c>
      <c r="AQ75" s="48">
        <f t="shared" si="139"/>
        <v>1</v>
      </c>
      <c r="AR75" s="127" t="s">
        <v>621</v>
      </c>
      <c r="AS75" s="49"/>
      <c r="AT75" s="48">
        <f t="shared" si="140"/>
        <v>0</v>
      </c>
      <c r="AU75" s="127"/>
      <c r="AV75" s="49"/>
      <c r="AW75" s="48">
        <f t="shared" si="141"/>
        <v>0</v>
      </c>
      <c r="AX75" s="270"/>
      <c r="AY75" s="236" t="s">
        <v>227</v>
      </c>
      <c r="AZ75" s="395" t="s">
        <v>228</v>
      </c>
      <c r="BA75" s="398" t="str">
        <f t="shared" si="128"/>
        <v/>
      </c>
      <c r="BB75" s="398" t="str">
        <f t="shared" si="129"/>
        <v/>
      </c>
      <c r="BC75" s="399"/>
      <c r="BD75" s="399"/>
      <c r="BE75" s="404" t="s">
        <v>598</v>
      </c>
    </row>
    <row r="76" spans="1:57" s="38" customFormat="1" ht="112.5" customHeight="1" x14ac:dyDescent="0.25">
      <c r="A76" s="493"/>
      <c r="B76" s="500"/>
      <c r="C76" s="500"/>
      <c r="D76" s="500"/>
      <c r="E76" s="500"/>
      <c r="F76" s="500"/>
      <c r="G76" s="500"/>
      <c r="H76" s="571"/>
      <c r="I76" s="496"/>
      <c r="J76" s="588"/>
      <c r="K76" s="588"/>
      <c r="L76" s="588"/>
      <c r="M76" s="588"/>
      <c r="N76" s="452" t="s">
        <v>313</v>
      </c>
      <c r="O76" s="292" t="s">
        <v>339</v>
      </c>
      <c r="P76" s="440"/>
      <c r="Q76" s="441" t="s">
        <v>7</v>
      </c>
      <c r="R76" s="441" t="s">
        <v>7</v>
      </c>
      <c r="S76" s="441" t="s">
        <v>7</v>
      </c>
      <c r="T76" s="441" t="s">
        <v>7</v>
      </c>
      <c r="U76" s="441" t="s">
        <v>7</v>
      </c>
      <c r="V76" s="441" t="s">
        <v>7</v>
      </c>
      <c r="W76" s="441" t="s">
        <v>7</v>
      </c>
      <c r="X76" s="441"/>
      <c r="Y76" s="441" t="s">
        <v>7</v>
      </c>
      <c r="Z76" s="441" t="s">
        <v>7</v>
      </c>
      <c r="AA76" s="441" t="s">
        <v>7</v>
      </c>
      <c r="AB76" s="441" t="s">
        <v>7</v>
      </c>
      <c r="AC76" s="375">
        <f t="shared" si="130"/>
        <v>11</v>
      </c>
      <c r="AD76" s="325" t="s">
        <v>344</v>
      </c>
      <c r="AE76" s="311">
        <v>1</v>
      </c>
      <c r="AF76" s="36">
        <f t="shared" si="48"/>
        <v>0.25</v>
      </c>
      <c r="AG76" s="37">
        <v>2</v>
      </c>
      <c r="AH76" s="36">
        <f t="shared" si="49"/>
        <v>0.5</v>
      </c>
      <c r="AI76" s="37">
        <v>3</v>
      </c>
      <c r="AJ76" s="36">
        <f t="shared" si="50"/>
        <v>0.75</v>
      </c>
      <c r="AK76" s="37">
        <v>4</v>
      </c>
      <c r="AL76" s="215">
        <f t="shared" si="51"/>
        <v>1</v>
      </c>
      <c r="AM76" s="269">
        <v>0.25</v>
      </c>
      <c r="AN76" s="48">
        <f t="shared" si="14"/>
        <v>1</v>
      </c>
      <c r="AO76" s="126" t="s">
        <v>501</v>
      </c>
      <c r="AP76" s="49">
        <v>0.5</v>
      </c>
      <c r="AQ76" s="48">
        <f t="shared" si="139"/>
        <v>1</v>
      </c>
      <c r="AR76" s="127" t="s">
        <v>632</v>
      </c>
      <c r="AS76" s="49"/>
      <c r="AT76" s="48">
        <f t="shared" si="140"/>
        <v>0</v>
      </c>
      <c r="AU76" s="127"/>
      <c r="AV76" s="49"/>
      <c r="AW76" s="48">
        <f t="shared" si="141"/>
        <v>0</v>
      </c>
      <c r="AX76" s="270"/>
      <c r="AY76" s="236" t="s">
        <v>227</v>
      </c>
      <c r="AZ76" s="395" t="s">
        <v>228</v>
      </c>
      <c r="BA76" s="398" t="str">
        <f t="shared" si="128"/>
        <v>X</v>
      </c>
      <c r="BB76" s="398" t="str">
        <f t="shared" si="129"/>
        <v/>
      </c>
      <c r="BC76" s="399"/>
      <c r="BD76" s="398" t="s">
        <v>522</v>
      </c>
      <c r="BE76" s="403" t="s">
        <v>615</v>
      </c>
    </row>
    <row r="77" spans="1:57" s="38" customFormat="1" ht="85.5" customHeight="1" x14ac:dyDescent="0.25">
      <c r="A77" s="493"/>
      <c r="B77" s="500"/>
      <c r="C77" s="500"/>
      <c r="D77" s="500"/>
      <c r="E77" s="500"/>
      <c r="F77" s="500"/>
      <c r="G77" s="500"/>
      <c r="H77" s="571"/>
      <c r="I77" s="496"/>
      <c r="J77" s="588"/>
      <c r="K77" s="588"/>
      <c r="L77" s="588"/>
      <c r="M77" s="588"/>
      <c r="N77" s="35" t="s">
        <v>291</v>
      </c>
      <c r="O77" s="292" t="s">
        <v>292</v>
      </c>
      <c r="P77" s="440"/>
      <c r="Q77" s="441"/>
      <c r="R77" s="442"/>
      <c r="S77" s="441" t="s">
        <v>7</v>
      </c>
      <c r="T77" s="441"/>
      <c r="U77" s="441"/>
      <c r="V77" s="441"/>
      <c r="W77" s="441"/>
      <c r="X77" s="441"/>
      <c r="Y77" s="441"/>
      <c r="Z77" s="441"/>
      <c r="AA77" s="442"/>
      <c r="AB77" s="441"/>
      <c r="AC77" s="375">
        <f t="shared" si="130"/>
        <v>1</v>
      </c>
      <c r="AD77" s="325" t="s">
        <v>293</v>
      </c>
      <c r="AE77" s="311">
        <v>1</v>
      </c>
      <c r="AF77" s="36">
        <f t="shared" ref="AF77:AF78" si="142">AE77/AK77</f>
        <v>0.25</v>
      </c>
      <c r="AG77" s="37">
        <v>2</v>
      </c>
      <c r="AH77" s="36">
        <f t="shared" ref="AH77:AH78" si="143">AG77/AK77</f>
        <v>0.5</v>
      </c>
      <c r="AI77" s="37">
        <v>3</v>
      </c>
      <c r="AJ77" s="36">
        <f t="shared" ref="AJ77:AJ78" si="144">AI77/AK77</f>
        <v>0.75</v>
      </c>
      <c r="AK77" s="37">
        <v>4</v>
      </c>
      <c r="AL77" s="215">
        <f t="shared" ref="AL77:AL78" si="145">AK77/AK77</f>
        <v>1</v>
      </c>
      <c r="AM77" s="269">
        <v>0.25</v>
      </c>
      <c r="AN77" s="48">
        <f t="shared" si="14"/>
        <v>1</v>
      </c>
      <c r="AO77" s="126" t="s">
        <v>503</v>
      </c>
      <c r="AP77" s="49">
        <v>0.2</v>
      </c>
      <c r="AQ77" s="48">
        <f t="shared" si="139"/>
        <v>0.4</v>
      </c>
      <c r="AR77" s="127" t="s">
        <v>648</v>
      </c>
      <c r="AS77" s="49"/>
      <c r="AT77" s="48">
        <f t="shared" si="140"/>
        <v>0</v>
      </c>
      <c r="AU77" s="127" t="s">
        <v>424</v>
      </c>
      <c r="AV77" s="49"/>
      <c r="AW77" s="48">
        <f t="shared" si="141"/>
        <v>0</v>
      </c>
      <c r="AX77" s="270"/>
      <c r="AY77" s="236" t="s">
        <v>227</v>
      </c>
      <c r="AZ77" s="395" t="s">
        <v>232</v>
      </c>
      <c r="BA77" s="398" t="str">
        <f t="shared" si="128"/>
        <v/>
      </c>
      <c r="BB77" s="398" t="str">
        <f t="shared" si="129"/>
        <v/>
      </c>
      <c r="BC77" s="399"/>
      <c r="BD77" s="399"/>
      <c r="BE77" s="406" t="s">
        <v>603</v>
      </c>
    </row>
    <row r="78" spans="1:57" s="38" customFormat="1" ht="79.5" customHeight="1" x14ac:dyDescent="0.25">
      <c r="A78" s="493"/>
      <c r="B78" s="500"/>
      <c r="C78" s="500"/>
      <c r="D78" s="500"/>
      <c r="E78" s="500"/>
      <c r="F78" s="500"/>
      <c r="G78" s="500"/>
      <c r="H78" s="571"/>
      <c r="I78" s="496"/>
      <c r="J78" s="588"/>
      <c r="K78" s="588"/>
      <c r="L78" s="588"/>
      <c r="M78" s="588"/>
      <c r="N78" s="35" t="s">
        <v>231</v>
      </c>
      <c r="O78" s="292" t="s">
        <v>230</v>
      </c>
      <c r="P78" s="440"/>
      <c r="Q78" s="441"/>
      <c r="R78" s="441"/>
      <c r="S78" s="441"/>
      <c r="T78" s="441"/>
      <c r="U78" s="441"/>
      <c r="V78" s="441" t="s">
        <v>7</v>
      </c>
      <c r="W78" s="441"/>
      <c r="X78" s="441"/>
      <c r="Y78" s="441"/>
      <c r="Z78" s="441"/>
      <c r="AA78" s="441"/>
      <c r="AB78" s="441"/>
      <c r="AC78" s="375">
        <f t="shared" si="130"/>
        <v>1</v>
      </c>
      <c r="AD78" s="325"/>
      <c r="AE78" s="311">
        <v>1</v>
      </c>
      <c r="AF78" s="36">
        <f t="shared" si="142"/>
        <v>0.25</v>
      </c>
      <c r="AG78" s="37">
        <v>2</v>
      </c>
      <c r="AH78" s="36">
        <f t="shared" si="143"/>
        <v>0.5</v>
      </c>
      <c r="AI78" s="37">
        <v>3</v>
      </c>
      <c r="AJ78" s="36">
        <f t="shared" si="144"/>
        <v>0.75</v>
      </c>
      <c r="AK78" s="37">
        <v>4</v>
      </c>
      <c r="AL78" s="215">
        <f t="shared" si="145"/>
        <v>1</v>
      </c>
      <c r="AM78" s="269">
        <v>0.25</v>
      </c>
      <c r="AN78" s="48">
        <f t="shared" si="14"/>
        <v>1</v>
      </c>
      <c r="AO78" s="126" t="s">
        <v>486</v>
      </c>
      <c r="AP78" s="49">
        <v>0.5</v>
      </c>
      <c r="AQ78" s="48">
        <f t="shared" si="139"/>
        <v>1</v>
      </c>
      <c r="AR78" s="127" t="s">
        <v>614</v>
      </c>
      <c r="AS78" s="49"/>
      <c r="AT78" s="48">
        <f t="shared" si="140"/>
        <v>0</v>
      </c>
      <c r="AU78" s="127"/>
      <c r="AV78" s="49"/>
      <c r="AW78" s="48">
        <f t="shared" si="141"/>
        <v>0</v>
      </c>
      <c r="AX78" s="270"/>
      <c r="AY78" s="236" t="s">
        <v>227</v>
      </c>
      <c r="AZ78" s="395" t="s">
        <v>233</v>
      </c>
      <c r="BA78" s="398" t="str">
        <f t="shared" si="128"/>
        <v/>
      </c>
      <c r="BB78" s="398" t="str">
        <f t="shared" si="129"/>
        <v/>
      </c>
      <c r="BC78" s="399"/>
      <c r="BD78" s="399"/>
      <c r="BE78" s="404" t="s">
        <v>598</v>
      </c>
    </row>
    <row r="79" spans="1:57" ht="34.5" customHeight="1" thickBot="1" x14ac:dyDescent="0.3">
      <c r="A79" s="494"/>
      <c r="B79" s="501"/>
      <c r="C79" s="501"/>
      <c r="D79" s="501"/>
      <c r="E79" s="501"/>
      <c r="F79" s="501"/>
      <c r="G79" s="501"/>
      <c r="H79" s="572"/>
      <c r="I79" s="497"/>
      <c r="J79" s="589"/>
      <c r="K79" s="589"/>
      <c r="L79" s="589"/>
      <c r="M79" s="589"/>
      <c r="N79" s="453" t="s">
        <v>72</v>
      </c>
      <c r="O79" s="293" t="s">
        <v>73</v>
      </c>
      <c r="P79" s="443"/>
      <c r="Q79" s="444"/>
      <c r="R79" s="444"/>
      <c r="S79" s="444"/>
      <c r="T79" s="444"/>
      <c r="U79" s="444"/>
      <c r="V79" s="444" t="s">
        <v>7</v>
      </c>
      <c r="W79" s="444"/>
      <c r="X79" s="444"/>
      <c r="Y79" s="444" t="s">
        <v>7</v>
      </c>
      <c r="Z79" s="444"/>
      <c r="AA79" s="444"/>
      <c r="AB79" s="444" t="s">
        <v>7</v>
      </c>
      <c r="AC79" s="376">
        <f t="shared" si="130"/>
        <v>3</v>
      </c>
      <c r="AD79" s="327"/>
      <c r="AE79" s="312">
        <v>1</v>
      </c>
      <c r="AF79" s="77">
        <f t="shared" si="48"/>
        <v>0.25</v>
      </c>
      <c r="AG79" s="76">
        <v>2</v>
      </c>
      <c r="AH79" s="77">
        <f t="shared" si="49"/>
        <v>0.5</v>
      </c>
      <c r="AI79" s="76">
        <v>3</v>
      </c>
      <c r="AJ79" s="77">
        <f t="shared" si="50"/>
        <v>0.75</v>
      </c>
      <c r="AK79" s="76">
        <v>4</v>
      </c>
      <c r="AL79" s="216">
        <f t="shared" si="51"/>
        <v>1</v>
      </c>
      <c r="AM79" s="271">
        <v>0.25</v>
      </c>
      <c r="AN79" s="78">
        <f t="shared" si="14"/>
        <v>1</v>
      </c>
      <c r="AO79" s="128" t="s">
        <v>489</v>
      </c>
      <c r="AP79" s="193">
        <v>0.5</v>
      </c>
      <c r="AQ79" s="78">
        <f t="shared" si="139"/>
        <v>1</v>
      </c>
      <c r="AR79" s="129" t="s">
        <v>577</v>
      </c>
      <c r="AS79" s="193"/>
      <c r="AT79" s="78">
        <f t="shared" si="140"/>
        <v>0</v>
      </c>
      <c r="AU79" s="129"/>
      <c r="AV79" s="193"/>
      <c r="AW79" s="78">
        <f t="shared" si="141"/>
        <v>0</v>
      </c>
      <c r="AX79" s="272"/>
      <c r="AY79" s="237"/>
      <c r="AZ79" s="396"/>
      <c r="BA79" s="398" t="str">
        <f t="shared" si="128"/>
        <v/>
      </c>
      <c r="BB79" s="398" t="str">
        <f t="shared" si="129"/>
        <v/>
      </c>
      <c r="BC79" s="398"/>
      <c r="BD79" s="398"/>
      <c r="BE79" s="404" t="s">
        <v>598</v>
      </c>
    </row>
    <row r="80" spans="1:57" s="38" customFormat="1" ht="93" customHeight="1" x14ac:dyDescent="0.25">
      <c r="A80" s="481" t="s">
        <v>74</v>
      </c>
      <c r="B80" s="502">
        <f>AVERAGE(AN80:AN103)</f>
        <v>0.95</v>
      </c>
      <c r="C80" s="502">
        <f>AVERAGE(AQ80:AQ103)</f>
        <v>0.79545454545454541</v>
      </c>
      <c r="D80" s="502">
        <f>AVERAGE(AT80:AT103)</f>
        <v>0</v>
      </c>
      <c r="E80" s="502">
        <f>AVERAGE(AM80:AM103)</f>
        <v>0.24608499999999997</v>
      </c>
      <c r="F80" s="502">
        <f>AVERAGE(AP80:AP103)</f>
        <v>0.38649545454545459</v>
      </c>
      <c r="G80" s="502" t="e">
        <f>AVERAGE(AS80:AS103)</f>
        <v>#DIV/0!</v>
      </c>
      <c r="H80" s="505" t="e">
        <f>AVERAGE(AV80:AV103)</f>
        <v>#DIV/0!</v>
      </c>
      <c r="I80" s="484" t="s">
        <v>76</v>
      </c>
      <c r="J80" s="177">
        <f>AM80</f>
        <v>0.25</v>
      </c>
      <c r="K80" s="177">
        <f>AP80</f>
        <v>0.5</v>
      </c>
      <c r="L80" s="177">
        <f>AS80</f>
        <v>0</v>
      </c>
      <c r="M80" s="177">
        <f>AV80</f>
        <v>0</v>
      </c>
      <c r="N80" s="130" t="s">
        <v>371</v>
      </c>
      <c r="O80" s="294" t="s">
        <v>372</v>
      </c>
      <c r="P80" s="445"/>
      <c r="Q80" s="446"/>
      <c r="R80" s="446"/>
      <c r="S80" s="446"/>
      <c r="T80" s="446"/>
      <c r="U80" s="446"/>
      <c r="V80" s="446"/>
      <c r="W80" s="446"/>
      <c r="X80" s="446"/>
      <c r="Y80" s="446" t="s">
        <v>7</v>
      </c>
      <c r="Z80" s="446"/>
      <c r="AA80" s="446" t="s">
        <v>7</v>
      </c>
      <c r="AB80" s="446"/>
      <c r="AC80" s="377">
        <f t="shared" si="130"/>
        <v>2</v>
      </c>
      <c r="AD80" s="135" t="s">
        <v>294</v>
      </c>
      <c r="AE80" s="313">
        <v>0.25</v>
      </c>
      <c r="AF80" s="132">
        <f t="shared" si="48"/>
        <v>0.25</v>
      </c>
      <c r="AG80" s="131">
        <v>0.5</v>
      </c>
      <c r="AH80" s="132">
        <f t="shared" si="49"/>
        <v>0.5</v>
      </c>
      <c r="AI80" s="131">
        <v>0.75</v>
      </c>
      <c r="AJ80" s="132">
        <f t="shared" si="50"/>
        <v>0.75</v>
      </c>
      <c r="AK80" s="131">
        <v>1</v>
      </c>
      <c r="AL80" s="217">
        <f t="shared" si="51"/>
        <v>1</v>
      </c>
      <c r="AM80" s="273">
        <v>0.25</v>
      </c>
      <c r="AN80" s="75">
        <f t="shared" ref="AN80:AN102" si="146">AM80/AF80</f>
        <v>1</v>
      </c>
      <c r="AO80" s="133" t="s">
        <v>474</v>
      </c>
      <c r="AP80" s="180">
        <v>0.5</v>
      </c>
      <c r="AQ80" s="75">
        <f t="shared" si="139"/>
        <v>1</v>
      </c>
      <c r="AR80" s="134" t="s">
        <v>633</v>
      </c>
      <c r="AS80" s="180"/>
      <c r="AT80" s="75">
        <f t="shared" si="140"/>
        <v>0</v>
      </c>
      <c r="AU80" s="134"/>
      <c r="AV80" s="180"/>
      <c r="AW80" s="75">
        <f t="shared" si="141"/>
        <v>0</v>
      </c>
      <c r="AX80" s="274"/>
      <c r="AY80" s="238" t="s">
        <v>193</v>
      </c>
      <c r="AZ80" s="294" t="s">
        <v>192</v>
      </c>
      <c r="BA80" s="398" t="str">
        <f t="shared" si="128"/>
        <v/>
      </c>
      <c r="BB80" s="398" t="str">
        <f t="shared" si="129"/>
        <v/>
      </c>
      <c r="BC80" s="399" t="s">
        <v>524</v>
      </c>
      <c r="BD80" s="398" t="s">
        <v>522</v>
      </c>
      <c r="BE80" s="407" t="s">
        <v>604</v>
      </c>
    </row>
    <row r="81" spans="1:57" s="38" customFormat="1" ht="117.75" customHeight="1" x14ac:dyDescent="0.25">
      <c r="A81" s="482"/>
      <c r="B81" s="503"/>
      <c r="C81" s="503"/>
      <c r="D81" s="503"/>
      <c r="E81" s="503"/>
      <c r="F81" s="503"/>
      <c r="G81" s="503"/>
      <c r="H81" s="506"/>
      <c r="I81" s="485"/>
      <c r="J81" s="178">
        <f t="shared" ref="J81:J103" si="147">AM81</f>
        <v>0.25</v>
      </c>
      <c r="K81" s="178">
        <f t="shared" ref="K81:K103" si="148">AP81</f>
        <v>0.25</v>
      </c>
      <c r="L81" s="178">
        <f t="shared" ref="L81:L103" si="149">AS81</f>
        <v>0</v>
      </c>
      <c r="M81" s="178">
        <f t="shared" ref="M81:M103" si="150">AV81</f>
        <v>0</v>
      </c>
      <c r="N81" s="136" t="s">
        <v>202</v>
      </c>
      <c r="O81" s="295" t="s">
        <v>194</v>
      </c>
      <c r="P81" s="447"/>
      <c r="Q81" s="448"/>
      <c r="R81" s="448"/>
      <c r="S81" s="448"/>
      <c r="T81" s="448"/>
      <c r="U81" s="448"/>
      <c r="V81" s="448"/>
      <c r="W81" s="448"/>
      <c r="X81" s="448"/>
      <c r="Y81" s="448" t="s">
        <v>7</v>
      </c>
      <c r="Z81" s="448"/>
      <c r="AA81" s="448" t="s">
        <v>7</v>
      </c>
      <c r="AB81" s="448"/>
      <c r="AC81" s="378">
        <f t="shared" si="130"/>
        <v>2</v>
      </c>
      <c r="AD81" s="141" t="s">
        <v>294</v>
      </c>
      <c r="AE81" s="314">
        <v>0.25</v>
      </c>
      <c r="AF81" s="138">
        <f t="shared" ref="AF81" si="151">AE81/AK81</f>
        <v>0.25</v>
      </c>
      <c r="AG81" s="137">
        <v>0.5</v>
      </c>
      <c r="AH81" s="138">
        <f t="shared" ref="AH81" si="152">AG81/AK81</f>
        <v>0.5</v>
      </c>
      <c r="AI81" s="137">
        <v>0.75</v>
      </c>
      <c r="AJ81" s="138">
        <f t="shared" ref="AJ81" si="153">AI81/AK81</f>
        <v>0.75</v>
      </c>
      <c r="AK81" s="137">
        <v>1</v>
      </c>
      <c r="AL81" s="218">
        <f t="shared" ref="AL81" si="154">AK81/AK81</f>
        <v>1</v>
      </c>
      <c r="AM81" s="275">
        <v>0.25</v>
      </c>
      <c r="AN81" s="48">
        <f t="shared" si="146"/>
        <v>1</v>
      </c>
      <c r="AO81" s="139" t="s">
        <v>475</v>
      </c>
      <c r="AP81" s="179">
        <v>0.25</v>
      </c>
      <c r="AQ81" s="48">
        <f t="shared" si="139"/>
        <v>0.5</v>
      </c>
      <c r="AR81" s="140" t="s">
        <v>634</v>
      </c>
      <c r="AS81" s="179"/>
      <c r="AT81" s="48">
        <f t="shared" si="140"/>
        <v>0</v>
      </c>
      <c r="AU81" s="140"/>
      <c r="AV81" s="179"/>
      <c r="AW81" s="48">
        <f t="shared" si="141"/>
        <v>0</v>
      </c>
      <c r="AX81" s="276"/>
      <c r="AY81" s="239" t="s">
        <v>193</v>
      </c>
      <c r="AZ81" s="295" t="s">
        <v>192</v>
      </c>
      <c r="BA81" s="398" t="str">
        <f t="shared" si="128"/>
        <v/>
      </c>
      <c r="BB81" s="398" t="str">
        <f t="shared" si="129"/>
        <v/>
      </c>
      <c r="BC81" s="399"/>
      <c r="BD81" s="399"/>
      <c r="BE81" s="407" t="s">
        <v>604</v>
      </c>
    </row>
    <row r="82" spans="1:57" s="38" customFormat="1" ht="105.75" customHeight="1" x14ac:dyDescent="0.25">
      <c r="A82" s="482"/>
      <c r="B82" s="503"/>
      <c r="C82" s="503"/>
      <c r="D82" s="503"/>
      <c r="E82" s="503"/>
      <c r="F82" s="503"/>
      <c r="G82" s="503"/>
      <c r="H82" s="506"/>
      <c r="I82" s="485"/>
      <c r="J82" s="178">
        <f t="shared" si="147"/>
        <v>1</v>
      </c>
      <c r="K82" s="178">
        <f t="shared" si="148"/>
        <v>1</v>
      </c>
      <c r="L82" s="178">
        <f t="shared" si="149"/>
        <v>0</v>
      </c>
      <c r="M82" s="178">
        <f t="shared" si="150"/>
        <v>0</v>
      </c>
      <c r="N82" s="136" t="s">
        <v>355</v>
      </c>
      <c r="O82" s="295" t="s">
        <v>340</v>
      </c>
      <c r="P82" s="447"/>
      <c r="Q82" s="448"/>
      <c r="R82" s="448"/>
      <c r="S82" s="448"/>
      <c r="T82" s="448" t="s">
        <v>7</v>
      </c>
      <c r="U82" s="448"/>
      <c r="V82" s="448"/>
      <c r="W82" s="448"/>
      <c r="X82" s="448"/>
      <c r="Y82" s="448"/>
      <c r="Z82" s="448"/>
      <c r="AA82" s="448" t="s">
        <v>7</v>
      </c>
      <c r="AB82" s="448"/>
      <c r="AC82" s="378">
        <f t="shared" si="130"/>
        <v>2</v>
      </c>
      <c r="AD82" s="141" t="s">
        <v>289</v>
      </c>
      <c r="AE82" s="314">
        <v>1</v>
      </c>
      <c r="AF82" s="138">
        <f t="shared" ref="AF82:AF85" si="155">AE82/AK82</f>
        <v>1</v>
      </c>
      <c r="AG82" s="137">
        <v>1</v>
      </c>
      <c r="AH82" s="138">
        <f t="shared" ref="AH82:AH85" si="156">AG82/AK82</f>
        <v>1</v>
      </c>
      <c r="AI82" s="137">
        <v>1</v>
      </c>
      <c r="AJ82" s="138">
        <f t="shared" ref="AJ82:AJ85" si="157">AI82/AK82</f>
        <v>1</v>
      </c>
      <c r="AK82" s="137">
        <v>1</v>
      </c>
      <c r="AL82" s="218">
        <f t="shared" ref="AL82:AL85" si="158">AK82/AK82</f>
        <v>1</v>
      </c>
      <c r="AM82" s="275">
        <v>1</v>
      </c>
      <c r="AN82" s="48">
        <f t="shared" si="146"/>
        <v>1</v>
      </c>
      <c r="AO82" s="139" t="s">
        <v>476</v>
      </c>
      <c r="AP82" s="179">
        <v>1</v>
      </c>
      <c r="AQ82" s="48">
        <f t="shared" si="139"/>
        <v>1</v>
      </c>
      <c r="AR82" s="140" t="s">
        <v>584</v>
      </c>
      <c r="AS82" s="179"/>
      <c r="AT82" s="48">
        <f t="shared" si="140"/>
        <v>0</v>
      </c>
      <c r="AU82" s="140"/>
      <c r="AV82" s="179"/>
      <c r="AW82" s="48">
        <f t="shared" si="141"/>
        <v>0</v>
      </c>
      <c r="AX82" s="276"/>
      <c r="AY82" s="239" t="s">
        <v>193</v>
      </c>
      <c r="AZ82" s="295" t="s">
        <v>196</v>
      </c>
      <c r="BA82" s="398" t="str">
        <f t="shared" si="128"/>
        <v/>
      </c>
      <c r="BB82" s="398" t="str">
        <f t="shared" si="129"/>
        <v/>
      </c>
      <c r="BC82" s="399"/>
      <c r="BD82" s="399"/>
      <c r="BE82" s="404" t="s">
        <v>598</v>
      </c>
    </row>
    <row r="83" spans="1:57" s="38" customFormat="1" ht="120.75" customHeight="1" x14ac:dyDescent="0.25">
      <c r="A83" s="482"/>
      <c r="B83" s="503"/>
      <c r="C83" s="503"/>
      <c r="D83" s="503"/>
      <c r="E83" s="503"/>
      <c r="F83" s="503"/>
      <c r="G83" s="503"/>
      <c r="H83" s="506"/>
      <c r="I83" s="485"/>
      <c r="J83" s="178">
        <f t="shared" si="147"/>
        <v>0.25</v>
      </c>
      <c r="K83" s="178">
        <f t="shared" si="148"/>
        <v>0.5</v>
      </c>
      <c r="L83" s="178">
        <f t="shared" si="149"/>
        <v>0</v>
      </c>
      <c r="M83" s="178">
        <f t="shared" si="150"/>
        <v>0</v>
      </c>
      <c r="N83" s="136" t="s">
        <v>203</v>
      </c>
      <c r="O83" s="295" t="s">
        <v>204</v>
      </c>
      <c r="P83" s="447"/>
      <c r="Q83" s="448"/>
      <c r="R83" s="448"/>
      <c r="S83" s="448"/>
      <c r="T83" s="448" t="s">
        <v>7</v>
      </c>
      <c r="U83" s="448"/>
      <c r="V83" s="448"/>
      <c r="W83" s="448"/>
      <c r="X83" s="448"/>
      <c r="Y83" s="448"/>
      <c r="Z83" s="448"/>
      <c r="AA83" s="448"/>
      <c r="AB83" s="448"/>
      <c r="AC83" s="378">
        <f t="shared" si="130"/>
        <v>1</v>
      </c>
      <c r="AD83" s="141" t="s">
        <v>289</v>
      </c>
      <c r="AE83" s="314">
        <v>0.25</v>
      </c>
      <c r="AF83" s="138">
        <f t="shared" si="155"/>
        <v>0.25</v>
      </c>
      <c r="AG83" s="137">
        <v>0.5</v>
      </c>
      <c r="AH83" s="138">
        <f t="shared" si="156"/>
        <v>0.5</v>
      </c>
      <c r="AI83" s="137">
        <v>0.75</v>
      </c>
      <c r="AJ83" s="138">
        <f t="shared" si="157"/>
        <v>0.75</v>
      </c>
      <c r="AK83" s="137">
        <v>1</v>
      </c>
      <c r="AL83" s="218">
        <f t="shared" si="158"/>
        <v>1</v>
      </c>
      <c r="AM83" s="275">
        <v>0.25</v>
      </c>
      <c r="AN83" s="48">
        <f t="shared" si="146"/>
        <v>1</v>
      </c>
      <c r="AO83" s="139" t="s">
        <v>434</v>
      </c>
      <c r="AP83" s="179">
        <v>0.5</v>
      </c>
      <c r="AQ83" s="48">
        <f t="shared" si="139"/>
        <v>1</v>
      </c>
      <c r="AR83" s="140" t="s">
        <v>585</v>
      </c>
      <c r="AS83" s="179"/>
      <c r="AT83" s="48">
        <f t="shared" si="140"/>
        <v>0</v>
      </c>
      <c r="AU83" s="140"/>
      <c r="AV83" s="179"/>
      <c r="AW83" s="48">
        <f t="shared" si="141"/>
        <v>0</v>
      </c>
      <c r="AX83" s="276"/>
      <c r="AY83" s="239" t="s">
        <v>193</v>
      </c>
      <c r="AZ83" s="295" t="s">
        <v>197</v>
      </c>
      <c r="BA83" s="398" t="str">
        <f t="shared" si="128"/>
        <v/>
      </c>
      <c r="BB83" s="398" t="str">
        <f t="shared" si="129"/>
        <v/>
      </c>
      <c r="BC83" s="399"/>
      <c r="BD83" s="399"/>
      <c r="BE83" s="404" t="s">
        <v>598</v>
      </c>
    </row>
    <row r="84" spans="1:57" s="38" customFormat="1" ht="120.75" customHeight="1" x14ac:dyDescent="0.25">
      <c r="A84" s="482"/>
      <c r="B84" s="503"/>
      <c r="C84" s="503"/>
      <c r="D84" s="503"/>
      <c r="E84" s="503"/>
      <c r="F84" s="503"/>
      <c r="G84" s="503"/>
      <c r="H84" s="506"/>
      <c r="I84" s="485"/>
      <c r="J84" s="178">
        <f t="shared" si="147"/>
        <v>0.25</v>
      </c>
      <c r="K84" s="178">
        <f t="shared" si="148"/>
        <v>0.5</v>
      </c>
      <c r="L84" s="178">
        <f t="shared" si="149"/>
        <v>0</v>
      </c>
      <c r="M84" s="178">
        <f t="shared" si="150"/>
        <v>0</v>
      </c>
      <c r="N84" s="136" t="s">
        <v>295</v>
      </c>
      <c r="O84" s="295" t="s">
        <v>200</v>
      </c>
      <c r="P84" s="447"/>
      <c r="Q84" s="448"/>
      <c r="R84" s="448"/>
      <c r="S84" s="448"/>
      <c r="T84" s="448" t="s">
        <v>7</v>
      </c>
      <c r="U84" s="448"/>
      <c r="V84" s="448"/>
      <c r="W84" s="448"/>
      <c r="X84" s="448"/>
      <c r="Y84" s="448"/>
      <c r="Z84" s="448"/>
      <c r="AA84" s="448"/>
      <c r="AB84" s="448"/>
      <c r="AC84" s="378">
        <f t="shared" si="130"/>
        <v>1</v>
      </c>
      <c r="AD84" s="141"/>
      <c r="AE84" s="314">
        <v>0.25</v>
      </c>
      <c r="AF84" s="138">
        <f t="shared" si="155"/>
        <v>0.25</v>
      </c>
      <c r="AG84" s="137">
        <v>0.5</v>
      </c>
      <c r="AH84" s="138">
        <f t="shared" si="156"/>
        <v>0.5</v>
      </c>
      <c r="AI84" s="137">
        <v>0.75</v>
      </c>
      <c r="AJ84" s="138">
        <f t="shared" si="157"/>
        <v>0.75</v>
      </c>
      <c r="AK84" s="137">
        <v>1</v>
      </c>
      <c r="AL84" s="218">
        <f t="shared" si="158"/>
        <v>1</v>
      </c>
      <c r="AM84" s="275">
        <v>0.25</v>
      </c>
      <c r="AN84" s="48">
        <f t="shared" si="146"/>
        <v>1</v>
      </c>
      <c r="AO84" s="139" t="s">
        <v>435</v>
      </c>
      <c r="AP84" s="179">
        <v>0.5</v>
      </c>
      <c r="AQ84" s="48">
        <f t="shared" si="139"/>
        <v>1</v>
      </c>
      <c r="AR84" s="140" t="s">
        <v>586</v>
      </c>
      <c r="AS84" s="179"/>
      <c r="AT84" s="48">
        <f t="shared" si="140"/>
        <v>0</v>
      </c>
      <c r="AU84" s="140"/>
      <c r="AV84" s="179"/>
      <c r="AW84" s="48">
        <f t="shared" si="141"/>
        <v>0</v>
      </c>
      <c r="AX84" s="276"/>
      <c r="AY84" s="239" t="s">
        <v>193</v>
      </c>
      <c r="AZ84" s="295" t="s">
        <v>198</v>
      </c>
      <c r="BA84" s="398" t="str">
        <f t="shared" si="128"/>
        <v/>
      </c>
      <c r="BB84" s="398" t="str">
        <f t="shared" si="129"/>
        <v/>
      </c>
      <c r="BC84" s="399"/>
      <c r="BD84" s="399"/>
      <c r="BE84" s="404" t="s">
        <v>598</v>
      </c>
    </row>
    <row r="85" spans="1:57" s="38" customFormat="1" ht="120.75" customHeight="1" x14ac:dyDescent="0.25">
      <c r="A85" s="482"/>
      <c r="B85" s="503"/>
      <c r="C85" s="503"/>
      <c r="D85" s="503"/>
      <c r="E85" s="503"/>
      <c r="F85" s="503"/>
      <c r="G85" s="503"/>
      <c r="H85" s="506"/>
      <c r="I85" s="485"/>
      <c r="J85" s="178">
        <f t="shared" si="147"/>
        <v>0.25</v>
      </c>
      <c r="K85" s="178">
        <f t="shared" si="148"/>
        <v>0.5</v>
      </c>
      <c r="L85" s="178">
        <f t="shared" si="149"/>
        <v>0</v>
      </c>
      <c r="M85" s="178">
        <f t="shared" si="150"/>
        <v>0</v>
      </c>
      <c r="N85" s="136" t="s">
        <v>295</v>
      </c>
      <c r="O85" s="295" t="s">
        <v>201</v>
      </c>
      <c r="P85" s="447"/>
      <c r="Q85" s="448"/>
      <c r="R85" s="448"/>
      <c r="S85" s="448"/>
      <c r="T85" s="448" t="s">
        <v>7</v>
      </c>
      <c r="U85" s="448"/>
      <c r="V85" s="448"/>
      <c r="W85" s="448"/>
      <c r="X85" s="448"/>
      <c r="Y85" s="448"/>
      <c r="Z85" s="448"/>
      <c r="AA85" s="448"/>
      <c r="AB85" s="448"/>
      <c r="AC85" s="378">
        <f t="shared" si="130"/>
        <v>1</v>
      </c>
      <c r="AD85" s="141"/>
      <c r="AE85" s="314">
        <v>0.25</v>
      </c>
      <c r="AF85" s="138">
        <f t="shared" si="155"/>
        <v>0.25</v>
      </c>
      <c r="AG85" s="137">
        <v>0.5</v>
      </c>
      <c r="AH85" s="138">
        <f t="shared" si="156"/>
        <v>0.5</v>
      </c>
      <c r="AI85" s="137">
        <v>0.75</v>
      </c>
      <c r="AJ85" s="138">
        <f t="shared" si="157"/>
        <v>0.75</v>
      </c>
      <c r="AK85" s="137">
        <v>1</v>
      </c>
      <c r="AL85" s="218">
        <f t="shared" si="158"/>
        <v>1</v>
      </c>
      <c r="AM85" s="275">
        <v>0.25</v>
      </c>
      <c r="AN85" s="48">
        <f t="shared" si="146"/>
        <v>1</v>
      </c>
      <c r="AO85" s="139" t="s">
        <v>435</v>
      </c>
      <c r="AP85" s="179">
        <v>0.5</v>
      </c>
      <c r="AQ85" s="48">
        <f t="shared" si="139"/>
        <v>1</v>
      </c>
      <c r="AR85" s="140" t="s">
        <v>586</v>
      </c>
      <c r="AS85" s="179"/>
      <c r="AT85" s="48">
        <f t="shared" si="140"/>
        <v>0</v>
      </c>
      <c r="AU85" s="140"/>
      <c r="AV85" s="179"/>
      <c r="AW85" s="48">
        <f t="shared" si="141"/>
        <v>0</v>
      </c>
      <c r="AX85" s="276"/>
      <c r="AY85" s="239" t="s">
        <v>193</v>
      </c>
      <c r="AZ85" s="295" t="s">
        <v>199</v>
      </c>
      <c r="BA85" s="398" t="str">
        <f t="shared" si="128"/>
        <v/>
      </c>
      <c r="BB85" s="398" t="str">
        <f t="shared" si="129"/>
        <v/>
      </c>
      <c r="BC85" s="399"/>
      <c r="BD85" s="399"/>
      <c r="BE85" s="404" t="s">
        <v>598</v>
      </c>
    </row>
    <row r="86" spans="1:57" s="38" customFormat="1" ht="76.5" customHeight="1" x14ac:dyDescent="0.25">
      <c r="A86" s="482"/>
      <c r="B86" s="503"/>
      <c r="C86" s="503"/>
      <c r="D86" s="503"/>
      <c r="E86" s="503"/>
      <c r="F86" s="503"/>
      <c r="G86" s="503"/>
      <c r="H86" s="506"/>
      <c r="I86" s="485"/>
      <c r="J86" s="178">
        <f t="shared" si="147"/>
        <v>0.25</v>
      </c>
      <c r="K86" s="178">
        <f t="shared" si="148"/>
        <v>0</v>
      </c>
      <c r="L86" s="178">
        <f t="shared" si="149"/>
        <v>0</v>
      </c>
      <c r="M86" s="178">
        <f t="shared" si="150"/>
        <v>0</v>
      </c>
      <c r="N86" s="136" t="s">
        <v>379</v>
      </c>
      <c r="O86" s="295" t="s">
        <v>195</v>
      </c>
      <c r="P86" s="447"/>
      <c r="Q86" s="448"/>
      <c r="R86" s="448"/>
      <c r="S86" s="448"/>
      <c r="T86" s="448"/>
      <c r="U86" s="448"/>
      <c r="V86" s="448"/>
      <c r="W86" s="448"/>
      <c r="X86" s="448"/>
      <c r="Y86" s="448" t="s">
        <v>7</v>
      </c>
      <c r="Z86" s="448"/>
      <c r="AA86" s="448"/>
      <c r="AB86" s="448"/>
      <c r="AC86" s="378">
        <f t="shared" si="130"/>
        <v>1</v>
      </c>
      <c r="AD86" s="141" t="s">
        <v>99</v>
      </c>
      <c r="AE86" s="314">
        <v>0.25</v>
      </c>
      <c r="AF86" s="138">
        <f t="shared" ref="AF86" si="159">AE86/AK86</f>
        <v>0.25</v>
      </c>
      <c r="AG86" s="137">
        <v>0.5</v>
      </c>
      <c r="AH86" s="138">
        <f t="shared" ref="AH86" si="160">AG86/AK86</f>
        <v>0.5</v>
      </c>
      <c r="AI86" s="137">
        <v>0.75</v>
      </c>
      <c r="AJ86" s="138">
        <f t="shared" ref="AJ86" si="161">AI86/AK86</f>
        <v>0.75</v>
      </c>
      <c r="AK86" s="137">
        <v>1</v>
      </c>
      <c r="AL86" s="218">
        <f t="shared" ref="AL86" si="162">AK86/AK86</f>
        <v>1</v>
      </c>
      <c r="AM86" s="275">
        <v>0.25</v>
      </c>
      <c r="AN86" s="48">
        <f t="shared" si="146"/>
        <v>1</v>
      </c>
      <c r="AO86" s="139" t="s">
        <v>428</v>
      </c>
      <c r="AP86" s="179">
        <v>0</v>
      </c>
      <c r="AQ86" s="48">
        <f t="shared" si="139"/>
        <v>0</v>
      </c>
      <c r="AR86" s="140" t="s">
        <v>635</v>
      </c>
      <c r="AS86" s="179"/>
      <c r="AT86" s="48">
        <f t="shared" si="140"/>
        <v>0</v>
      </c>
      <c r="AU86" s="140"/>
      <c r="AV86" s="179"/>
      <c r="AW86" s="48">
        <f t="shared" si="141"/>
        <v>0</v>
      </c>
      <c r="AX86" s="276"/>
      <c r="AY86" s="239" t="s">
        <v>193</v>
      </c>
      <c r="AZ86" s="295" t="s">
        <v>192</v>
      </c>
      <c r="BA86" s="398" t="str">
        <f t="shared" si="128"/>
        <v/>
      </c>
      <c r="BB86" s="398" t="str">
        <f t="shared" si="129"/>
        <v/>
      </c>
      <c r="BC86" s="399"/>
      <c r="BD86" s="399"/>
      <c r="BE86" s="408" t="s">
        <v>578</v>
      </c>
    </row>
    <row r="87" spans="1:57" s="38" customFormat="1" ht="120.75" customHeight="1" x14ac:dyDescent="0.25">
      <c r="A87" s="482"/>
      <c r="B87" s="503"/>
      <c r="C87" s="503"/>
      <c r="D87" s="503"/>
      <c r="E87" s="503"/>
      <c r="F87" s="503"/>
      <c r="G87" s="503"/>
      <c r="H87" s="506"/>
      <c r="I87" s="485"/>
      <c r="J87" s="178">
        <f t="shared" si="147"/>
        <v>0.25</v>
      </c>
      <c r="K87" s="178">
        <f t="shared" si="148"/>
        <v>0</v>
      </c>
      <c r="L87" s="178">
        <f t="shared" si="149"/>
        <v>0</v>
      </c>
      <c r="M87" s="178">
        <f t="shared" si="150"/>
        <v>0</v>
      </c>
      <c r="N87" s="136" t="s">
        <v>212</v>
      </c>
      <c r="O87" s="295" t="s">
        <v>213</v>
      </c>
      <c r="P87" s="447"/>
      <c r="Q87" s="448"/>
      <c r="R87" s="448"/>
      <c r="S87" s="448"/>
      <c r="T87" s="448" t="s">
        <v>7</v>
      </c>
      <c r="U87" s="448"/>
      <c r="V87" s="448"/>
      <c r="W87" s="448"/>
      <c r="X87" s="448"/>
      <c r="Y87" s="448"/>
      <c r="Z87" s="448"/>
      <c r="AA87" s="448"/>
      <c r="AB87" s="448"/>
      <c r="AC87" s="378">
        <f t="shared" si="130"/>
        <v>1</v>
      </c>
      <c r="AD87" s="141" t="s">
        <v>296</v>
      </c>
      <c r="AE87" s="314">
        <v>0.25</v>
      </c>
      <c r="AF87" s="138">
        <f t="shared" ref="AF87:AF90" si="163">AE87/AK87</f>
        <v>0.25</v>
      </c>
      <c r="AG87" s="137">
        <v>0.5</v>
      </c>
      <c r="AH87" s="138">
        <f t="shared" ref="AH87:AH90" si="164">AG87/AK87</f>
        <v>0.5</v>
      </c>
      <c r="AI87" s="137">
        <v>0.75</v>
      </c>
      <c r="AJ87" s="138">
        <f t="shared" ref="AJ87:AJ90" si="165">AI87/AK87</f>
        <v>0.75</v>
      </c>
      <c r="AK87" s="137">
        <v>1</v>
      </c>
      <c r="AL87" s="218">
        <f t="shared" ref="AL87:AL90" si="166">AK87/AK87</f>
        <v>1</v>
      </c>
      <c r="AM87" s="275">
        <v>0.25</v>
      </c>
      <c r="AN87" s="48">
        <f t="shared" si="146"/>
        <v>1</v>
      </c>
      <c r="AO87" s="139" t="s">
        <v>436</v>
      </c>
      <c r="AP87" s="179">
        <v>0</v>
      </c>
      <c r="AQ87" s="48">
        <f t="shared" si="139"/>
        <v>0</v>
      </c>
      <c r="AR87" s="140" t="s">
        <v>587</v>
      </c>
      <c r="AS87" s="179"/>
      <c r="AT87" s="48">
        <f t="shared" si="140"/>
        <v>0</v>
      </c>
      <c r="AU87" s="140"/>
      <c r="AV87" s="179"/>
      <c r="AW87" s="48">
        <f t="shared" si="141"/>
        <v>0</v>
      </c>
      <c r="AX87" s="276"/>
      <c r="AY87" s="239" t="s">
        <v>193</v>
      </c>
      <c r="AZ87" s="295" t="s">
        <v>207</v>
      </c>
      <c r="BA87" s="398" t="str">
        <f t="shared" si="128"/>
        <v/>
      </c>
      <c r="BB87" s="398" t="str">
        <f t="shared" si="129"/>
        <v/>
      </c>
      <c r="BC87" s="399"/>
      <c r="BD87" s="399"/>
      <c r="BE87" s="407" t="s">
        <v>604</v>
      </c>
    </row>
    <row r="88" spans="1:57" s="38" customFormat="1" ht="120.75" customHeight="1" x14ac:dyDescent="0.25">
      <c r="A88" s="482"/>
      <c r="B88" s="503"/>
      <c r="C88" s="503"/>
      <c r="D88" s="503"/>
      <c r="E88" s="503"/>
      <c r="F88" s="503"/>
      <c r="G88" s="503"/>
      <c r="H88" s="506"/>
      <c r="I88" s="485"/>
      <c r="J88" s="178">
        <f t="shared" si="147"/>
        <v>0.25</v>
      </c>
      <c r="K88" s="178">
        <f t="shared" si="148"/>
        <v>0.5</v>
      </c>
      <c r="L88" s="178">
        <f t="shared" si="149"/>
        <v>0</v>
      </c>
      <c r="M88" s="178">
        <f t="shared" si="150"/>
        <v>0</v>
      </c>
      <c r="N88" s="136" t="s">
        <v>337</v>
      </c>
      <c r="O88" s="295" t="s">
        <v>338</v>
      </c>
      <c r="P88" s="447"/>
      <c r="Q88" s="448"/>
      <c r="R88" s="448"/>
      <c r="S88" s="448"/>
      <c r="T88" s="448" t="s">
        <v>7</v>
      </c>
      <c r="U88" s="448"/>
      <c r="V88" s="448"/>
      <c r="W88" s="448"/>
      <c r="X88" s="448"/>
      <c r="Y88" s="448"/>
      <c r="Z88" s="448"/>
      <c r="AA88" s="448"/>
      <c r="AB88" s="448"/>
      <c r="AC88" s="378">
        <f t="shared" si="130"/>
        <v>1</v>
      </c>
      <c r="AD88" s="141" t="s">
        <v>296</v>
      </c>
      <c r="AE88" s="314">
        <v>0.25</v>
      </c>
      <c r="AF88" s="138">
        <f t="shared" si="163"/>
        <v>0.25</v>
      </c>
      <c r="AG88" s="137">
        <v>0.5</v>
      </c>
      <c r="AH88" s="138">
        <f t="shared" si="164"/>
        <v>0.5</v>
      </c>
      <c r="AI88" s="137">
        <v>0.75</v>
      </c>
      <c r="AJ88" s="138">
        <f t="shared" si="165"/>
        <v>0.75</v>
      </c>
      <c r="AK88" s="137">
        <v>1</v>
      </c>
      <c r="AL88" s="218">
        <f t="shared" si="166"/>
        <v>1</v>
      </c>
      <c r="AM88" s="275">
        <v>0.25</v>
      </c>
      <c r="AN88" s="48">
        <f t="shared" si="146"/>
        <v>1</v>
      </c>
      <c r="AO88" s="139" t="s">
        <v>437</v>
      </c>
      <c r="AP88" s="179">
        <v>0.5</v>
      </c>
      <c r="AQ88" s="48">
        <f t="shared" si="139"/>
        <v>1</v>
      </c>
      <c r="AR88" s="140" t="s">
        <v>588</v>
      </c>
      <c r="AS88" s="179"/>
      <c r="AT88" s="48">
        <f t="shared" si="140"/>
        <v>0</v>
      </c>
      <c r="AU88" s="140"/>
      <c r="AV88" s="179"/>
      <c r="AW88" s="48">
        <f t="shared" si="141"/>
        <v>0</v>
      </c>
      <c r="AX88" s="276"/>
      <c r="AY88" s="239" t="s">
        <v>193</v>
      </c>
      <c r="AZ88" s="295" t="s">
        <v>331</v>
      </c>
      <c r="BA88" s="398" t="str">
        <f t="shared" si="128"/>
        <v/>
      </c>
      <c r="BB88" s="398" t="str">
        <f t="shared" si="129"/>
        <v/>
      </c>
      <c r="BC88" s="399"/>
      <c r="BD88" s="399"/>
      <c r="BE88" s="404" t="s">
        <v>598</v>
      </c>
    </row>
    <row r="89" spans="1:57" s="38" customFormat="1" ht="120.75" customHeight="1" x14ac:dyDescent="0.25">
      <c r="A89" s="482"/>
      <c r="B89" s="503"/>
      <c r="C89" s="503"/>
      <c r="D89" s="503"/>
      <c r="E89" s="503"/>
      <c r="F89" s="503"/>
      <c r="G89" s="503"/>
      <c r="H89" s="506"/>
      <c r="I89" s="485"/>
      <c r="J89" s="178">
        <f t="shared" si="147"/>
        <v>0.25</v>
      </c>
      <c r="K89" s="178">
        <f t="shared" si="148"/>
        <v>0.5</v>
      </c>
      <c r="L89" s="178">
        <f t="shared" si="149"/>
        <v>0</v>
      </c>
      <c r="M89" s="178">
        <f t="shared" si="150"/>
        <v>0</v>
      </c>
      <c r="N89" s="136" t="s">
        <v>334</v>
      </c>
      <c r="O89" s="295" t="s">
        <v>336</v>
      </c>
      <c r="P89" s="447"/>
      <c r="Q89" s="448"/>
      <c r="R89" s="448"/>
      <c r="S89" s="448"/>
      <c r="T89" s="448" t="s">
        <v>7</v>
      </c>
      <c r="U89" s="448"/>
      <c r="V89" s="448"/>
      <c r="W89" s="448"/>
      <c r="X89" s="448"/>
      <c r="Y89" s="448"/>
      <c r="Z89" s="448"/>
      <c r="AA89" s="448"/>
      <c r="AB89" s="448"/>
      <c r="AC89" s="378">
        <f t="shared" si="130"/>
        <v>1</v>
      </c>
      <c r="AD89" s="141" t="s">
        <v>296</v>
      </c>
      <c r="AE89" s="314">
        <v>0.25</v>
      </c>
      <c r="AF89" s="138">
        <f t="shared" si="163"/>
        <v>0.25</v>
      </c>
      <c r="AG89" s="137">
        <v>0.5</v>
      </c>
      <c r="AH89" s="138">
        <f t="shared" si="164"/>
        <v>0.5</v>
      </c>
      <c r="AI89" s="137">
        <v>0.75</v>
      </c>
      <c r="AJ89" s="138">
        <f t="shared" si="165"/>
        <v>0.75</v>
      </c>
      <c r="AK89" s="137">
        <v>1</v>
      </c>
      <c r="AL89" s="218">
        <f t="shared" si="166"/>
        <v>1</v>
      </c>
      <c r="AM89" s="275">
        <v>0.25</v>
      </c>
      <c r="AN89" s="48">
        <f t="shared" si="146"/>
        <v>1</v>
      </c>
      <c r="AO89" s="139" t="s">
        <v>438</v>
      </c>
      <c r="AP89" s="179">
        <v>0.5</v>
      </c>
      <c r="AQ89" s="48">
        <f t="shared" si="139"/>
        <v>1</v>
      </c>
      <c r="AR89" s="140" t="s">
        <v>589</v>
      </c>
      <c r="AS89" s="179"/>
      <c r="AT89" s="48">
        <f t="shared" si="140"/>
        <v>0</v>
      </c>
      <c r="AU89" s="140"/>
      <c r="AV89" s="179"/>
      <c r="AW89" s="48">
        <f t="shared" si="141"/>
        <v>0</v>
      </c>
      <c r="AX89" s="276"/>
      <c r="AY89" s="239" t="s">
        <v>193</v>
      </c>
      <c r="AZ89" s="295" t="s">
        <v>208</v>
      </c>
      <c r="BA89" s="398" t="str">
        <f t="shared" si="128"/>
        <v/>
      </c>
      <c r="BB89" s="398" t="str">
        <f t="shared" si="129"/>
        <v/>
      </c>
      <c r="BC89" s="399"/>
      <c r="BD89" s="399"/>
      <c r="BE89" s="404" t="s">
        <v>598</v>
      </c>
    </row>
    <row r="90" spans="1:57" s="38" customFormat="1" ht="58.5" customHeight="1" x14ac:dyDescent="0.25">
      <c r="A90" s="482"/>
      <c r="B90" s="503"/>
      <c r="C90" s="503"/>
      <c r="D90" s="503"/>
      <c r="E90" s="503"/>
      <c r="F90" s="503"/>
      <c r="G90" s="503"/>
      <c r="H90" s="506"/>
      <c r="I90" s="485"/>
      <c r="J90" s="178">
        <f t="shared" si="147"/>
        <v>0.25</v>
      </c>
      <c r="K90" s="178">
        <f t="shared" si="148"/>
        <v>0.5</v>
      </c>
      <c r="L90" s="178">
        <f t="shared" si="149"/>
        <v>0</v>
      </c>
      <c r="M90" s="178">
        <f t="shared" si="150"/>
        <v>0</v>
      </c>
      <c r="N90" s="136" t="s">
        <v>210</v>
      </c>
      <c r="O90" s="295" t="s">
        <v>211</v>
      </c>
      <c r="P90" s="447"/>
      <c r="Q90" s="448"/>
      <c r="R90" s="448"/>
      <c r="S90" s="448" t="s">
        <v>7</v>
      </c>
      <c r="T90" s="448"/>
      <c r="U90" s="448"/>
      <c r="V90" s="448"/>
      <c r="W90" s="448"/>
      <c r="X90" s="448"/>
      <c r="Y90" s="448"/>
      <c r="Z90" s="448"/>
      <c r="AA90" s="448"/>
      <c r="AB90" s="448"/>
      <c r="AC90" s="378">
        <f t="shared" si="130"/>
        <v>1</v>
      </c>
      <c r="AD90" s="141" t="s">
        <v>341</v>
      </c>
      <c r="AE90" s="314">
        <v>0.25</v>
      </c>
      <c r="AF90" s="138">
        <f t="shared" si="163"/>
        <v>0.25</v>
      </c>
      <c r="AG90" s="137">
        <v>0.5</v>
      </c>
      <c r="AH90" s="138">
        <f t="shared" si="164"/>
        <v>0.5</v>
      </c>
      <c r="AI90" s="137">
        <v>0.75</v>
      </c>
      <c r="AJ90" s="138">
        <f t="shared" si="165"/>
        <v>0.75</v>
      </c>
      <c r="AK90" s="137">
        <v>1</v>
      </c>
      <c r="AL90" s="218">
        <f t="shared" si="166"/>
        <v>1</v>
      </c>
      <c r="AM90" s="275">
        <v>0.25</v>
      </c>
      <c r="AN90" s="48">
        <f t="shared" si="146"/>
        <v>1</v>
      </c>
      <c r="AO90" s="139" t="s">
        <v>502</v>
      </c>
      <c r="AP90" s="179">
        <v>0.5</v>
      </c>
      <c r="AQ90" s="48">
        <f t="shared" si="139"/>
        <v>1</v>
      </c>
      <c r="AR90" s="140" t="s">
        <v>649</v>
      </c>
      <c r="AS90" s="179"/>
      <c r="AT90" s="48">
        <f t="shared" si="140"/>
        <v>0</v>
      </c>
      <c r="AU90" s="140"/>
      <c r="AV90" s="179"/>
      <c r="AW90" s="48">
        <f t="shared" si="141"/>
        <v>0</v>
      </c>
      <c r="AX90" s="276"/>
      <c r="AY90" s="239" t="s">
        <v>193</v>
      </c>
      <c r="AZ90" s="295" t="s">
        <v>209</v>
      </c>
      <c r="BA90" s="398" t="str">
        <f t="shared" si="128"/>
        <v/>
      </c>
      <c r="BB90" s="398" t="str">
        <f t="shared" si="129"/>
        <v/>
      </c>
      <c r="BC90" s="399"/>
      <c r="BD90" s="399"/>
      <c r="BE90" s="406" t="s">
        <v>603</v>
      </c>
    </row>
    <row r="91" spans="1:57" s="38" customFormat="1" ht="34.5" customHeight="1" x14ac:dyDescent="0.25">
      <c r="A91" s="482"/>
      <c r="B91" s="503"/>
      <c r="C91" s="503"/>
      <c r="D91" s="503"/>
      <c r="E91" s="503"/>
      <c r="F91" s="503"/>
      <c r="G91" s="503"/>
      <c r="H91" s="506"/>
      <c r="I91" s="485"/>
      <c r="J91" s="178">
        <f t="shared" si="147"/>
        <v>0</v>
      </c>
      <c r="K91" s="178">
        <f t="shared" si="148"/>
        <v>0</v>
      </c>
      <c r="L91" s="178">
        <f t="shared" si="149"/>
        <v>0</v>
      </c>
      <c r="M91" s="178">
        <f t="shared" si="150"/>
        <v>0</v>
      </c>
      <c r="N91" s="136" t="s">
        <v>298</v>
      </c>
      <c r="O91" s="295" t="s">
        <v>342</v>
      </c>
      <c r="P91" s="447"/>
      <c r="Q91" s="448"/>
      <c r="R91" s="448"/>
      <c r="S91" s="448" t="s">
        <v>7</v>
      </c>
      <c r="T91" s="448"/>
      <c r="U91" s="448"/>
      <c r="V91" s="448"/>
      <c r="W91" s="448"/>
      <c r="X91" s="448"/>
      <c r="Y91" s="448"/>
      <c r="Z91" s="448"/>
      <c r="AA91" s="448"/>
      <c r="AB91" s="448"/>
      <c r="AC91" s="378">
        <f t="shared" si="130"/>
        <v>1</v>
      </c>
      <c r="AD91" s="141" t="s">
        <v>297</v>
      </c>
      <c r="AE91" s="314">
        <v>0</v>
      </c>
      <c r="AF91" s="138">
        <f t="shared" ref="AF91" si="167">AE91/AK91</f>
        <v>0</v>
      </c>
      <c r="AG91" s="137">
        <v>0</v>
      </c>
      <c r="AH91" s="138">
        <f t="shared" ref="AH91" si="168">AG91/AK91</f>
        <v>0</v>
      </c>
      <c r="AI91" s="137">
        <v>0</v>
      </c>
      <c r="AJ91" s="138">
        <f t="shared" ref="AJ91" si="169">AI91/AK91</f>
        <v>0</v>
      </c>
      <c r="AK91" s="137">
        <v>1</v>
      </c>
      <c r="AL91" s="218">
        <f t="shared" ref="AL91" si="170">AK91/AK91</f>
        <v>1</v>
      </c>
      <c r="AM91" s="275"/>
      <c r="AN91" s="48"/>
      <c r="AO91" s="139"/>
      <c r="AP91" s="179"/>
      <c r="AQ91" s="48"/>
      <c r="AR91" s="140" t="s">
        <v>600</v>
      </c>
      <c r="AS91" s="179"/>
      <c r="AT91" s="48"/>
      <c r="AU91" s="140"/>
      <c r="AV91" s="179"/>
      <c r="AW91" s="48">
        <f t="shared" si="141"/>
        <v>0</v>
      </c>
      <c r="AX91" s="276"/>
      <c r="AY91" s="239" t="s">
        <v>217</v>
      </c>
      <c r="AZ91" s="295" t="s">
        <v>222</v>
      </c>
      <c r="BA91" s="398" t="str">
        <f t="shared" si="128"/>
        <v/>
      </c>
      <c r="BB91" s="398" t="str">
        <f t="shared" si="129"/>
        <v/>
      </c>
      <c r="BC91" s="399"/>
      <c r="BD91" s="399"/>
      <c r="BE91" s="402" t="s">
        <v>600</v>
      </c>
    </row>
    <row r="92" spans="1:57" s="38" customFormat="1" ht="34.5" customHeight="1" x14ac:dyDescent="0.25">
      <c r="A92" s="482"/>
      <c r="B92" s="503"/>
      <c r="C92" s="503"/>
      <c r="D92" s="503"/>
      <c r="E92" s="503"/>
      <c r="F92" s="503"/>
      <c r="G92" s="503"/>
      <c r="H92" s="506"/>
      <c r="I92" s="485"/>
      <c r="J92" s="178">
        <f t="shared" si="147"/>
        <v>0</v>
      </c>
      <c r="K92" s="178">
        <f t="shared" si="148"/>
        <v>0</v>
      </c>
      <c r="L92" s="178">
        <f t="shared" si="149"/>
        <v>0</v>
      </c>
      <c r="M92" s="178">
        <f t="shared" si="150"/>
        <v>0</v>
      </c>
      <c r="N92" s="136" t="s">
        <v>221</v>
      </c>
      <c r="O92" s="295" t="s">
        <v>220</v>
      </c>
      <c r="P92" s="447"/>
      <c r="Q92" s="448"/>
      <c r="R92" s="448"/>
      <c r="S92" s="448" t="s">
        <v>7</v>
      </c>
      <c r="T92" s="448"/>
      <c r="U92" s="448"/>
      <c r="V92" s="448"/>
      <c r="W92" s="448"/>
      <c r="X92" s="448"/>
      <c r="Y92" s="448"/>
      <c r="Z92" s="448"/>
      <c r="AA92" s="448"/>
      <c r="AB92" s="448"/>
      <c r="AC92" s="378">
        <f t="shared" si="130"/>
        <v>1</v>
      </c>
      <c r="AD92" s="141" t="s">
        <v>297</v>
      </c>
      <c r="AE92" s="314">
        <v>0</v>
      </c>
      <c r="AF92" s="138">
        <f t="shared" ref="AF92" si="171">AE92/AK92</f>
        <v>0</v>
      </c>
      <c r="AG92" s="137">
        <v>0</v>
      </c>
      <c r="AH92" s="138">
        <f t="shared" ref="AH92" si="172">AG92/AK92</f>
        <v>0</v>
      </c>
      <c r="AI92" s="137">
        <v>0</v>
      </c>
      <c r="AJ92" s="138">
        <f t="shared" ref="AJ92" si="173">AI92/AK92</f>
        <v>0</v>
      </c>
      <c r="AK92" s="137">
        <v>1</v>
      </c>
      <c r="AL92" s="218">
        <f t="shared" ref="AL92" si="174">AK92/AK92</f>
        <v>1</v>
      </c>
      <c r="AM92" s="275"/>
      <c r="AN92" s="48"/>
      <c r="AO92" s="139"/>
      <c r="AP92" s="179"/>
      <c r="AQ92" s="48"/>
      <c r="AR92" s="140" t="s">
        <v>600</v>
      </c>
      <c r="AS92" s="179"/>
      <c r="AT92" s="48"/>
      <c r="AU92" s="140"/>
      <c r="AV92" s="179"/>
      <c r="AW92" s="48">
        <f t="shared" si="141"/>
        <v>0</v>
      </c>
      <c r="AX92" s="276"/>
      <c r="AY92" s="239" t="s">
        <v>217</v>
      </c>
      <c r="AZ92" s="295" t="s">
        <v>223</v>
      </c>
      <c r="BA92" s="398" t="str">
        <f t="shared" si="128"/>
        <v/>
      </c>
      <c r="BB92" s="398" t="str">
        <f t="shared" si="129"/>
        <v/>
      </c>
      <c r="BC92" s="399"/>
      <c r="BD92" s="399"/>
      <c r="BE92" s="402" t="s">
        <v>600</v>
      </c>
    </row>
    <row r="93" spans="1:57" s="38" customFormat="1" ht="34.5" customHeight="1" x14ac:dyDescent="0.25">
      <c r="A93" s="482"/>
      <c r="B93" s="503"/>
      <c r="C93" s="503"/>
      <c r="D93" s="503"/>
      <c r="E93" s="503"/>
      <c r="F93" s="503"/>
      <c r="G93" s="503"/>
      <c r="H93" s="506"/>
      <c r="I93" s="485"/>
      <c r="J93" s="178">
        <f t="shared" si="147"/>
        <v>0.1</v>
      </c>
      <c r="K93" s="178">
        <f t="shared" si="148"/>
        <v>0.4</v>
      </c>
      <c r="L93" s="178">
        <f t="shared" si="149"/>
        <v>0</v>
      </c>
      <c r="M93" s="178">
        <f t="shared" si="150"/>
        <v>0</v>
      </c>
      <c r="N93" s="136" t="s">
        <v>261</v>
      </c>
      <c r="O93" s="295" t="s">
        <v>260</v>
      </c>
      <c r="P93" s="447"/>
      <c r="Q93" s="448"/>
      <c r="R93" s="448"/>
      <c r="S93" s="448" t="s">
        <v>7</v>
      </c>
      <c r="T93" s="448"/>
      <c r="U93" s="448"/>
      <c r="V93" s="448"/>
      <c r="W93" s="448"/>
      <c r="X93" s="448"/>
      <c r="Y93" s="448"/>
      <c r="Z93" s="448"/>
      <c r="AA93" s="448"/>
      <c r="AB93" s="448"/>
      <c r="AC93" s="378">
        <f t="shared" si="130"/>
        <v>1</v>
      </c>
      <c r="AD93" s="141" t="s">
        <v>299</v>
      </c>
      <c r="AE93" s="314">
        <v>0.1</v>
      </c>
      <c r="AF93" s="138">
        <f t="shared" ref="AF93:AF101" si="175">AE93/AK93</f>
        <v>0.1</v>
      </c>
      <c r="AG93" s="137">
        <v>0.4</v>
      </c>
      <c r="AH93" s="138">
        <f t="shared" ref="AH93:AH101" si="176">AG93/AK93</f>
        <v>0.4</v>
      </c>
      <c r="AI93" s="137">
        <v>0.8</v>
      </c>
      <c r="AJ93" s="138">
        <f t="shared" ref="AJ93:AJ101" si="177">AI93/AK93</f>
        <v>0.8</v>
      </c>
      <c r="AK93" s="137">
        <v>1</v>
      </c>
      <c r="AL93" s="218">
        <f t="shared" ref="AL93:AL101" si="178">AK93/AK93</f>
        <v>1</v>
      </c>
      <c r="AM93" s="275">
        <v>0.1</v>
      </c>
      <c r="AN93" s="48">
        <f t="shared" si="146"/>
        <v>1</v>
      </c>
      <c r="AO93" s="139" t="s">
        <v>505</v>
      </c>
      <c r="AP93" s="179">
        <v>0.4</v>
      </c>
      <c r="AQ93" s="48">
        <f t="shared" ref="AQ93:AQ103" si="179">AP93/AH93</f>
        <v>1</v>
      </c>
      <c r="AR93" s="140" t="s">
        <v>638</v>
      </c>
      <c r="AS93" s="179"/>
      <c r="AT93" s="48">
        <f t="shared" ref="AT93:AT103" si="180">AS93/AJ93</f>
        <v>0</v>
      </c>
      <c r="AU93" s="140"/>
      <c r="AV93" s="179"/>
      <c r="AW93" s="48">
        <f t="shared" si="141"/>
        <v>0</v>
      </c>
      <c r="AX93" s="276"/>
      <c r="AY93" s="239" t="s">
        <v>254</v>
      </c>
      <c r="AZ93" s="295" t="s">
        <v>256</v>
      </c>
      <c r="BA93" s="398" t="str">
        <f t="shared" si="128"/>
        <v/>
      </c>
      <c r="BB93" s="398" t="str">
        <f t="shared" si="129"/>
        <v/>
      </c>
      <c r="BC93" s="399" t="s">
        <v>7</v>
      </c>
      <c r="BD93" s="398" t="s">
        <v>522</v>
      </c>
      <c r="BE93" s="406" t="s">
        <v>603</v>
      </c>
    </row>
    <row r="94" spans="1:57" s="38" customFormat="1" ht="85.5" customHeight="1" x14ac:dyDescent="0.25">
      <c r="A94" s="482"/>
      <c r="B94" s="503"/>
      <c r="C94" s="503"/>
      <c r="D94" s="503"/>
      <c r="E94" s="503"/>
      <c r="F94" s="503"/>
      <c r="G94" s="503"/>
      <c r="H94" s="506"/>
      <c r="I94" s="485"/>
      <c r="J94" s="178">
        <f t="shared" si="147"/>
        <v>0</v>
      </c>
      <c r="K94" s="178">
        <f t="shared" si="148"/>
        <v>0</v>
      </c>
      <c r="L94" s="178">
        <f t="shared" si="149"/>
        <v>0</v>
      </c>
      <c r="M94" s="178">
        <f t="shared" si="150"/>
        <v>0</v>
      </c>
      <c r="N94" s="136" t="s">
        <v>263</v>
      </c>
      <c r="O94" s="295" t="s">
        <v>262</v>
      </c>
      <c r="P94" s="447"/>
      <c r="Q94" s="448"/>
      <c r="R94" s="448"/>
      <c r="S94" s="448" t="s">
        <v>7</v>
      </c>
      <c r="T94" s="448"/>
      <c r="U94" s="448"/>
      <c r="V94" s="448"/>
      <c r="W94" s="448"/>
      <c r="X94" s="448"/>
      <c r="Y94" s="448"/>
      <c r="Z94" s="448"/>
      <c r="AA94" s="448"/>
      <c r="AB94" s="448"/>
      <c r="AC94" s="378">
        <f t="shared" si="130"/>
        <v>1</v>
      </c>
      <c r="AD94" s="141" t="s">
        <v>299</v>
      </c>
      <c r="AE94" s="314">
        <v>0</v>
      </c>
      <c r="AF94" s="138">
        <f t="shared" si="175"/>
        <v>0</v>
      </c>
      <c r="AG94" s="137">
        <v>0.4</v>
      </c>
      <c r="AH94" s="138">
        <f t="shared" si="176"/>
        <v>0.4</v>
      </c>
      <c r="AI94" s="137">
        <v>0.7</v>
      </c>
      <c r="AJ94" s="138">
        <f t="shared" si="177"/>
        <v>0.7</v>
      </c>
      <c r="AK94" s="137">
        <v>1</v>
      </c>
      <c r="AL94" s="218">
        <f t="shared" si="178"/>
        <v>1</v>
      </c>
      <c r="AM94" s="275"/>
      <c r="AN94" s="48"/>
      <c r="AO94" s="139" t="s">
        <v>506</v>
      </c>
      <c r="AP94" s="179">
        <v>0</v>
      </c>
      <c r="AQ94" s="48">
        <f t="shared" si="179"/>
        <v>0</v>
      </c>
      <c r="AR94" s="140" t="s">
        <v>639</v>
      </c>
      <c r="AS94" s="179"/>
      <c r="AT94" s="48">
        <f t="shared" si="180"/>
        <v>0</v>
      </c>
      <c r="AU94" s="140"/>
      <c r="AV94" s="179"/>
      <c r="AW94" s="48">
        <f t="shared" si="141"/>
        <v>0</v>
      </c>
      <c r="AX94" s="276"/>
      <c r="AY94" s="239" t="s">
        <v>254</v>
      </c>
      <c r="AZ94" s="295" t="s">
        <v>256</v>
      </c>
      <c r="BA94" s="398" t="str">
        <f t="shared" si="128"/>
        <v/>
      </c>
      <c r="BB94" s="398" t="str">
        <f t="shared" si="129"/>
        <v/>
      </c>
      <c r="BC94" s="399"/>
      <c r="BD94" s="399"/>
      <c r="BE94" s="406" t="s">
        <v>603</v>
      </c>
    </row>
    <row r="95" spans="1:57" s="38" customFormat="1" ht="34.5" customHeight="1" x14ac:dyDescent="0.25">
      <c r="A95" s="482"/>
      <c r="B95" s="503"/>
      <c r="C95" s="503"/>
      <c r="D95" s="503"/>
      <c r="E95" s="503"/>
      <c r="F95" s="503"/>
      <c r="G95" s="503"/>
      <c r="H95" s="506"/>
      <c r="I95" s="485"/>
      <c r="J95" s="178">
        <f t="shared" si="147"/>
        <v>0</v>
      </c>
      <c r="K95" s="178">
        <f t="shared" si="148"/>
        <v>0</v>
      </c>
      <c r="L95" s="178">
        <f t="shared" si="149"/>
        <v>0</v>
      </c>
      <c r="M95" s="178">
        <f t="shared" si="150"/>
        <v>0</v>
      </c>
      <c r="N95" s="136" t="s">
        <v>265</v>
      </c>
      <c r="O95" s="295" t="s">
        <v>264</v>
      </c>
      <c r="P95" s="447"/>
      <c r="Q95" s="448"/>
      <c r="R95" s="448"/>
      <c r="S95" s="448" t="s">
        <v>7</v>
      </c>
      <c r="T95" s="448"/>
      <c r="U95" s="448"/>
      <c r="V95" s="448"/>
      <c r="W95" s="448"/>
      <c r="X95" s="448"/>
      <c r="Y95" s="448"/>
      <c r="Z95" s="448"/>
      <c r="AA95" s="448"/>
      <c r="AB95" s="448"/>
      <c r="AC95" s="378">
        <f t="shared" si="130"/>
        <v>1</v>
      </c>
      <c r="AD95" s="141" t="s">
        <v>299</v>
      </c>
      <c r="AE95" s="314">
        <v>0.2</v>
      </c>
      <c r="AF95" s="138">
        <f t="shared" si="175"/>
        <v>0.2</v>
      </c>
      <c r="AG95" s="137">
        <v>0.4</v>
      </c>
      <c r="AH95" s="138">
        <f t="shared" si="176"/>
        <v>0.4</v>
      </c>
      <c r="AI95" s="137">
        <v>0.7</v>
      </c>
      <c r="AJ95" s="138">
        <f t="shared" si="177"/>
        <v>0.7</v>
      </c>
      <c r="AK95" s="137">
        <v>1</v>
      </c>
      <c r="AL95" s="218">
        <f t="shared" si="178"/>
        <v>1</v>
      </c>
      <c r="AM95" s="275">
        <v>0</v>
      </c>
      <c r="AN95" s="48">
        <f t="shared" si="146"/>
        <v>0</v>
      </c>
      <c r="AO95" s="139" t="s">
        <v>507</v>
      </c>
      <c r="AP95" s="179">
        <v>0</v>
      </c>
      <c r="AQ95" s="48">
        <f t="shared" si="179"/>
        <v>0</v>
      </c>
      <c r="AR95" s="454" t="s">
        <v>647</v>
      </c>
      <c r="AS95" s="179"/>
      <c r="AT95" s="48">
        <f t="shared" si="180"/>
        <v>0</v>
      </c>
      <c r="AU95" s="140"/>
      <c r="AV95" s="179"/>
      <c r="AW95" s="48">
        <f t="shared" si="141"/>
        <v>0</v>
      </c>
      <c r="AX95" s="276"/>
      <c r="AY95" s="239" t="s">
        <v>254</v>
      </c>
      <c r="AZ95" s="295" t="s">
        <v>257</v>
      </c>
      <c r="BA95" s="398" t="str">
        <f t="shared" si="128"/>
        <v/>
      </c>
      <c r="BB95" s="398" t="str">
        <f t="shared" si="129"/>
        <v/>
      </c>
      <c r="BC95" s="399"/>
      <c r="BD95" s="399"/>
      <c r="BE95" s="406" t="s">
        <v>603</v>
      </c>
    </row>
    <row r="96" spans="1:57" s="38" customFormat="1" ht="34.5" customHeight="1" x14ac:dyDescent="0.25">
      <c r="A96" s="482"/>
      <c r="B96" s="503"/>
      <c r="C96" s="503"/>
      <c r="D96" s="503"/>
      <c r="E96" s="503"/>
      <c r="F96" s="503"/>
      <c r="G96" s="503"/>
      <c r="H96" s="506"/>
      <c r="I96" s="485"/>
      <c r="J96" s="178">
        <f t="shared" si="147"/>
        <v>0.03</v>
      </c>
      <c r="K96" s="178">
        <f t="shared" si="148"/>
        <v>0.31119999999999998</v>
      </c>
      <c r="L96" s="178">
        <f t="shared" si="149"/>
        <v>0</v>
      </c>
      <c r="M96" s="178">
        <f t="shared" si="150"/>
        <v>0</v>
      </c>
      <c r="N96" s="136" t="s">
        <v>266</v>
      </c>
      <c r="O96" s="295" t="s">
        <v>300</v>
      </c>
      <c r="P96" s="447"/>
      <c r="Q96" s="448"/>
      <c r="R96" s="448"/>
      <c r="S96" s="448" t="s">
        <v>7</v>
      </c>
      <c r="T96" s="448"/>
      <c r="U96" s="448"/>
      <c r="V96" s="448"/>
      <c r="W96" s="448"/>
      <c r="X96" s="448"/>
      <c r="Y96" s="448"/>
      <c r="Z96" s="448"/>
      <c r="AA96" s="448"/>
      <c r="AB96" s="448"/>
      <c r="AC96" s="378">
        <f t="shared" si="130"/>
        <v>1</v>
      </c>
      <c r="AD96" s="141" t="s">
        <v>299</v>
      </c>
      <c r="AE96" s="314">
        <v>0.03</v>
      </c>
      <c r="AF96" s="138">
        <f t="shared" si="175"/>
        <v>0.03</v>
      </c>
      <c r="AG96" s="137">
        <v>0.31119999999999998</v>
      </c>
      <c r="AH96" s="138">
        <f>AG96/AK96</f>
        <v>0.31119999999999998</v>
      </c>
      <c r="AI96" s="137">
        <v>0.625</v>
      </c>
      <c r="AJ96" s="138">
        <f t="shared" si="177"/>
        <v>0.625</v>
      </c>
      <c r="AK96" s="137">
        <v>1</v>
      </c>
      <c r="AL96" s="218">
        <f t="shared" si="178"/>
        <v>1</v>
      </c>
      <c r="AM96" s="275">
        <v>0.03</v>
      </c>
      <c r="AN96" s="48">
        <f t="shared" si="146"/>
        <v>1</v>
      </c>
      <c r="AO96" s="139" t="s">
        <v>508</v>
      </c>
      <c r="AP96" s="179">
        <f>AH96</f>
        <v>0.31119999999999998</v>
      </c>
      <c r="AQ96" s="48">
        <f t="shared" si="179"/>
        <v>1</v>
      </c>
      <c r="AR96" s="140" t="s">
        <v>640</v>
      </c>
      <c r="AS96" s="179"/>
      <c r="AT96" s="48">
        <f t="shared" si="180"/>
        <v>0</v>
      </c>
      <c r="AU96" s="140"/>
      <c r="AV96" s="179"/>
      <c r="AW96" s="48">
        <f t="shared" si="141"/>
        <v>0</v>
      </c>
      <c r="AX96" s="276"/>
      <c r="AY96" s="239" t="s">
        <v>254</v>
      </c>
      <c r="AZ96" s="295" t="s">
        <v>257</v>
      </c>
      <c r="BA96" s="398" t="str">
        <f t="shared" si="128"/>
        <v/>
      </c>
      <c r="BB96" s="398" t="str">
        <f t="shared" si="129"/>
        <v/>
      </c>
      <c r="BC96" s="399"/>
      <c r="BD96" s="399"/>
      <c r="BE96" s="406" t="s">
        <v>603</v>
      </c>
    </row>
    <row r="97" spans="1:57" s="38" customFormat="1" ht="34.5" customHeight="1" x14ac:dyDescent="0.25">
      <c r="A97" s="482"/>
      <c r="B97" s="503"/>
      <c r="C97" s="503"/>
      <c r="D97" s="503"/>
      <c r="E97" s="503"/>
      <c r="F97" s="503"/>
      <c r="G97" s="503"/>
      <c r="H97" s="506"/>
      <c r="I97" s="485"/>
      <c r="J97" s="178">
        <f t="shared" si="147"/>
        <v>0.125</v>
      </c>
      <c r="K97" s="178">
        <f t="shared" si="148"/>
        <v>0.375</v>
      </c>
      <c r="L97" s="178">
        <f t="shared" si="149"/>
        <v>0</v>
      </c>
      <c r="M97" s="178">
        <f t="shared" si="150"/>
        <v>0</v>
      </c>
      <c r="N97" s="136" t="s">
        <v>268</v>
      </c>
      <c r="O97" s="295" t="s">
        <v>267</v>
      </c>
      <c r="P97" s="447"/>
      <c r="Q97" s="448"/>
      <c r="R97" s="448"/>
      <c r="S97" s="448" t="s">
        <v>7</v>
      </c>
      <c r="T97" s="448"/>
      <c r="U97" s="448"/>
      <c r="V97" s="448"/>
      <c r="W97" s="448"/>
      <c r="X97" s="448"/>
      <c r="Y97" s="448"/>
      <c r="Z97" s="448"/>
      <c r="AA97" s="448"/>
      <c r="AB97" s="448"/>
      <c r="AC97" s="378">
        <f t="shared" si="130"/>
        <v>1</v>
      </c>
      <c r="AD97" s="141" t="s">
        <v>299</v>
      </c>
      <c r="AE97" s="314">
        <v>0.125</v>
      </c>
      <c r="AF97" s="138">
        <f t="shared" si="175"/>
        <v>0.125</v>
      </c>
      <c r="AG97" s="137">
        <v>0.375</v>
      </c>
      <c r="AH97" s="138">
        <f t="shared" si="176"/>
        <v>0.375</v>
      </c>
      <c r="AI97" s="137">
        <v>0.625</v>
      </c>
      <c r="AJ97" s="138">
        <f t="shared" si="177"/>
        <v>0.625</v>
      </c>
      <c r="AK97" s="137">
        <v>1</v>
      </c>
      <c r="AL97" s="218">
        <f t="shared" si="178"/>
        <v>1</v>
      </c>
      <c r="AM97" s="275">
        <v>0.125</v>
      </c>
      <c r="AN97" s="48">
        <f t="shared" si="146"/>
        <v>1</v>
      </c>
      <c r="AO97" s="139" t="s">
        <v>509</v>
      </c>
      <c r="AP97" s="179">
        <v>0.375</v>
      </c>
      <c r="AQ97" s="48">
        <f t="shared" si="179"/>
        <v>1</v>
      </c>
      <c r="AR97" s="140" t="s">
        <v>641</v>
      </c>
      <c r="AS97" s="179"/>
      <c r="AT97" s="48">
        <f t="shared" si="180"/>
        <v>0</v>
      </c>
      <c r="AU97" s="140"/>
      <c r="AV97" s="179"/>
      <c r="AW97" s="48">
        <f t="shared" si="141"/>
        <v>0</v>
      </c>
      <c r="AX97" s="276"/>
      <c r="AY97" s="239" t="s">
        <v>254</v>
      </c>
      <c r="AZ97" s="295" t="s">
        <v>257</v>
      </c>
      <c r="BA97" s="398" t="str">
        <f t="shared" si="128"/>
        <v/>
      </c>
      <c r="BB97" s="398" t="str">
        <f t="shared" si="129"/>
        <v/>
      </c>
      <c r="BC97" s="399"/>
      <c r="BD97" s="399"/>
      <c r="BE97" s="406" t="s">
        <v>603</v>
      </c>
    </row>
    <row r="98" spans="1:57" s="38" customFormat="1" ht="34.5" customHeight="1" x14ac:dyDescent="0.25">
      <c r="A98" s="482"/>
      <c r="B98" s="503"/>
      <c r="C98" s="503"/>
      <c r="D98" s="503"/>
      <c r="E98" s="503"/>
      <c r="F98" s="503"/>
      <c r="G98" s="503"/>
      <c r="H98" s="506"/>
      <c r="I98" s="485"/>
      <c r="J98" s="178">
        <f t="shared" si="147"/>
        <v>0.25</v>
      </c>
      <c r="K98" s="178">
        <f t="shared" si="148"/>
        <v>0.5</v>
      </c>
      <c r="L98" s="178">
        <f t="shared" si="149"/>
        <v>0</v>
      </c>
      <c r="M98" s="178">
        <f t="shared" si="150"/>
        <v>0</v>
      </c>
      <c r="N98" s="136" t="s">
        <v>270</v>
      </c>
      <c r="O98" s="295" t="s">
        <v>269</v>
      </c>
      <c r="P98" s="447"/>
      <c r="Q98" s="448"/>
      <c r="R98" s="448"/>
      <c r="S98" s="448" t="s">
        <v>7</v>
      </c>
      <c r="T98" s="448"/>
      <c r="U98" s="448"/>
      <c r="V98" s="448"/>
      <c r="W98" s="448"/>
      <c r="X98" s="448"/>
      <c r="Y98" s="448"/>
      <c r="Z98" s="448"/>
      <c r="AA98" s="448"/>
      <c r="AB98" s="448"/>
      <c r="AC98" s="378">
        <f t="shared" si="130"/>
        <v>1</v>
      </c>
      <c r="AD98" s="141" t="s">
        <v>299</v>
      </c>
      <c r="AE98" s="314">
        <v>0.25</v>
      </c>
      <c r="AF98" s="138">
        <f t="shared" si="175"/>
        <v>0.25</v>
      </c>
      <c r="AG98" s="137">
        <v>0.5</v>
      </c>
      <c r="AH98" s="138">
        <f t="shared" si="176"/>
        <v>0.5</v>
      </c>
      <c r="AI98" s="137">
        <v>0.75</v>
      </c>
      <c r="AJ98" s="138">
        <f t="shared" si="177"/>
        <v>0.75</v>
      </c>
      <c r="AK98" s="137">
        <v>1</v>
      </c>
      <c r="AL98" s="218">
        <f t="shared" si="178"/>
        <v>1</v>
      </c>
      <c r="AM98" s="275">
        <v>0.25</v>
      </c>
      <c r="AN98" s="48">
        <f t="shared" si="146"/>
        <v>1</v>
      </c>
      <c r="AO98" s="139" t="s">
        <v>510</v>
      </c>
      <c r="AP98" s="179">
        <v>0.5</v>
      </c>
      <c r="AQ98" s="48">
        <f t="shared" si="179"/>
        <v>1</v>
      </c>
      <c r="AR98" s="140" t="s">
        <v>642</v>
      </c>
      <c r="AS98" s="179"/>
      <c r="AT98" s="48">
        <f t="shared" si="180"/>
        <v>0</v>
      </c>
      <c r="AU98" s="140"/>
      <c r="AV98" s="179"/>
      <c r="AW98" s="48">
        <f t="shared" si="141"/>
        <v>0</v>
      </c>
      <c r="AX98" s="276"/>
      <c r="AY98" s="239" t="s">
        <v>254</v>
      </c>
      <c r="AZ98" s="295" t="s">
        <v>257</v>
      </c>
      <c r="BA98" s="398" t="str">
        <f t="shared" si="128"/>
        <v/>
      </c>
      <c r="BB98" s="398" t="str">
        <f t="shared" si="129"/>
        <v/>
      </c>
      <c r="BC98" s="399"/>
      <c r="BD98" s="399"/>
      <c r="BE98" s="406" t="s">
        <v>603</v>
      </c>
    </row>
    <row r="99" spans="1:57" s="38" customFormat="1" ht="67.5" customHeight="1" x14ac:dyDescent="0.25">
      <c r="A99" s="482"/>
      <c r="B99" s="503"/>
      <c r="C99" s="503"/>
      <c r="D99" s="503"/>
      <c r="E99" s="503"/>
      <c r="F99" s="503"/>
      <c r="G99" s="503"/>
      <c r="H99" s="506"/>
      <c r="I99" s="485"/>
      <c r="J99" s="178">
        <f t="shared" si="147"/>
        <v>0.25</v>
      </c>
      <c r="K99" s="178">
        <f t="shared" si="148"/>
        <v>0.5</v>
      </c>
      <c r="L99" s="178">
        <f t="shared" si="149"/>
        <v>0</v>
      </c>
      <c r="M99" s="178">
        <f t="shared" si="150"/>
        <v>0</v>
      </c>
      <c r="N99" s="136" t="s">
        <v>301</v>
      </c>
      <c r="O99" s="295" t="s">
        <v>271</v>
      </c>
      <c r="P99" s="447"/>
      <c r="Q99" s="448"/>
      <c r="R99" s="448"/>
      <c r="S99" s="448" t="s">
        <v>7</v>
      </c>
      <c r="T99" s="448"/>
      <c r="U99" s="448"/>
      <c r="V99" s="448"/>
      <c r="W99" s="448"/>
      <c r="X99" s="448"/>
      <c r="Y99" s="448"/>
      <c r="Z99" s="448"/>
      <c r="AA99" s="448"/>
      <c r="AB99" s="448"/>
      <c r="AC99" s="378">
        <f t="shared" si="130"/>
        <v>1</v>
      </c>
      <c r="AD99" s="141" t="s">
        <v>299</v>
      </c>
      <c r="AE99" s="314">
        <v>0.25</v>
      </c>
      <c r="AF99" s="138">
        <f t="shared" si="175"/>
        <v>0.25</v>
      </c>
      <c r="AG99" s="137">
        <v>0.5</v>
      </c>
      <c r="AH99" s="138">
        <f t="shared" si="176"/>
        <v>0.5</v>
      </c>
      <c r="AI99" s="137">
        <v>0.75</v>
      </c>
      <c r="AJ99" s="138">
        <f t="shared" si="177"/>
        <v>0.75</v>
      </c>
      <c r="AK99" s="137">
        <v>1</v>
      </c>
      <c r="AL99" s="218">
        <f t="shared" si="178"/>
        <v>1</v>
      </c>
      <c r="AM99" s="275">
        <v>0.25</v>
      </c>
      <c r="AN99" s="48">
        <f t="shared" si="146"/>
        <v>1</v>
      </c>
      <c r="AO99" s="139" t="s">
        <v>511</v>
      </c>
      <c r="AP99" s="179">
        <v>0.5</v>
      </c>
      <c r="AQ99" s="48">
        <f t="shared" si="179"/>
        <v>1</v>
      </c>
      <c r="AR99" s="140" t="s">
        <v>643</v>
      </c>
      <c r="AS99" s="179"/>
      <c r="AT99" s="48">
        <f t="shared" si="180"/>
        <v>0</v>
      </c>
      <c r="AU99" s="140"/>
      <c r="AV99" s="179"/>
      <c r="AW99" s="48">
        <f t="shared" si="141"/>
        <v>0</v>
      </c>
      <c r="AX99" s="276"/>
      <c r="AY99" s="239" t="s">
        <v>254</v>
      </c>
      <c r="AZ99" s="295" t="s">
        <v>257</v>
      </c>
      <c r="BA99" s="398" t="str">
        <f t="shared" si="128"/>
        <v/>
      </c>
      <c r="BB99" s="398" t="str">
        <f t="shared" si="129"/>
        <v/>
      </c>
      <c r="BC99" s="399"/>
      <c r="BD99" s="399"/>
      <c r="BE99" s="406" t="s">
        <v>603</v>
      </c>
    </row>
    <row r="100" spans="1:57" s="38" customFormat="1" ht="180" x14ac:dyDescent="0.25">
      <c r="A100" s="482"/>
      <c r="B100" s="503"/>
      <c r="C100" s="503"/>
      <c r="D100" s="503"/>
      <c r="E100" s="503"/>
      <c r="F100" s="503"/>
      <c r="G100" s="503"/>
      <c r="H100" s="506"/>
      <c r="I100" s="485"/>
      <c r="J100" s="178">
        <f t="shared" si="147"/>
        <v>0.16669999999999999</v>
      </c>
      <c r="K100" s="178">
        <f t="shared" si="148"/>
        <v>0.41670000000000001</v>
      </c>
      <c r="L100" s="178">
        <f t="shared" si="149"/>
        <v>0</v>
      </c>
      <c r="M100" s="178">
        <f t="shared" si="150"/>
        <v>0</v>
      </c>
      <c r="N100" s="136" t="s">
        <v>274</v>
      </c>
      <c r="O100" s="295" t="s">
        <v>272</v>
      </c>
      <c r="P100" s="447"/>
      <c r="Q100" s="448"/>
      <c r="R100" s="448"/>
      <c r="S100" s="448" t="s">
        <v>7</v>
      </c>
      <c r="T100" s="448"/>
      <c r="U100" s="448"/>
      <c r="V100" s="448"/>
      <c r="W100" s="448"/>
      <c r="X100" s="448"/>
      <c r="Y100" s="448"/>
      <c r="Z100" s="448"/>
      <c r="AA100" s="448"/>
      <c r="AB100" s="448"/>
      <c r="AC100" s="378">
        <f t="shared" si="130"/>
        <v>1</v>
      </c>
      <c r="AD100" s="141" t="s">
        <v>299</v>
      </c>
      <c r="AE100" s="314">
        <v>0.16669999999999999</v>
      </c>
      <c r="AF100" s="138">
        <f>AE100/AK100</f>
        <v>0.16669999999999999</v>
      </c>
      <c r="AG100" s="137">
        <v>0.41670000000000001</v>
      </c>
      <c r="AH100" s="138">
        <f t="shared" si="176"/>
        <v>0.41670000000000001</v>
      </c>
      <c r="AI100" s="137">
        <v>0.70840000000000003</v>
      </c>
      <c r="AJ100" s="138">
        <f t="shared" si="177"/>
        <v>0.70840000000000003</v>
      </c>
      <c r="AK100" s="137">
        <v>1</v>
      </c>
      <c r="AL100" s="218">
        <f t="shared" si="178"/>
        <v>1</v>
      </c>
      <c r="AM100" s="275">
        <f>0.1667/1</f>
        <v>0.16669999999999999</v>
      </c>
      <c r="AN100" s="380">
        <f>AM100/AF100</f>
        <v>1</v>
      </c>
      <c r="AO100" s="139" t="s">
        <v>512</v>
      </c>
      <c r="AP100" s="179">
        <f>AH100</f>
        <v>0.41670000000000001</v>
      </c>
      <c r="AQ100" s="48">
        <f t="shared" si="179"/>
        <v>1</v>
      </c>
      <c r="AR100" s="140" t="s">
        <v>644</v>
      </c>
      <c r="AS100" s="179"/>
      <c r="AT100" s="48">
        <f t="shared" si="180"/>
        <v>0</v>
      </c>
      <c r="AU100" s="140"/>
      <c r="AV100" s="179"/>
      <c r="AW100" s="48">
        <f t="shared" si="141"/>
        <v>0</v>
      </c>
      <c r="AX100" s="276"/>
      <c r="AY100" s="239" t="s">
        <v>254</v>
      </c>
      <c r="AZ100" s="295" t="s">
        <v>258</v>
      </c>
      <c r="BA100" s="398" t="str">
        <f t="shared" si="128"/>
        <v/>
      </c>
      <c r="BB100" s="398" t="str">
        <f t="shared" si="129"/>
        <v/>
      </c>
      <c r="BC100" s="399"/>
      <c r="BD100" s="399"/>
      <c r="BE100" s="406" t="s">
        <v>603</v>
      </c>
    </row>
    <row r="101" spans="1:57" s="38" customFormat="1" ht="75" x14ac:dyDescent="0.25">
      <c r="A101" s="482"/>
      <c r="B101" s="503"/>
      <c r="C101" s="503"/>
      <c r="D101" s="503"/>
      <c r="E101" s="503"/>
      <c r="F101" s="503"/>
      <c r="G101" s="503"/>
      <c r="H101" s="506"/>
      <c r="I101" s="485"/>
      <c r="J101" s="178">
        <f t="shared" si="147"/>
        <v>0.25</v>
      </c>
      <c r="K101" s="178">
        <f t="shared" si="148"/>
        <v>0.5</v>
      </c>
      <c r="L101" s="178">
        <f t="shared" si="149"/>
        <v>0</v>
      </c>
      <c r="M101" s="178">
        <f t="shared" si="150"/>
        <v>0</v>
      </c>
      <c r="N101" s="136" t="s">
        <v>273</v>
      </c>
      <c r="O101" s="295" t="s">
        <v>275</v>
      </c>
      <c r="P101" s="447"/>
      <c r="Q101" s="448"/>
      <c r="R101" s="448"/>
      <c r="S101" s="448" t="s">
        <v>7</v>
      </c>
      <c r="T101" s="448"/>
      <c r="U101" s="448"/>
      <c r="V101" s="448"/>
      <c r="W101" s="448"/>
      <c r="X101" s="448"/>
      <c r="Y101" s="448"/>
      <c r="Z101" s="448"/>
      <c r="AA101" s="448"/>
      <c r="AB101" s="448"/>
      <c r="AC101" s="378">
        <f t="shared" si="130"/>
        <v>1</v>
      </c>
      <c r="AD101" s="141" t="s">
        <v>299</v>
      </c>
      <c r="AE101" s="314">
        <v>0.25</v>
      </c>
      <c r="AF101" s="138">
        <f t="shared" si="175"/>
        <v>0.25</v>
      </c>
      <c r="AG101" s="137">
        <v>0.5</v>
      </c>
      <c r="AH101" s="138">
        <f t="shared" si="176"/>
        <v>0.5</v>
      </c>
      <c r="AI101" s="137">
        <v>0.75</v>
      </c>
      <c r="AJ101" s="138">
        <f t="shared" si="177"/>
        <v>0.75</v>
      </c>
      <c r="AK101" s="137">
        <v>1</v>
      </c>
      <c r="AL101" s="218">
        <f t="shared" si="178"/>
        <v>1</v>
      </c>
      <c r="AM101" s="275">
        <v>0.25</v>
      </c>
      <c r="AN101" s="48">
        <f t="shared" si="146"/>
        <v>1</v>
      </c>
      <c r="AO101" s="139" t="s">
        <v>490</v>
      </c>
      <c r="AP101" s="179">
        <v>0.5</v>
      </c>
      <c r="AQ101" s="48">
        <f t="shared" si="179"/>
        <v>1</v>
      </c>
      <c r="AR101" s="140" t="s">
        <v>646</v>
      </c>
      <c r="AS101" s="179"/>
      <c r="AT101" s="48">
        <f t="shared" si="180"/>
        <v>0</v>
      </c>
      <c r="AU101" s="140"/>
      <c r="AV101" s="179"/>
      <c r="AW101" s="48">
        <f t="shared" si="141"/>
        <v>0</v>
      </c>
      <c r="AX101" s="276"/>
      <c r="AY101" s="239" t="s">
        <v>254</v>
      </c>
      <c r="AZ101" s="295" t="s">
        <v>259</v>
      </c>
      <c r="BA101" s="398" t="str">
        <f t="shared" si="128"/>
        <v/>
      </c>
      <c r="BB101" s="398" t="str">
        <f t="shared" si="129"/>
        <v/>
      </c>
      <c r="BC101" s="399"/>
      <c r="BD101" s="399"/>
      <c r="BE101" s="406" t="s">
        <v>603</v>
      </c>
    </row>
    <row r="102" spans="1:57" s="38" customFormat="1" ht="60" x14ac:dyDescent="0.25">
      <c r="A102" s="482"/>
      <c r="B102" s="503"/>
      <c r="C102" s="503"/>
      <c r="D102" s="503"/>
      <c r="E102" s="503"/>
      <c r="F102" s="503"/>
      <c r="G102" s="503"/>
      <c r="H102" s="506"/>
      <c r="I102" s="485"/>
      <c r="J102" s="178">
        <f t="shared" si="147"/>
        <v>0.25</v>
      </c>
      <c r="K102" s="178">
        <f t="shared" si="148"/>
        <v>0.5</v>
      </c>
      <c r="L102" s="178">
        <f t="shared" si="149"/>
        <v>0</v>
      </c>
      <c r="M102" s="178">
        <f t="shared" si="150"/>
        <v>0</v>
      </c>
      <c r="N102" s="136" t="s">
        <v>277</v>
      </c>
      <c r="O102" s="295" t="s">
        <v>276</v>
      </c>
      <c r="P102" s="447"/>
      <c r="Q102" s="448"/>
      <c r="R102" s="448"/>
      <c r="S102" s="448" t="s">
        <v>7</v>
      </c>
      <c r="T102" s="448"/>
      <c r="U102" s="448"/>
      <c r="V102" s="448"/>
      <c r="W102" s="448"/>
      <c r="X102" s="448"/>
      <c r="Y102" s="448"/>
      <c r="Z102" s="448"/>
      <c r="AA102" s="448"/>
      <c r="AB102" s="448"/>
      <c r="AC102" s="378">
        <f t="shared" si="130"/>
        <v>1</v>
      </c>
      <c r="AD102" s="141" t="s">
        <v>299</v>
      </c>
      <c r="AE102" s="314">
        <v>0.25</v>
      </c>
      <c r="AF102" s="138">
        <f t="shared" ref="AF102" si="181">AE102/AK102</f>
        <v>0.25</v>
      </c>
      <c r="AG102" s="137">
        <v>0.5</v>
      </c>
      <c r="AH102" s="138">
        <f t="shared" ref="AH102" si="182">AG102/AK102</f>
        <v>0.5</v>
      </c>
      <c r="AI102" s="137">
        <v>0.75</v>
      </c>
      <c r="AJ102" s="138">
        <f t="shared" ref="AJ102" si="183">AI102/AK102</f>
        <v>0.75</v>
      </c>
      <c r="AK102" s="137">
        <v>1</v>
      </c>
      <c r="AL102" s="218">
        <f t="shared" ref="AL102" si="184">AK102/AK102</f>
        <v>1</v>
      </c>
      <c r="AM102" s="275">
        <v>0.25</v>
      </c>
      <c r="AN102" s="48">
        <f t="shared" si="146"/>
        <v>1</v>
      </c>
      <c r="AO102" s="139" t="s">
        <v>491</v>
      </c>
      <c r="AP102" s="179">
        <v>0.5</v>
      </c>
      <c r="AQ102" s="48">
        <f t="shared" si="179"/>
        <v>1</v>
      </c>
      <c r="AR102" s="140" t="s">
        <v>645</v>
      </c>
      <c r="AS102" s="179"/>
      <c r="AT102" s="48">
        <f t="shared" si="180"/>
        <v>0</v>
      </c>
      <c r="AU102" s="140"/>
      <c r="AV102" s="179"/>
      <c r="AW102" s="48">
        <f t="shared" si="141"/>
        <v>0</v>
      </c>
      <c r="AX102" s="276"/>
      <c r="AY102" s="239" t="s">
        <v>254</v>
      </c>
      <c r="AZ102" s="295" t="s">
        <v>259</v>
      </c>
      <c r="BA102" s="398" t="str">
        <f t="shared" si="128"/>
        <v/>
      </c>
      <c r="BB102" s="398" t="str">
        <f t="shared" si="129"/>
        <v/>
      </c>
      <c r="BC102" s="399"/>
      <c r="BD102" s="399"/>
      <c r="BE102" s="406" t="s">
        <v>603</v>
      </c>
    </row>
    <row r="103" spans="1:57" s="38" customFormat="1" ht="234.75" thickBot="1" x14ac:dyDescent="0.3">
      <c r="A103" s="483"/>
      <c r="B103" s="504"/>
      <c r="C103" s="504"/>
      <c r="D103" s="504"/>
      <c r="E103" s="504"/>
      <c r="F103" s="504"/>
      <c r="G103" s="504"/>
      <c r="H103" s="507"/>
      <c r="I103" s="486"/>
      <c r="J103" s="181">
        <f t="shared" si="147"/>
        <v>0</v>
      </c>
      <c r="K103" s="181">
        <f t="shared" si="148"/>
        <v>0.25</v>
      </c>
      <c r="L103" s="181">
        <f t="shared" si="149"/>
        <v>0</v>
      </c>
      <c r="M103" s="181">
        <f t="shared" si="150"/>
        <v>0</v>
      </c>
      <c r="N103" s="142" t="s">
        <v>177</v>
      </c>
      <c r="O103" s="296" t="s">
        <v>177</v>
      </c>
      <c r="P103" s="449"/>
      <c r="Q103" s="450"/>
      <c r="R103" s="450"/>
      <c r="S103" s="450"/>
      <c r="T103" s="450"/>
      <c r="U103" s="450"/>
      <c r="V103" s="450"/>
      <c r="W103" s="450"/>
      <c r="X103" s="450"/>
      <c r="Y103" s="450" t="s">
        <v>7</v>
      </c>
      <c r="Z103" s="450"/>
      <c r="AA103" s="451"/>
      <c r="AB103" s="450"/>
      <c r="AC103" s="379">
        <f t="shared" si="130"/>
        <v>1</v>
      </c>
      <c r="AD103" s="328" t="s">
        <v>294</v>
      </c>
      <c r="AE103" s="315">
        <v>0</v>
      </c>
      <c r="AF103" s="144">
        <f t="shared" ref="AF103" si="185">AE103/AK103</f>
        <v>0</v>
      </c>
      <c r="AG103" s="143">
        <v>0.25</v>
      </c>
      <c r="AH103" s="144">
        <f t="shared" ref="AH103" si="186">AG103/AK103</f>
        <v>0.25</v>
      </c>
      <c r="AI103" s="143">
        <v>0.5</v>
      </c>
      <c r="AJ103" s="144">
        <f t="shared" ref="AJ103" si="187">AI103/AK103</f>
        <v>0.5</v>
      </c>
      <c r="AK103" s="143">
        <v>1</v>
      </c>
      <c r="AL103" s="219">
        <f t="shared" ref="AL103" si="188">AK103/AK103</f>
        <v>1</v>
      </c>
      <c r="AM103" s="277"/>
      <c r="AN103" s="78"/>
      <c r="AO103" s="182" t="s">
        <v>427</v>
      </c>
      <c r="AP103" s="183">
        <v>0.25</v>
      </c>
      <c r="AQ103" s="78">
        <f t="shared" si="179"/>
        <v>1</v>
      </c>
      <c r="AR103" s="140" t="s">
        <v>636</v>
      </c>
      <c r="AS103" s="183"/>
      <c r="AT103" s="78">
        <f t="shared" si="180"/>
        <v>0</v>
      </c>
      <c r="AU103" s="145"/>
      <c r="AV103" s="183"/>
      <c r="AW103" s="78">
        <f t="shared" si="141"/>
        <v>0</v>
      </c>
      <c r="AX103" s="278"/>
      <c r="AY103" s="240" t="s">
        <v>165</v>
      </c>
      <c r="AZ103" s="397" t="s">
        <v>176</v>
      </c>
      <c r="BA103" s="398" t="str">
        <f t="shared" si="128"/>
        <v/>
      </c>
      <c r="BB103" s="398" t="str">
        <f t="shared" si="129"/>
        <v/>
      </c>
      <c r="BC103" s="399"/>
      <c r="BD103" s="399"/>
      <c r="BE103" s="408" t="s">
        <v>578</v>
      </c>
    </row>
    <row r="104" spans="1:57" ht="15" x14ac:dyDescent="0.25">
      <c r="P104" s="2">
        <f>COUNTIF(P4:P103,"x")</f>
        <v>17</v>
      </c>
      <c r="Q104" s="2">
        <f t="shared" ref="Q104:AB104" si="189">COUNTIF(Q4:Q103,"x")</f>
        <v>32</v>
      </c>
      <c r="R104" s="2">
        <f t="shared" si="189"/>
        <v>16</v>
      </c>
      <c r="S104" s="2">
        <f t="shared" si="189"/>
        <v>38</v>
      </c>
      <c r="T104" s="2">
        <f t="shared" si="189"/>
        <v>22</v>
      </c>
      <c r="U104" s="2">
        <f t="shared" si="189"/>
        <v>18</v>
      </c>
      <c r="V104" s="2">
        <f t="shared" si="189"/>
        <v>27</v>
      </c>
      <c r="W104" s="2">
        <f t="shared" si="189"/>
        <v>10</v>
      </c>
      <c r="X104" s="2">
        <f t="shared" si="189"/>
        <v>6</v>
      </c>
      <c r="Y104" s="2">
        <f t="shared" si="189"/>
        <v>41</v>
      </c>
      <c r="Z104" s="2">
        <f t="shared" si="189"/>
        <v>8</v>
      </c>
      <c r="AA104" s="2">
        <f t="shared" si="189"/>
        <v>16</v>
      </c>
      <c r="AB104" s="2">
        <f t="shared" si="189"/>
        <v>42</v>
      </c>
      <c r="AD104"/>
      <c r="AF104" s="8">
        <f>AVERAGE(AF4:AF80)</f>
        <v>0.18461235733963005</v>
      </c>
      <c r="AG104" s="15"/>
      <c r="AH104" s="8">
        <f>AVERAGE(AH4:AH80)</f>
        <v>0.39118457300275472</v>
      </c>
      <c r="AI104" s="15"/>
      <c r="AJ104" s="8" t="e">
        <f>AVERAGE(AJ4:AJ80)</f>
        <v>#NAME?</v>
      </c>
      <c r="AK104" s="15"/>
      <c r="AL104" s="8">
        <f>AVERAGE(AL4:AL80)</f>
        <v>1</v>
      </c>
    </row>
    <row r="105" spans="1:57" ht="15" x14ac:dyDescent="0.25"/>
    <row r="106" spans="1:57" ht="15" x14ac:dyDescent="0.25">
      <c r="O106" s="2" t="s">
        <v>75</v>
      </c>
    </row>
    <row r="107" spans="1:57" ht="15" x14ac:dyDescent="0.25">
      <c r="N107" s="4" t="s">
        <v>419</v>
      </c>
      <c r="O107" s="5">
        <f>COUNTIF(AF4:AF103,100%)</f>
        <v>6</v>
      </c>
      <c r="AH107" s="3">
        <f>21/24</f>
        <v>0.875</v>
      </c>
    </row>
    <row r="108" spans="1:57" ht="15" x14ac:dyDescent="0.25">
      <c r="N108" s="4" t="s">
        <v>420</v>
      </c>
      <c r="O108" s="5">
        <f>COUNTIF(AH4:AH103,100%)</f>
        <v>6</v>
      </c>
    </row>
    <row r="109" spans="1:57" s="2" customFormat="1" ht="15" x14ac:dyDescent="0.25">
      <c r="A109" s="1"/>
      <c r="B109" s="1"/>
      <c r="C109" s="1"/>
      <c r="D109" s="1"/>
      <c r="E109" s="1"/>
      <c r="F109" s="1"/>
      <c r="G109" s="1"/>
      <c r="H109" s="1"/>
      <c r="I109"/>
      <c r="J109"/>
      <c r="K109"/>
      <c r="L109"/>
      <c r="M109"/>
      <c r="N109" s="4" t="s">
        <v>421</v>
      </c>
      <c r="O109" s="5">
        <f>COUNTIF(AJ4:AJ103,100%)</f>
        <v>12</v>
      </c>
      <c r="AE109" s="14"/>
      <c r="AF109" s="3"/>
      <c r="AG109" s="14"/>
      <c r="AH109" s="3"/>
      <c r="AI109" s="14"/>
      <c r="AJ109" s="3"/>
      <c r="AK109" s="14"/>
      <c r="AL109" s="3"/>
    </row>
    <row r="110" spans="1:57" s="2" customFormat="1" ht="15" x14ac:dyDescent="0.25">
      <c r="A110" s="1"/>
      <c r="B110" s="1"/>
      <c r="C110" s="1"/>
      <c r="D110" s="1"/>
      <c r="E110" s="1"/>
      <c r="F110" s="1"/>
      <c r="G110" s="1"/>
      <c r="H110" s="1"/>
      <c r="I110"/>
      <c r="J110"/>
      <c r="K110"/>
      <c r="L110"/>
      <c r="M110"/>
      <c r="N110" s="4" t="s">
        <v>422</v>
      </c>
      <c r="O110" s="5">
        <f>COUNTIF(AL4:AL103,100%)</f>
        <v>100</v>
      </c>
      <c r="AE110" s="14"/>
      <c r="AF110" s="3"/>
      <c r="AG110" s="14"/>
      <c r="AH110" s="3"/>
      <c r="AI110" s="14"/>
      <c r="AJ110" s="3"/>
      <c r="AK110" s="14"/>
      <c r="AL110" s="3"/>
    </row>
    <row r="111" spans="1:57" s="2" customFormat="1" ht="15" x14ac:dyDescent="0.25">
      <c r="A111" s="1"/>
      <c r="B111" s="1"/>
      <c r="C111" s="1"/>
      <c r="D111" s="1"/>
      <c r="E111" s="1"/>
      <c r="F111" s="1"/>
      <c r="G111" s="1"/>
      <c r="H111" s="1"/>
      <c r="I111"/>
      <c r="J111"/>
      <c r="K111"/>
      <c r="L111"/>
      <c r="M111"/>
      <c r="O111" s="2">
        <f>SUM(O107:O110)</f>
        <v>124</v>
      </c>
      <c r="AE111" s="14"/>
      <c r="AF111" s="3"/>
      <c r="AG111" s="14"/>
      <c r="AH111" s="3"/>
      <c r="AI111" s="14"/>
      <c r="AJ111" s="3"/>
      <c r="AK111" s="14"/>
      <c r="AL111" s="3"/>
    </row>
  </sheetData>
  <sheetProtection formatCells="0" sort="0" autoFilter="0"/>
  <autoFilter ref="A3:BE104" xr:uid="{BEB8EAD9-077F-4BA4-852B-552DEAC3139B}"/>
  <mergeCells count="149">
    <mergeCell ref="BE1:BE3"/>
    <mergeCell ref="BA1:BD2"/>
    <mergeCell ref="L11:L12"/>
    <mergeCell ref="M11:M12"/>
    <mergeCell ref="M54:M57"/>
    <mergeCell ref="I4:I5"/>
    <mergeCell ref="I11:I12"/>
    <mergeCell ref="K4:K5"/>
    <mergeCell ref="L4:L5"/>
    <mergeCell ref="M4:M5"/>
    <mergeCell ref="AP2:AR2"/>
    <mergeCell ref="AS2:AU2"/>
    <mergeCell ref="J8:J10"/>
    <mergeCell ref="K8:K10"/>
    <mergeCell ref="L8:L10"/>
    <mergeCell ref="M8:M10"/>
    <mergeCell ref="J13:J14"/>
    <mergeCell ref="J22:J23"/>
    <mergeCell ref="K22:K23"/>
    <mergeCell ref="L22:L23"/>
    <mergeCell ref="M22:M23"/>
    <mergeCell ref="K13:K14"/>
    <mergeCell ref="L13:L14"/>
    <mergeCell ref="M13:M14"/>
    <mergeCell ref="M58:M61"/>
    <mergeCell ref="K24:K30"/>
    <mergeCell ref="L24:L30"/>
    <mergeCell ref="M24:M30"/>
    <mergeCell ref="J31:J38"/>
    <mergeCell ref="K52:K53"/>
    <mergeCell ref="L52:L53"/>
    <mergeCell ref="M52:M53"/>
    <mergeCell ref="J39:J43"/>
    <mergeCell ref="J52:J53"/>
    <mergeCell ref="J44:J51"/>
    <mergeCell ref="K44:K51"/>
    <mergeCell ref="M44:M51"/>
    <mergeCell ref="J24:J30"/>
    <mergeCell ref="M31:M38"/>
    <mergeCell ref="M39:M43"/>
    <mergeCell ref="M74:M79"/>
    <mergeCell ref="J62:J69"/>
    <mergeCell ref="K62:K69"/>
    <mergeCell ref="L62:L69"/>
    <mergeCell ref="M62:M69"/>
    <mergeCell ref="J71:J73"/>
    <mergeCell ref="K71:K73"/>
    <mergeCell ref="L71:L73"/>
    <mergeCell ref="M71:M73"/>
    <mergeCell ref="K19:K21"/>
    <mergeCell ref="M19:M21"/>
    <mergeCell ref="J4:J5"/>
    <mergeCell ref="J6:J7"/>
    <mergeCell ref="K6:K7"/>
    <mergeCell ref="L6:L7"/>
    <mergeCell ref="M6:M7"/>
    <mergeCell ref="J11:J12"/>
    <mergeCell ref="K11:K12"/>
    <mergeCell ref="H58:H79"/>
    <mergeCell ref="I58:I61"/>
    <mergeCell ref="E19:E30"/>
    <mergeCell ref="K39:K43"/>
    <mergeCell ref="L39:L43"/>
    <mergeCell ref="L19:L21"/>
    <mergeCell ref="K31:K38"/>
    <mergeCell ref="L31:L38"/>
    <mergeCell ref="F19:F30"/>
    <mergeCell ref="F58:F79"/>
    <mergeCell ref="G58:G79"/>
    <mergeCell ref="J54:J57"/>
    <mergeCell ref="K54:K57"/>
    <mergeCell ref="L54:L57"/>
    <mergeCell ref="G19:G30"/>
    <mergeCell ref="H19:H30"/>
    <mergeCell ref="J74:J79"/>
    <mergeCell ref="K74:K79"/>
    <mergeCell ref="L74:L79"/>
    <mergeCell ref="L44:L51"/>
    <mergeCell ref="J58:J61"/>
    <mergeCell ref="K58:K61"/>
    <mergeCell ref="L58:L61"/>
    <mergeCell ref="J19:J21"/>
    <mergeCell ref="AV2:AX2"/>
    <mergeCell ref="AM1:AX1"/>
    <mergeCell ref="B58:B79"/>
    <mergeCell ref="AM2:AO2"/>
    <mergeCell ref="AE1:AL1"/>
    <mergeCell ref="AE2:AF2"/>
    <mergeCell ref="AG2:AH2"/>
    <mergeCell ref="AI2:AJ2"/>
    <mergeCell ref="AK2:AL2"/>
    <mergeCell ref="P2:AD2"/>
    <mergeCell ref="I31:I38"/>
    <mergeCell ref="C31:C57"/>
    <mergeCell ref="D31:D57"/>
    <mergeCell ref="F31:F57"/>
    <mergeCell ref="G31:G57"/>
    <mergeCell ref="H31:H57"/>
    <mergeCell ref="C19:C30"/>
    <mergeCell ref="D19:D30"/>
    <mergeCell ref="C58:C79"/>
    <mergeCell ref="D58:D79"/>
    <mergeCell ref="C15:C18"/>
    <mergeCell ref="D15:D18"/>
    <mergeCell ref="F15:F18"/>
    <mergeCell ref="G15:G18"/>
    <mergeCell ref="B15:B18"/>
    <mergeCell ref="E31:E57"/>
    <mergeCell ref="A19:A30"/>
    <mergeCell ref="I19:I21"/>
    <mergeCell ref="I22:I23"/>
    <mergeCell ref="B19:B30"/>
    <mergeCell ref="B31:B57"/>
    <mergeCell ref="E4:E14"/>
    <mergeCell ref="I24:I30"/>
    <mergeCell ref="I44:I51"/>
    <mergeCell ref="C4:C14"/>
    <mergeCell ref="D4:D14"/>
    <mergeCell ref="F4:F14"/>
    <mergeCell ref="G4:G14"/>
    <mergeCell ref="I6:I7"/>
    <mergeCell ref="I54:I57"/>
    <mergeCell ref="H15:H18"/>
    <mergeCell ref="E15:E18"/>
    <mergeCell ref="H4:H14"/>
    <mergeCell ref="AY1:AZ2"/>
    <mergeCell ref="A80:A103"/>
    <mergeCell ref="I80:I103"/>
    <mergeCell ref="A31:A57"/>
    <mergeCell ref="I39:I43"/>
    <mergeCell ref="I52:I53"/>
    <mergeCell ref="A58:A79"/>
    <mergeCell ref="I62:I69"/>
    <mergeCell ref="I71:I73"/>
    <mergeCell ref="I74:I79"/>
    <mergeCell ref="E58:E79"/>
    <mergeCell ref="B80:B103"/>
    <mergeCell ref="C80:C103"/>
    <mergeCell ref="D80:D103"/>
    <mergeCell ref="E80:E103"/>
    <mergeCell ref="F80:F103"/>
    <mergeCell ref="G80:G103"/>
    <mergeCell ref="H80:H103"/>
    <mergeCell ref="A4:A14"/>
    <mergeCell ref="I8:I10"/>
    <mergeCell ref="I13:I14"/>
    <mergeCell ref="A15:A18"/>
    <mergeCell ref="I15:I18"/>
    <mergeCell ref="B4:B14"/>
  </mergeCells>
  <conditionalFormatting sqref="AN4:AN103 AQ4:AQ103 AT4:AT103 AW4:AW103">
    <cfRule type="cellIs" dxfId="10" priority="13" operator="greaterThan">
      <formula>1</formula>
    </cfRule>
    <cfRule type="cellIs" dxfId="9" priority="50" operator="between">
      <formula>0%</formula>
      <formula>24%</formula>
    </cfRule>
    <cfRule type="cellIs" dxfId="8" priority="51" operator="between">
      <formula>25%</formula>
      <formula>49%</formula>
    </cfRule>
    <cfRule type="cellIs" dxfId="7" priority="52" operator="between">
      <formula>50%</formula>
      <formula>74%</formula>
    </cfRule>
    <cfRule type="cellIs" dxfId="6" priority="53" operator="between">
      <formula>75%</formula>
      <formula>90%</formula>
    </cfRule>
    <cfRule type="cellIs" dxfId="5" priority="54" operator="between">
      <formula>91%</formula>
      <formula>100%</formula>
    </cfRule>
  </conditionalFormatting>
  <conditionalFormatting sqref="AN61 AQ61 AT61 AW61">
    <cfRule type="cellIs" dxfId="4" priority="14" operator="between">
      <formula>0%</formula>
      <formula>24%</formula>
    </cfRule>
    <cfRule type="cellIs" dxfId="3" priority="15" operator="between">
      <formula>25%</formula>
      <formula>49%</formula>
    </cfRule>
    <cfRule type="cellIs" dxfId="2" priority="16" operator="between">
      <formula>50%</formula>
      <formula>74%</formula>
    </cfRule>
    <cfRule type="cellIs" dxfId="1" priority="17" operator="between">
      <formula>75%</formula>
      <formula>90%</formula>
    </cfRule>
    <cfRule type="cellIs" dxfId="0" priority="18" operator="between">
      <formula>91%</formula>
      <formula>100%</formula>
    </cfRule>
  </conditionalFormatting>
  <dataValidations xWindow="1687" yWindow="715" count="3">
    <dataValidation allowBlank="1" showInputMessage="1" showErrorMessage="1" prompt="100% aplica solo si se cumplio a cabalidad la actividad programada" sqref="AM58:AM103 AS4:AT103 AV4:AW103 AM4:AM56 AN4:AN103 AP4:AQ103" xr:uid="{A9FAC1A4-42E5-4917-8EC5-F7F13BA12686}"/>
    <dataValidation allowBlank="1" showInputMessage="1" showErrorMessage="1" prompt="Favor describir brevemente los resultados de la gestión adelantada (fechas, url, nombre de documenentos generados, aplicativo donde reposa, número de memorandos, etc)" sqref="AX4:AX14 AU4:AU17 AR4:AR17 AO4:AO17" xr:uid="{7B83F0B4-B7BC-4B67-86DD-DA3A15418755}"/>
    <dataValidation allowBlank="1" showInputMessage="1" showErrorMessage="1" prompt="Favor describir brevemente los resultados de la gestión adelantada (fechas, url, nombre de documentos generados, aplicativo donde reposa, número de memorandos, etc)" sqref="AO18:AO103 AU18:AU103 AX15:AX103 AR18:AR103" xr:uid="{E089CDE3-3BC3-4346-91BD-F61694FFD6FB}"/>
  </dataValidations>
  <hyperlinks>
    <hyperlink ref="BE33" r:id="rId1" display="https://invias.sharepoint.com/:f:/s/GRUPOATENCINALCIUDADANO/EoVEsCLWaUFJqf9qPCeOZxABEmG2c1vuepQGpurJu1zMgA?e=AiGXBw" xr:uid="{86B01E84-BA6C-482A-A11D-3F2A9D6BF2A1}"/>
  </hyperlinks>
  <printOptions horizontalCentered="1" verticalCentered="1"/>
  <pageMargins left="0.70866141732283472" right="0.70866141732283472" top="0.74803149606299213" bottom="0.74803149606299213" header="0.31496062992125984" footer="0.31496062992125984"/>
  <pageSetup scale="15" fitToHeight="7" orientation="portrait" horizontalDpi="300" verticalDpi="300" r:id="rId2"/>
  <headerFooter>
    <oddHeader>&amp;LPág. &amp;P de &amp;N&amp;CImplementación Plan Anticorrupción y de Atención al Ciudadano 2023&amp;RCorte 2° trimestre de 2023</oddHeader>
    <oddFooter>&amp;ROficina Asesora de Planeación
INVIAS</oddFooter>
  </headerFooter>
  <rowBreaks count="1" manualBreakCount="1">
    <brk id="18" max="16383" man="1"/>
  </rowBreaks>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E90BAB-7824-4132-92A8-AD77DBB5DDB6}">
  <sheetPr>
    <tabColor theme="8"/>
    <outlinePr applyStyles="1"/>
  </sheetPr>
  <dimension ref="A1:H225"/>
  <sheetViews>
    <sheetView zoomScale="80" zoomScaleNormal="80" workbookViewId="0">
      <selection activeCell="J75" sqref="J75"/>
    </sheetView>
  </sheetViews>
  <sheetFormatPr baseColWidth="10" defaultColWidth="11.42578125" defaultRowHeight="15" x14ac:dyDescent="0.25"/>
  <cols>
    <col min="1" max="1" width="5" customWidth="1"/>
    <col min="2" max="2" width="72.42578125" bestFit="1" customWidth="1"/>
    <col min="3" max="3" width="18.42578125" customWidth="1"/>
    <col min="4" max="4" width="29.28515625" customWidth="1"/>
    <col min="5" max="5" width="15.7109375" customWidth="1"/>
    <col min="6" max="6" width="29.28515625" customWidth="1"/>
    <col min="7" max="7" width="23.28515625" customWidth="1"/>
    <col min="8" max="8" width="5.7109375" customWidth="1"/>
    <col min="10" max="10" width="29.28515625" customWidth="1"/>
    <col min="12" max="12" width="29.28515625" customWidth="1"/>
    <col min="14" max="14" width="29.28515625" customWidth="1"/>
  </cols>
  <sheetData>
    <row r="1" spans="1:8" ht="18.75" x14ac:dyDescent="0.3">
      <c r="A1" s="605" t="s">
        <v>423</v>
      </c>
      <c r="B1" s="605"/>
      <c r="C1" s="605"/>
      <c r="D1" s="605"/>
      <c r="E1" s="605"/>
      <c r="F1" s="605"/>
      <c r="G1" s="605"/>
      <c r="H1" s="605"/>
    </row>
    <row r="2" spans="1:8" x14ac:dyDescent="0.25">
      <c r="A2" s="333"/>
      <c r="B2" s="333"/>
      <c r="C2" s="333"/>
      <c r="D2" s="333"/>
      <c r="E2" s="333"/>
      <c r="F2" s="333"/>
      <c r="G2" s="333"/>
      <c r="H2" s="333"/>
    </row>
    <row r="3" spans="1:8" x14ac:dyDescent="0.25">
      <c r="A3" s="333"/>
      <c r="B3" s="604" t="s">
        <v>445</v>
      </c>
      <c r="C3" s="604"/>
      <c r="D3" s="604"/>
      <c r="E3" s="334"/>
      <c r="F3" s="334"/>
      <c r="G3" s="334"/>
      <c r="H3" s="334"/>
    </row>
    <row r="4" spans="1:8" x14ac:dyDescent="0.25">
      <c r="A4" s="333"/>
      <c r="B4" s="334"/>
      <c r="C4" s="334"/>
      <c r="D4" s="334"/>
      <c r="E4" s="334"/>
      <c r="F4" s="335"/>
      <c r="G4" s="335"/>
      <c r="H4" s="335"/>
    </row>
    <row r="5" spans="1:8" x14ac:dyDescent="0.25">
      <c r="A5" s="333"/>
      <c r="B5" s="336" t="s">
        <v>446</v>
      </c>
      <c r="C5" s="336" t="s">
        <v>447</v>
      </c>
      <c r="D5" s="336" t="s">
        <v>448</v>
      </c>
      <c r="E5" s="336"/>
      <c r="F5" s="336"/>
      <c r="G5" s="333"/>
      <c r="H5" s="333"/>
    </row>
    <row r="6" spans="1:8" x14ac:dyDescent="0.25">
      <c r="A6" s="333"/>
      <c r="B6" s="342">
        <f>F38</f>
        <v>0.39049107864357863</v>
      </c>
      <c r="C6" s="336">
        <v>2</v>
      </c>
      <c r="D6" s="337">
        <f>SUM(B9:F9)-B6-C6</f>
        <v>197.60950892135642</v>
      </c>
      <c r="E6" s="336"/>
      <c r="F6" s="336"/>
      <c r="G6" s="333"/>
      <c r="H6" s="333"/>
    </row>
    <row r="7" spans="1:8" x14ac:dyDescent="0.25">
      <c r="A7" s="333"/>
      <c r="B7" s="336" t="s">
        <v>449</v>
      </c>
      <c r="C7" s="336"/>
      <c r="D7" s="336"/>
      <c r="E7" s="336"/>
      <c r="F7" s="336"/>
      <c r="G7" s="335"/>
      <c r="H7" s="335"/>
    </row>
    <row r="8" spans="1:8" x14ac:dyDescent="0.25">
      <c r="A8" s="333"/>
      <c r="B8" s="336" t="s">
        <v>450</v>
      </c>
      <c r="C8" s="336" t="s">
        <v>451</v>
      </c>
      <c r="D8" s="336" t="s">
        <v>452</v>
      </c>
      <c r="E8" s="336" t="s">
        <v>453</v>
      </c>
      <c r="F8" s="336" t="s">
        <v>454</v>
      </c>
      <c r="G8" s="335"/>
      <c r="H8" s="335"/>
    </row>
    <row r="9" spans="1:8" x14ac:dyDescent="0.25">
      <c r="A9" s="333"/>
      <c r="B9" s="336">
        <v>25</v>
      </c>
      <c r="C9" s="336">
        <v>25</v>
      </c>
      <c r="D9" s="336">
        <v>25</v>
      </c>
      <c r="E9" s="338">
        <v>25</v>
      </c>
      <c r="F9" s="336">
        <f>SUM(B9:E9)</f>
        <v>100</v>
      </c>
      <c r="G9" s="335"/>
      <c r="H9" s="335"/>
    </row>
    <row r="10" spans="1:8" x14ac:dyDescent="0.25">
      <c r="A10" s="333"/>
      <c r="B10" s="336"/>
      <c r="C10" s="336"/>
      <c r="D10" s="336"/>
      <c r="E10" s="336"/>
      <c r="F10" s="333"/>
      <c r="G10" s="333"/>
      <c r="H10" s="333"/>
    </row>
    <row r="11" spans="1:8" x14ac:dyDescent="0.25">
      <c r="A11" s="333"/>
      <c r="B11" s="336"/>
      <c r="C11" s="336"/>
      <c r="D11" s="336"/>
      <c r="E11" s="336"/>
      <c r="F11" s="333"/>
      <c r="G11" s="333"/>
      <c r="H11" s="333"/>
    </row>
    <row r="12" spans="1:8" x14ac:dyDescent="0.25">
      <c r="A12" s="333"/>
      <c r="B12" s="334"/>
      <c r="C12" s="334"/>
      <c r="D12" s="334"/>
      <c r="E12" s="334"/>
      <c r="F12" s="333"/>
      <c r="G12" s="333"/>
      <c r="H12" s="333"/>
    </row>
    <row r="13" spans="1:8" x14ac:dyDescent="0.25">
      <c r="A13" s="333"/>
      <c r="B13" s="335"/>
      <c r="C13" s="335"/>
      <c r="D13" s="335"/>
      <c r="E13" s="335"/>
      <c r="F13" s="335"/>
      <c r="G13" s="335"/>
      <c r="H13" s="335"/>
    </row>
    <row r="14" spans="1:8" x14ac:dyDescent="0.25">
      <c r="A14" s="333"/>
      <c r="B14" s="335"/>
      <c r="C14" s="335"/>
      <c r="D14" s="335"/>
      <c r="E14" s="335"/>
      <c r="F14" s="335"/>
      <c r="G14" s="335"/>
      <c r="H14" s="335"/>
    </row>
    <row r="15" spans="1:8" ht="15" customHeight="1" x14ac:dyDescent="0.25">
      <c r="A15" s="333"/>
      <c r="B15" s="335"/>
      <c r="C15" s="335"/>
      <c r="D15" s="335"/>
      <c r="E15" s="335"/>
      <c r="F15" s="335"/>
      <c r="G15" s="335"/>
      <c r="H15" s="335"/>
    </row>
    <row r="16" spans="1:8" x14ac:dyDescent="0.25">
      <c r="A16" s="333"/>
      <c r="B16" s="335"/>
      <c r="C16" s="335"/>
      <c r="D16" s="339"/>
      <c r="E16" s="340"/>
      <c r="F16" s="340"/>
      <c r="G16" s="340"/>
      <c r="H16" s="340"/>
    </row>
    <row r="17" spans="1:8" x14ac:dyDescent="0.25">
      <c r="A17" s="333"/>
      <c r="B17" s="335"/>
      <c r="C17" s="335"/>
      <c r="D17" s="335"/>
      <c r="E17" s="335"/>
      <c r="F17" s="335"/>
      <c r="G17" s="335"/>
      <c r="H17" s="335"/>
    </row>
    <row r="18" spans="1:8" x14ac:dyDescent="0.25">
      <c r="A18" s="333"/>
      <c r="B18" s="335"/>
      <c r="C18" s="335"/>
      <c r="D18" s="335"/>
      <c r="E18" s="341"/>
      <c r="F18" s="335"/>
      <c r="G18" s="335"/>
      <c r="H18" s="335"/>
    </row>
    <row r="19" spans="1:8" x14ac:dyDescent="0.25">
      <c r="A19" s="333"/>
      <c r="B19" s="335"/>
      <c r="C19" s="335"/>
      <c r="D19" s="335"/>
      <c r="E19" s="335"/>
      <c r="F19" s="335"/>
      <c r="G19" s="335"/>
      <c r="H19" s="335"/>
    </row>
    <row r="20" spans="1:8" x14ac:dyDescent="0.25">
      <c r="A20" s="333"/>
      <c r="B20" s="335"/>
      <c r="C20" s="335"/>
      <c r="D20" s="335"/>
      <c r="E20" s="335"/>
      <c r="F20" s="335"/>
      <c r="G20" s="335"/>
      <c r="H20" s="335"/>
    </row>
    <row r="21" spans="1:8" x14ac:dyDescent="0.25">
      <c r="A21" s="333"/>
      <c r="B21" s="335"/>
      <c r="C21" s="335"/>
      <c r="D21" s="335"/>
      <c r="E21" s="335"/>
      <c r="F21" s="335"/>
      <c r="G21" s="335"/>
      <c r="H21" s="335"/>
    </row>
    <row r="22" spans="1:8" x14ac:dyDescent="0.25">
      <c r="A22" s="333"/>
      <c r="B22" s="335"/>
      <c r="C22" s="335"/>
      <c r="D22" s="335"/>
      <c r="E22" s="335"/>
      <c r="F22" s="335"/>
      <c r="G22" s="335"/>
      <c r="H22" s="335"/>
    </row>
    <row r="23" spans="1:8" x14ac:dyDescent="0.25">
      <c r="A23" s="333"/>
      <c r="B23" s="333"/>
      <c r="C23" s="333"/>
      <c r="D23" s="333"/>
      <c r="E23" s="333"/>
      <c r="F23" s="333"/>
      <c r="G23" s="333"/>
      <c r="H23" s="333"/>
    </row>
    <row r="24" spans="1:8" x14ac:dyDescent="0.25">
      <c r="A24" s="333"/>
      <c r="B24" s="333"/>
      <c r="C24" s="333"/>
      <c r="D24" s="333"/>
      <c r="E24" s="333"/>
      <c r="F24" s="333"/>
      <c r="G24" s="333"/>
      <c r="H24" s="333"/>
    </row>
    <row r="25" spans="1:8" x14ac:dyDescent="0.25">
      <c r="A25" s="333"/>
      <c r="B25" s="333"/>
      <c r="C25" s="333"/>
      <c r="D25" s="333"/>
      <c r="E25" s="333"/>
      <c r="F25" s="333"/>
      <c r="G25" s="333"/>
      <c r="H25" s="333"/>
    </row>
    <row r="26" spans="1:8" x14ac:dyDescent="0.25">
      <c r="A26" s="333"/>
      <c r="B26" s="333"/>
      <c r="C26" s="333"/>
      <c r="D26" s="333"/>
      <c r="E26" s="333"/>
      <c r="F26" s="333"/>
      <c r="G26" s="333"/>
      <c r="H26" s="333"/>
    </row>
    <row r="27" spans="1:8" x14ac:dyDescent="0.25">
      <c r="A27" s="333"/>
      <c r="B27" s="333"/>
      <c r="C27" s="333"/>
      <c r="D27" s="333"/>
      <c r="E27" s="333"/>
      <c r="F27" s="333"/>
      <c r="G27" s="333"/>
      <c r="H27" s="333"/>
    </row>
    <row r="28" spans="1:8" x14ac:dyDescent="0.25">
      <c r="A28" s="333"/>
      <c r="B28" s="333"/>
      <c r="C28" s="333"/>
      <c r="D28" s="333"/>
      <c r="E28" s="333"/>
      <c r="F28" s="333"/>
      <c r="G28" s="333"/>
      <c r="H28" s="333"/>
    </row>
    <row r="29" spans="1:8" x14ac:dyDescent="0.25">
      <c r="A29" s="333"/>
      <c r="B29" s="333"/>
      <c r="C29" s="333"/>
      <c r="D29" s="333"/>
      <c r="E29" s="333"/>
      <c r="F29" s="333"/>
      <c r="G29" s="333"/>
      <c r="H29" s="333"/>
    </row>
    <row r="30" spans="1:8" x14ac:dyDescent="0.25">
      <c r="A30" s="333"/>
      <c r="B30" s="606"/>
      <c r="C30" s="606"/>
      <c r="D30" s="606"/>
      <c r="E30" s="606"/>
      <c r="F30" s="606"/>
      <c r="G30" s="606"/>
      <c r="H30" s="333"/>
    </row>
    <row r="31" spans="1:8" x14ac:dyDescent="0.25">
      <c r="A31" s="333"/>
      <c r="B31" s="343" t="s">
        <v>81</v>
      </c>
      <c r="C31" s="344" t="s">
        <v>80</v>
      </c>
      <c r="D31" s="345" t="s">
        <v>82</v>
      </c>
      <c r="E31" s="345" t="s">
        <v>83</v>
      </c>
      <c r="F31" s="345" t="s">
        <v>84</v>
      </c>
      <c r="G31" s="345" t="s">
        <v>85</v>
      </c>
      <c r="H31" s="333"/>
    </row>
    <row r="32" spans="1:8" x14ac:dyDescent="0.25">
      <c r="A32" s="333"/>
      <c r="B32" s="346" t="s">
        <v>88</v>
      </c>
      <c r="C32" s="347">
        <v>44954</v>
      </c>
      <c r="D32" s="347">
        <v>45291</v>
      </c>
      <c r="E32" s="348">
        <f>D32-C32+1</f>
        <v>338</v>
      </c>
      <c r="F32" s="349">
        <f>C45</f>
        <v>0.38030303030303031</v>
      </c>
      <c r="G32" s="350">
        <f>E32*F32</f>
        <v>128.54242424242423</v>
      </c>
      <c r="H32" s="333"/>
    </row>
    <row r="33" spans="1:8" x14ac:dyDescent="0.25">
      <c r="A33" s="333"/>
      <c r="B33" s="346" t="s">
        <v>8</v>
      </c>
      <c r="C33" s="347">
        <v>44954</v>
      </c>
      <c r="D33" s="347">
        <v>45291</v>
      </c>
      <c r="E33" s="348">
        <f t="shared" ref="E33:E37" si="0">D33-C33+1</f>
        <v>338</v>
      </c>
      <c r="F33" s="349">
        <f t="shared" ref="F33:F37" si="1">C46</f>
        <v>0.9</v>
      </c>
      <c r="G33" s="350">
        <f t="shared" ref="G33:G37" si="2">E33*F33</f>
        <v>304.2</v>
      </c>
      <c r="H33" s="333"/>
    </row>
    <row r="34" spans="1:8" x14ac:dyDescent="0.25">
      <c r="A34" s="333"/>
      <c r="B34" s="346" t="s">
        <v>9</v>
      </c>
      <c r="C34" s="347">
        <v>44954</v>
      </c>
      <c r="D34" s="347">
        <v>45291</v>
      </c>
      <c r="E34" s="348">
        <f t="shared" si="0"/>
        <v>338</v>
      </c>
      <c r="F34" s="349">
        <f t="shared" si="1"/>
        <v>0.26298701298701299</v>
      </c>
      <c r="G34" s="350">
        <f t="shared" si="2"/>
        <v>88.889610389610397</v>
      </c>
      <c r="H34" s="333"/>
    </row>
    <row r="35" spans="1:8" x14ac:dyDescent="0.25">
      <c r="A35" s="333"/>
      <c r="B35" s="346" t="s">
        <v>10</v>
      </c>
      <c r="C35" s="347">
        <v>44954</v>
      </c>
      <c r="D35" s="347">
        <v>45291</v>
      </c>
      <c r="E35" s="348">
        <f t="shared" si="0"/>
        <v>338</v>
      </c>
      <c r="F35" s="349">
        <f t="shared" si="1"/>
        <v>0.25</v>
      </c>
      <c r="G35" s="350">
        <f t="shared" si="2"/>
        <v>84.5</v>
      </c>
      <c r="H35" s="333"/>
    </row>
    <row r="36" spans="1:8" x14ac:dyDescent="0.25">
      <c r="A36" s="333"/>
      <c r="B36" s="346" t="s">
        <v>11</v>
      </c>
      <c r="C36" s="347">
        <v>44954</v>
      </c>
      <c r="D36" s="347">
        <v>45291</v>
      </c>
      <c r="E36" s="348">
        <f t="shared" si="0"/>
        <v>338</v>
      </c>
      <c r="F36" s="349">
        <f t="shared" si="1"/>
        <v>0.30357142857142855</v>
      </c>
      <c r="G36" s="350">
        <f t="shared" si="2"/>
        <v>102.60714285714285</v>
      </c>
      <c r="H36" s="333"/>
    </row>
    <row r="37" spans="1:8" x14ac:dyDescent="0.25">
      <c r="A37" s="333"/>
      <c r="B37" s="346" t="s">
        <v>74</v>
      </c>
      <c r="C37" s="347">
        <v>44954</v>
      </c>
      <c r="D37" s="347">
        <v>45291</v>
      </c>
      <c r="E37" s="348">
        <f t="shared" si="0"/>
        <v>338</v>
      </c>
      <c r="F37" s="349">
        <f t="shared" si="1"/>
        <v>0.24608499999999997</v>
      </c>
      <c r="G37" s="350">
        <f t="shared" si="2"/>
        <v>83.176729999999992</v>
      </c>
      <c r="H37" s="333"/>
    </row>
    <row r="38" spans="1:8" x14ac:dyDescent="0.25">
      <c r="A38" s="333"/>
      <c r="B38" s="333"/>
      <c r="C38" s="333"/>
      <c r="D38" s="333"/>
      <c r="E38" s="333"/>
      <c r="F38" s="351">
        <f>AVERAGE(F32:F37)</f>
        <v>0.39049107864357863</v>
      </c>
      <c r="G38" s="333"/>
      <c r="H38" s="333"/>
    </row>
    <row r="39" spans="1:8" x14ac:dyDescent="0.25">
      <c r="A39" s="333"/>
      <c r="B39" s="333"/>
      <c r="C39" s="333"/>
      <c r="D39" s="333"/>
      <c r="E39" s="333"/>
      <c r="F39" s="333"/>
      <c r="G39" s="333"/>
      <c r="H39" s="333"/>
    </row>
    <row r="40" spans="1:8" x14ac:dyDescent="0.25">
      <c r="A40" s="333"/>
      <c r="B40" s="333"/>
      <c r="C40" s="333"/>
      <c r="D40" s="333"/>
      <c r="E40" s="333"/>
      <c r="F40" s="333"/>
      <c r="G40" s="333"/>
      <c r="H40" s="333"/>
    </row>
    <row r="41" spans="1:8" ht="18.75" x14ac:dyDescent="0.3">
      <c r="A41" s="605" t="s">
        <v>133</v>
      </c>
      <c r="B41" s="605"/>
      <c r="C41" s="605"/>
      <c r="D41" s="605"/>
      <c r="E41" s="605"/>
      <c r="F41" s="605"/>
      <c r="G41" s="605"/>
      <c r="H41" s="605"/>
    </row>
    <row r="42" spans="1:8" x14ac:dyDescent="0.25">
      <c r="A42" s="333"/>
      <c r="B42" s="333"/>
      <c r="C42" s="333"/>
      <c r="D42" s="333"/>
      <c r="E42" s="333"/>
      <c r="F42" s="333"/>
      <c r="G42" s="333"/>
      <c r="H42" s="333"/>
    </row>
    <row r="43" spans="1:8" x14ac:dyDescent="0.25">
      <c r="A43" s="333"/>
      <c r="B43" s="333"/>
      <c r="C43" s="333"/>
      <c r="D43" s="333"/>
      <c r="E43" s="333"/>
      <c r="F43" s="333"/>
      <c r="G43" s="333"/>
      <c r="H43" s="333"/>
    </row>
    <row r="44" spans="1:8" x14ac:dyDescent="0.25">
      <c r="A44" s="333"/>
      <c r="B44" s="333"/>
      <c r="C44" s="333"/>
      <c r="D44" s="333"/>
      <c r="E44" s="333"/>
      <c r="F44" s="333"/>
      <c r="G44" s="333"/>
      <c r="H44" s="333"/>
    </row>
    <row r="45" spans="1:8" x14ac:dyDescent="0.25">
      <c r="A45" s="333"/>
      <c r="B45" s="333" t="str">
        <f t="shared" ref="B45:B50" si="3">B32</f>
        <v>1 - Gestión del Riesgo de Corrupción “MAPA DE RIESGOS DE CORRUPCIÓN"</v>
      </c>
      <c r="C45" s="352">
        <f>'PAAC 2023'!E4</f>
        <v>0.38030303030303031</v>
      </c>
      <c r="D45" s="333"/>
      <c r="E45" s="333"/>
      <c r="F45" s="333"/>
      <c r="G45" s="333"/>
      <c r="H45" s="333"/>
    </row>
    <row r="46" spans="1:8" x14ac:dyDescent="0.25">
      <c r="A46" s="333"/>
      <c r="B46" s="333" t="str">
        <f t="shared" si="3"/>
        <v xml:space="preserve"> 2 - Racionalización de Trámites</v>
      </c>
      <c r="C46" s="352">
        <f>'PAAC 2023'!E15</f>
        <v>0.9</v>
      </c>
      <c r="D46" s="333"/>
      <c r="E46" s="333"/>
      <c r="F46" s="333"/>
      <c r="G46" s="333"/>
      <c r="H46" s="333"/>
    </row>
    <row r="47" spans="1:8" x14ac:dyDescent="0.25">
      <c r="A47" s="333"/>
      <c r="B47" s="333" t="str">
        <f t="shared" si="3"/>
        <v xml:space="preserve"> 3 - Rendición de Cuentas (RdC)</v>
      </c>
      <c r="C47" s="352">
        <f>'PAAC 2023'!E19</f>
        <v>0.26298701298701299</v>
      </c>
      <c r="D47" s="333"/>
      <c r="E47" s="333"/>
      <c r="F47" s="333"/>
      <c r="G47" s="333"/>
      <c r="H47" s="333"/>
    </row>
    <row r="48" spans="1:8" x14ac:dyDescent="0.25">
      <c r="A48" s="333"/>
      <c r="B48" s="333" t="str">
        <f t="shared" si="3"/>
        <v xml:space="preserve"> 4 - Mecanismos para mejorar la Atención al Ciudadano</v>
      </c>
      <c r="C48" s="352">
        <f>'PAAC 2023'!E31</f>
        <v>0.25</v>
      </c>
      <c r="D48" s="333"/>
      <c r="E48" s="333"/>
      <c r="F48" s="333"/>
      <c r="G48" s="333"/>
      <c r="H48" s="333"/>
    </row>
    <row r="49" spans="1:8" x14ac:dyDescent="0.25">
      <c r="A49" s="333"/>
      <c r="B49" s="333" t="str">
        <f t="shared" si="3"/>
        <v xml:space="preserve"> 5 - Mecanismos para la Transparencia y Acceso a la Información</v>
      </c>
      <c r="C49" s="352">
        <f>'PAAC 2023'!E58</f>
        <v>0.30357142857142855</v>
      </c>
      <c r="D49" s="333"/>
      <c r="E49" s="333"/>
      <c r="F49" s="333"/>
      <c r="G49" s="333"/>
      <c r="H49" s="333"/>
    </row>
    <row r="50" spans="1:8" x14ac:dyDescent="0.25">
      <c r="A50" s="333"/>
      <c r="B50" s="333" t="str">
        <f t="shared" si="3"/>
        <v>6- Iniciativas adicionales</v>
      </c>
      <c r="C50" s="352">
        <f>'PAAC 2023'!E80</f>
        <v>0.24608499999999997</v>
      </c>
      <c r="D50" s="333"/>
      <c r="E50" s="333"/>
      <c r="F50" s="333"/>
      <c r="G50" s="333"/>
      <c r="H50" s="333"/>
    </row>
    <row r="51" spans="1:8" x14ac:dyDescent="0.25">
      <c r="A51" s="333"/>
      <c r="B51" s="333"/>
      <c r="C51" s="333"/>
      <c r="D51" s="333"/>
      <c r="E51" s="333"/>
      <c r="F51" s="333"/>
      <c r="G51" s="333"/>
      <c r="H51" s="333"/>
    </row>
    <row r="52" spans="1:8" x14ac:dyDescent="0.25">
      <c r="A52" s="333"/>
      <c r="B52" s="333"/>
      <c r="C52" s="333"/>
      <c r="D52" s="333"/>
      <c r="E52" s="333"/>
      <c r="F52" s="333"/>
      <c r="G52" s="333"/>
      <c r="H52" s="333"/>
    </row>
    <row r="53" spans="1:8" x14ac:dyDescent="0.25">
      <c r="A53" s="333"/>
      <c r="B53" s="333"/>
      <c r="C53" s="333"/>
      <c r="D53" s="333"/>
      <c r="E53" s="333"/>
      <c r="F53" s="333"/>
      <c r="G53" s="333"/>
      <c r="H53" s="333"/>
    </row>
    <row r="54" spans="1:8" x14ac:dyDescent="0.25">
      <c r="A54" s="333"/>
      <c r="B54" s="333"/>
      <c r="C54" s="333"/>
      <c r="D54" s="333"/>
      <c r="E54" s="333"/>
      <c r="F54" s="333"/>
      <c r="G54" s="333"/>
      <c r="H54" s="333"/>
    </row>
    <row r="55" spans="1:8" x14ac:dyDescent="0.25">
      <c r="A55" s="333"/>
      <c r="B55" s="333"/>
      <c r="C55" s="333"/>
      <c r="D55" s="333"/>
      <c r="E55" s="333"/>
      <c r="F55" s="333"/>
      <c r="G55" s="333"/>
      <c r="H55" s="333"/>
    </row>
    <row r="56" spans="1:8" x14ac:dyDescent="0.25">
      <c r="A56" s="333"/>
      <c r="B56" s="333"/>
      <c r="C56" s="333"/>
      <c r="D56" s="333"/>
      <c r="E56" s="333"/>
      <c r="F56" s="333"/>
      <c r="G56" s="333"/>
      <c r="H56" s="333"/>
    </row>
    <row r="57" spans="1:8" x14ac:dyDescent="0.25">
      <c r="A57" s="333"/>
      <c r="B57" s="333"/>
      <c r="C57" s="333"/>
      <c r="D57" s="333"/>
      <c r="E57" s="333"/>
      <c r="F57" s="333"/>
      <c r="G57" s="333"/>
      <c r="H57" s="333"/>
    </row>
    <row r="58" spans="1:8" x14ac:dyDescent="0.25">
      <c r="A58" s="333"/>
      <c r="B58" s="333"/>
      <c r="C58" s="333"/>
      <c r="D58" s="333"/>
      <c r="E58" s="333"/>
      <c r="F58" s="333"/>
      <c r="G58" s="333"/>
      <c r="H58" s="333"/>
    </row>
    <row r="59" spans="1:8" x14ac:dyDescent="0.25">
      <c r="A59" s="333"/>
      <c r="B59" s="333"/>
      <c r="C59" s="333"/>
      <c r="D59" s="333"/>
      <c r="E59" s="333"/>
      <c r="F59" s="333"/>
      <c r="G59" s="333"/>
      <c r="H59" s="333"/>
    </row>
    <row r="60" spans="1:8" x14ac:dyDescent="0.25">
      <c r="A60" s="333"/>
      <c r="B60" s="333"/>
      <c r="C60" s="333"/>
      <c r="D60" s="333"/>
      <c r="E60" s="333"/>
      <c r="F60" s="333"/>
      <c r="G60" s="333"/>
      <c r="H60" s="333"/>
    </row>
    <row r="61" spans="1:8" x14ac:dyDescent="0.25">
      <c r="A61" s="333"/>
      <c r="B61" s="333"/>
      <c r="C61" s="333"/>
      <c r="D61" s="333"/>
      <c r="E61" s="333"/>
      <c r="F61" s="333"/>
      <c r="G61" s="333"/>
      <c r="H61" s="333"/>
    </row>
    <row r="62" spans="1:8" x14ac:dyDescent="0.25">
      <c r="A62" s="333"/>
      <c r="B62" s="333"/>
      <c r="C62" s="333"/>
      <c r="D62" s="333"/>
      <c r="E62" s="333"/>
      <c r="F62" s="333"/>
      <c r="G62" s="333"/>
      <c r="H62" s="333"/>
    </row>
    <row r="63" spans="1:8" x14ac:dyDescent="0.25">
      <c r="A63" s="333"/>
      <c r="B63" s="333"/>
      <c r="C63" s="333"/>
      <c r="D63" s="333"/>
      <c r="E63" s="333"/>
      <c r="F63" s="333"/>
      <c r="G63" s="333"/>
      <c r="H63" s="333"/>
    </row>
    <row r="64" spans="1:8" x14ac:dyDescent="0.25">
      <c r="A64" s="333"/>
      <c r="B64" s="333"/>
      <c r="C64" s="333"/>
      <c r="D64" s="333"/>
      <c r="E64" s="333"/>
      <c r="F64" s="333"/>
      <c r="G64" s="333"/>
      <c r="H64" s="333"/>
    </row>
    <row r="65" spans="1:8" ht="18.75" x14ac:dyDescent="0.3">
      <c r="A65" s="605" t="s">
        <v>134</v>
      </c>
      <c r="B65" s="605"/>
      <c r="C65" s="605"/>
      <c r="D65" s="605"/>
      <c r="E65" s="605"/>
      <c r="F65" s="605"/>
      <c r="G65" s="605"/>
      <c r="H65" s="605"/>
    </row>
    <row r="66" spans="1:8" x14ac:dyDescent="0.25">
      <c r="A66" s="333"/>
      <c r="B66" s="333"/>
      <c r="C66" s="333"/>
      <c r="D66" s="333"/>
      <c r="E66" s="333"/>
      <c r="F66" s="333"/>
      <c r="G66" s="333"/>
      <c r="H66" s="333"/>
    </row>
    <row r="67" spans="1:8" x14ac:dyDescent="0.25">
      <c r="A67" s="333"/>
      <c r="B67" s="333" t="str">
        <f>B45</f>
        <v>1 - Gestión del Riesgo de Corrupción “MAPA DE RIESGOS DE CORRUPCIÓN"</v>
      </c>
      <c r="C67" s="353">
        <f>'PAAC 2023'!B4</f>
        <v>1</v>
      </c>
      <c r="D67" s="333"/>
      <c r="E67" s="333"/>
      <c r="F67" s="333"/>
      <c r="G67" s="333"/>
      <c r="H67" s="333"/>
    </row>
    <row r="68" spans="1:8" x14ac:dyDescent="0.25">
      <c r="A68" s="333"/>
      <c r="B68" s="333" t="str">
        <f t="shared" ref="B68:B72" si="4">B46</f>
        <v xml:space="preserve"> 2 - Racionalización de Trámites</v>
      </c>
      <c r="C68" s="353">
        <f>'PAAC 2023'!B15</f>
        <v>0.9</v>
      </c>
      <c r="D68" s="333"/>
      <c r="E68" s="333"/>
      <c r="F68" s="333"/>
      <c r="G68" s="333"/>
      <c r="H68" s="333"/>
    </row>
    <row r="69" spans="1:8" x14ac:dyDescent="0.25">
      <c r="A69" s="333"/>
      <c r="B69" s="333" t="str">
        <f t="shared" si="4"/>
        <v xml:space="preserve"> 3 - Rendición de Cuentas (RdC)</v>
      </c>
      <c r="C69" s="353">
        <f>'PAAC 2023'!B19</f>
        <v>0.9285714285714286</v>
      </c>
      <c r="D69" s="333"/>
      <c r="E69" s="333"/>
      <c r="F69" s="333"/>
      <c r="G69" s="333"/>
      <c r="H69" s="333"/>
    </row>
    <row r="70" spans="1:8" x14ac:dyDescent="0.25">
      <c r="A70" s="333"/>
      <c r="B70" s="333" t="str">
        <f t="shared" si="4"/>
        <v xml:space="preserve"> 4 - Mecanismos para mejorar la Atención al Ciudadano</v>
      </c>
      <c r="C70" s="353">
        <f>'PAAC 2023'!B31</f>
        <v>1</v>
      </c>
      <c r="D70" s="333"/>
      <c r="E70" s="333"/>
      <c r="F70" s="333"/>
      <c r="G70" s="333"/>
      <c r="H70" s="333"/>
    </row>
    <row r="71" spans="1:8" x14ac:dyDescent="0.25">
      <c r="A71" s="333"/>
      <c r="B71" s="333" t="str">
        <f t="shared" si="4"/>
        <v xml:space="preserve"> 5 - Mecanismos para la Transparencia y Acceso a la Información</v>
      </c>
      <c r="C71" s="353">
        <f>'PAAC 2023'!B58</f>
        <v>0.93333333333333335</v>
      </c>
      <c r="D71" s="333"/>
      <c r="E71" s="333"/>
      <c r="F71" s="333"/>
      <c r="G71" s="333"/>
      <c r="H71" s="333"/>
    </row>
    <row r="72" spans="1:8" x14ac:dyDescent="0.25">
      <c r="A72" s="333"/>
      <c r="B72" s="333" t="str">
        <f t="shared" si="4"/>
        <v>6- Iniciativas adicionales</v>
      </c>
      <c r="C72" s="353">
        <f>'PAAC 2023'!B80</f>
        <v>0.95</v>
      </c>
      <c r="D72" s="333"/>
      <c r="E72" s="333"/>
      <c r="F72" s="333"/>
      <c r="G72" s="333"/>
      <c r="H72" s="333"/>
    </row>
    <row r="73" spans="1:8" x14ac:dyDescent="0.25">
      <c r="A73" s="333"/>
      <c r="B73" s="333"/>
      <c r="C73" s="333"/>
      <c r="D73" s="333"/>
      <c r="E73" s="333"/>
      <c r="F73" s="333"/>
      <c r="G73" s="333"/>
      <c r="H73" s="333"/>
    </row>
    <row r="74" spans="1:8" x14ac:dyDescent="0.25">
      <c r="A74" s="333"/>
      <c r="B74" s="333"/>
      <c r="C74" s="333"/>
      <c r="D74" s="333"/>
      <c r="E74" s="333"/>
      <c r="F74" s="333"/>
      <c r="G74" s="333"/>
      <c r="H74" s="333"/>
    </row>
    <row r="75" spans="1:8" x14ac:dyDescent="0.25">
      <c r="A75" s="333"/>
      <c r="B75" s="333"/>
      <c r="C75" s="333"/>
      <c r="D75" s="333"/>
      <c r="E75" s="333"/>
      <c r="F75" s="333"/>
      <c r="G75" s="333"/>
      <c r="H75" s="333"/>
    </row>
    <row r="76" spans="1:8" x14ac:dyDescent="0.25">
      <c r="A76" s="333"/>
      <c r="B76" s="333"/>
      <c r="C76" s="333"/>
      <c r="D76" s="333"/>
      <c r="E76" s="333"/>
      <c r="F76" s="333"/>
      <c r="G76" s="333"/>
      <c r="H76" s="333"/>
    </row>
    <row r="77" spans="1:8" x14ac:dyDescent="0.25">
      <c r="A77" s="333"/>
      <c r="B77" s="333"/>
      <c r="C77" s="333"/>
      <c r="D77" s="333"/>
      <c r="E77" s="333"/>
      <c r="F77" s="333"/>
      <c r="G77" s="333"/>
      <c r="H77" s="333"/>
    </row>
    <row r="78" spans="1:8" x14ac:dyDescent="0.25">
      <c r="A78" s="333"/>
      <c r="B78" s="333"/>
      <c r="C78" s="333"/>
      <c r="D78" s="333"/>
      <c r="E78" s="333"/>
      <c r="F78" s="333"/>
      <c r="G78" s="333"/>
      <c r="H78" s="333"/>
    </row>
    <row r="79" spans="1:8" x14ac:dyDescent="0.25">
      <c r="A79" s="333"/>
      <c r="B79" s="333"/>
      <c r="C79" s="333"/>
      <c r="D79" s="333"/>
      <c r="E79" s="333"/>
      <c r="F79" s="333"/>
      <c r="G79" s="333"/>
      <c r="H79" s="333"/>
    </row>
    <row r="80" spans="1:8" x14ac:dyDescent="0.25">
      <c r="A80" s="333"/>
      <c r="B80" s="333"/>
      <c r="C80" s="333"/>
      <c r="D80" s="333"/>
      <c r="E80" s="333"/>
      <c r="F80" s="333"/>
      <c r="G80" s="333"/>
      <c r="H80" s="333"/>
    </row>
    <row r="81" spans="1:8" x14ac:dyDescent="0.25">
      <c r="A81" s="333"/>
      <c r="B81" s="333"/>
      <c r="C81" s="333"/>
      <c r="D81" s="333"/>
      <c r="E81" s="333"/>
      <c r="F81" s="333"/>
      <c r="G81" s="333"/>
      <c r="H81" s="333"/>
    </row>
    <row r="82" spans="1:8" x14ac:dyDescent="0.25">
      <c r="A82" s="333"/>
      <c r="B82" s="333"/>
      <c r="C82" s="333"/>
      <c r="D82" s="333"/>
      <c r="E82" s="333"/>
      <c r="F82" s="333"/>
      <c r="G82" s="333"/>
      <c r="H82" s="333"/>
    </row>
    <row r="83" spans="1:8" x14ac:dyDescent="0.25">
      <c r="A83" s="333"/>
      <c r="B83" s="333"/>
      <c r="C83" s="333"/>
      <c r="D83" s="333"/>
      <c r="E83" s="333"/>
      <c r="F83" s="333"/>
      <c r="G83" s="333"/>
      <c r="H83" s="333"/>
    </row>
    <row r="84" spans="1:8" x14ac:dyDescent="0.25">
      <c r="A84" s="333"/>
      <c r="B84" s="333"/>
      <c r="C84" s="333"/>
      <c r="D84" s="333"/>
      <c r="E84" s="333"/>
      <c r="F84" s="333"/>
      <c r="G84" s="333"/>
      <c r="H84" s="333"/>
    </row>
    <row r="85" spans="1:8" x14ac:dyDescent="0.25">
      <c r="A85" s="333"/>
      <c r="B85" s="333"/>
      <c r="C85" s="333"/>
      <c r="D85" s="333"/>
      <c r="E85" s="333"/>
      <c r="F85" s="333"/>
      <c r="G85" s="333"/>
      <c r="H85" s="333"/>
    </row>
    <row r="86" spans="1:8" x14ac:dyDescent="0.25">
      <c r="A86" s="333"/>
      <c r="B86" s="333"/>
      <c r="C86" s="333"/>
      <c r="D86" s="333"/>
      <c r="E86" s="333"/>
      <c r="F86" s="333"/>
      <c r="G86" s="333"/>
      <c r="H86" s="333"/>
    </row>
    <row r="87" spans="1:8" x14ac:dyDescent="0.25">
      <c r="A87" s="333"/>
      <c r="B87" s="333"/>
      <c r="C87" s="333"/>
      <c r="D87" s="333"/>
      <c r="E87" s="333"/>
      <c r="F87" s="333"/>
      <c r="G87" s="333"/>
      <c r="H87" s="333"/>
    </row>
    <row r="88" spans="1:8" ht="18.75" x14ac:dyDescent="0.3">
      <c r="A88" s="605" t="s">
        <v>135</v>
      </c>
      <c r="B88" s="605"/>
      <c r="C88" s="605"/>
      <c r="D88" s="605"/>
      <c r="E88" s="605"/>
      <c r="F88" s="605"/>
      <c r="G88" s="605"/>
      <c r="H88" s="605"/>
    </row>
    <row r="89" spans="1:8" x14ac:dyDescent="0.25">
      <c r="A89" s="333"/>
      <c r="B89" s="333"/>
      <c r="C89" s="333"/>
      <c r="D89" s="333"/>
      <c r="E89" s="333"/>
      <c r="F89" s="333"/>
      <c r="G89" s="333"/>
      <c r="H89" s="333"/>
    </row>
    <row r="90" spans="1:8" x14ac:dyDescent="0.25">
      <c r="A90" s="333"/>
      <c r="B90" s="333" t="s">
        <v>21</v>
      </c>
      <c r="C90" s="354">
        <f>'PAAC 2023'!J4</f>
        <v>0.25</v>
      </c>
      <c r="D90" s="333"/>
      <c r="E90" s="333"/>
      <c r="F90" s="333"/>
      <c r="G90" s="333"/>
      <c r="H90" s="333"/>
    </row>
    <row r="91" spans="1:8" x14ac:dyDescent="0.25">
      <c r="A91" s="333"/>
      <c r="B91" s="333" t="s">
        <v>24</v>
      </c>
      <c r="C91" s="354">
        <f>'PAAC 2023'!J6</f>
        <v>0.55000000000000004</v>
      </c>
      <c r="D91" s="333"/>
      <c r="E91" s="333"/>
      <c r="F91" s="333"/>
      <c r="G91" s="333"/>
      <c r="H91" s="333"/>
    </row>
    <row r="92" spans="1:8" x14ac:dyDescent="0.25">
      <c r="A92" s="333"/>
      <c r="B92" s="333" t="s">
        <v>26</v>
      </c>
      <c r="C92" s="354">
        <f>'PAAC 2023'!J8</f>
        <v>0.5</v>
      </c>
      <c r="D92" s="333"/>
      <c r="E92" s="333"/>
      <c r="F92" s="333"/>
      <c r="G92" s="333"/>
      <c r="H92" s="333"/>
    </row>
    <row r="93" spans="1:8" x14ac:dyDescent="0.25">
      <c r="A93" s="333"/>
      <c r="B93" s="333" t="s">
        <v>29</v>
      </c>
      <c r="C93" s="354">
        <f>'PAAC 2023'!J11</f>
        <v>0.25</v>
      </c>
      <c r="D93" s="333"/>
      <c r="E93" s="333"/>
      <c r="F93" s="333"/>
      <c r="G93" s="333"/>
      <c r="H93" s="333"/>
    </row>
    <row r="94" spans="1:8" x14ac:dyDescent="0.25">
      <c r="A94" s="333"/>
      <c r="B94" s="333" t="s">
        <v>32</v>
      </c>
      <c r="C94" s="354">
        <f>'PAAC 2023'!J13</f>
        <v>0.29166666666666663</v>
      </c>
      <c r="D94" s="333"/>
      <c r="E94" s="333"/>
      <c r="F94" s="333"/>
      <c r="G94" s="333"/>
      <c r="H94" s="333"/>
    </row>
    <row r="95" spans="1:8" x14ac:dyDescent="0.25">
      <c r="A95" s="333"/>
      <c r="B95" s="333"/>
      <c r="C95" s="354">
        <f>AVERAGE(C90:C94)</f>
        <v>0.36833333333333335</v>
      </c>
      <c r="D95" s="333"/>
      <c r="E95" s="333"/>
      <c r="F95" s="333"/>
      <c r="G95" s="333"/>
      <c r="H95" s="333"/>
    </row>
    <row r="96" spans="1:8" x14ac:dyDescent="0.25">
      <c r="A96" s="333"/>
      <c r="B96" s="333"/>
      <c r="C96" s="333">
        <f>'PAAC 2023'!B4</f>
        <v>1</v>
      </c>
      <c r="D96" s="333"/>
      <c r="E96" s="333"/>
      <c r="F96" s="333"/>
      <c r="G96" s="333"/>
      <c r="H96" s="333"/>
    </row>
    <row r="97" spans="1:8" x14ac:dyDescent="0.25">
      <c r="A97" s="333"/>
      <c r="B97" s="333"/>
      <c r="C97" s="355">
        <f>C95-C96</f>
        <v>-0.6316666666666666</v>
      </c>
      <c r="D97" s="333"/>
      <c r="E97" s="333"/>
      <c r="F97" s="333"/>
      <c r="G97" s="333"/>
      <c r="H97" s="333"/>
    </row>
    <row r="98" spans="1:8" x14ac:dyDescent="0.25">
      <c r="A98" s="333"/>
      <c r="B98" s="333"/>
      <c r="C98" s="333"/>
      <c r="D98" s="333"/>
      <c r="E98" s="333"/>
      <c r="F98" s="333"/>
      <c r="G98" s="333"/>
      <c r="H98" s="333"/>
    </row>
    <row r="99" spans="1:8" x14ac:dyDescent="0.25">
      <c r="A99" s="333"/>
      <c r="B99" s="333"/>
      <c r="C99" s="333"/>
      <c r="D99" s="333"/>
      <c r="E99" s="333"/>
      <c r="F99" s="333"/>
      <c r="G99" s="333"/>
      <c r="H99" s="333"/>
    </row>
    <row r="100" spans="1:8" x14ac:dyDescent="0.25">
      <c r="A100" s="333"/>
      <c r="B100" s="333"/>
      <c r="C100" s="333"/>
      <c r="D100" s="333"/>
      <c r="E100" s="333"/>
      <c r="F100" s="333"/>
      <c r="G100" s="333"/>
      <c r="H100" s="333"/>
    </row>
    <row r="101" spans="1:8" x14ac:dyDescent="0.25">
      <c r="A101" s="333"/>
      <c r="B101" s="333"/>
      <c r="C101" s="333"/>
      <c r="D101" s="333"/>
      <c r="E101" s="333"/>
      <c r="F101" s="333"/>
      <c r="G101" s="333"/>
      <c r="H101" s="333"/>
    </row>
    <row r="102" spans="1:8" x14ac:dyDescent="0.25">
      <c r="A102" s="333"/>
      <c r="B102" s="333"/>
      <c r="C102" s="333"/>
      <c r="D102" s="333"/>
      <c r="E102" s="333"/>
      <c r="F102" s="333"/>
      <c r="G102" s="333"/>
      <c r="H102" s="333"/>
    </row>
    <row r="103" spans="1:8" x14ac:dyDescent="0.25">
      <c r="A103" s="333"/>
      <c r="B103" s="333"/>
      <c r="C103" s="333"/>
      <c r="D103" s="333"/>
      <c r="E103" s="333"/>
      <c r="F103" s="333"/>
      <c r="G103" s="333"/>
      <c r="H103" s="333"/>
    </row>
    <row r="104" spans="1:8" x14ac:dyDescent="0.25">
      <c r="A104" s="333"/>
      <c r="B104" s="333"/>
      <c r="C104" s="333"/>
      <c r="D104" s="333"/>
      <c r="E104" s="333"/>
      <c r="F104" s="333"/>
      <c r="G104" s="333"/>
      <c r="H104" s="333"/>
    </row>
    <row r="105" spans="1:8" x14ac:dyDescent="0.25">
      <c r="A105" s="333"/>
      <c r="B105" s="333"/>
      <c r="C105" s="333"/>
      <c r="D105" s="333"/>
      <c r="E105" s="333"/>
      <c r="F105" s="333"/>
      <c r="G105" s="333"/>
      <c r="H105" s="333"/>
    </row>
    <row r="106" spans="1:8" x14ac:dyDescent="0.25">
      <c r="A106" s="333"/>
      <c r="B106" s="333"/>
      <c r="C106" s="333"/>
      <c r="D106" s="333"/>
      <c r="E106" s="333"/>
      <c r="F106" s="333"/>
      <c r="G106" s="333"/>
      <c r="H106" s="333"/>
    </row>
    <row r="107" spans="1:8" x14ac:dyDescent="0.25">
      <c r="A107" s="333"/>
      <c r="B107" s="333"/>
      <c r="C107" s="333"/>
      <c r="D107" s="333"/>
      <c r="E107" s="333"/>
      <c r="F107" s="333"/>
      <c r="G107" s="333"/>
      <c r="H107" s="333"/>
    </row>
    <row r="108" spans="1:8" x14ac:dyDescent="0.25">
      <c r="A108" s="333"/>
      <c r="B108" s="333"/>
      <c r="C108" s="333"/>
      <c r="D108" s="333"/>
      <c r="E108" s="333"/>
      <c r="F108" s="333"/>
      <c r="G108" s="333"/>
      <c r="H108" s="333"/>
    </row>
    <row r="109" spans="1:8" x14ac:dyDescent="0.25">
      <c r="A109" s="333"/>
      <c r="B109" s="333"/>
      <c r="C109" s="333"/>
      <c r="D109" s="333"/>
      <c r="E109" s="333"/>
      <c r="F109" s="333"/>
      <c r="G109" s="333"/>
      <c r="H109" s="333"/>
    </row>
    <row r="110" spans="1:8" x14ac:dyDescent="0.25">
      <c r="A110" s="333"/>
      <c r="B110" s="333"/>
      <c r="C110" s="333"/>
      <c r="D110" s="333"/>
      <c r="E110" s="333"/>
      <c r="F110" s="333"/>
      <c r="G110" s="333"/>
      <c r="H110" s="333"/>
    </row>
    <row r="111" spans="1:8" x14ac:dyDescent="0.25">
      <c r="A111" s="333"/>
      <c r="B111" s="333"/>
      <c r="C111" s="333"/>
      <c r="D111" s="333"/>
      <c r="E111" s="333"/>
      <c r="F111" s="333"/>
      <c r="G111" s="333"/>
      <c r="H111" s="333"/>
    </row>
    <row r="112" spans="1:8" x14ac:dyDescent="0.25">
      <c r="A112" s="333"/>
      <c r="B112" s="333"/>
      <c r="C112" s="333"/>
      <c r="D112" s="333"/>
      <c r="E112" s="333"/>
      <c r="F112" s="333"/>
      <c r="G112" s="333"/>
      <c r="H112" s="333"/>
    </row>
    <row r="113" spans="1:8" x14ac:dyDescent="0.25">
      <c r="A113" s="333"/>
      <c r="B113" s="333" t="str">
        <f>'PAAC 2023'!N15</f>
        <v>Implementar racionalización tecnológica para que el trámite "Permiso para movilización de carga extra dimensionada por las vías nacionales"  esté disponible totalmente en línea para los usuarios</v>
      </c>
      <c r="C113" s="354">
        <f>'PAAC 2023'!J15</f>
        <v>0.9</v>
      </c>
      <c r="D113" s="333"/>
      <c r="E113" s="333"/>
      <c r="F113" s="333"/>
      <c r="G113" s="333"/>
      <c r="H113" s="333"/>
    </row>
    <row r="114" spans="1:8" x14ac:dyDescent="0.25">
      <c r="A114" s="333"/>
      <c r="B114" s="333" t="str">
        <f>'PAAC 2023'!N16</f>
        <v>Implementar racionalización tecnológica para que el trámite "Concepto técnico de ubicación de estaciones de servicios "  esté disponible totalmente en línea para los usuarios</v>
      </c>
      <c r="C114" s="354">
        <f>'PAAC 2023'!J16</f>
        <v>0</v>
      </c>
      <c r="D114" s="333"/>
      <c r="E114" s="333"/>
      <c r="F114" s="333"/>
      <c r="G114" s="333"/>
      <c r="H114" s="333"/>
    </row>
    <row r="115" spans="1:8" x14ac:dyDescent="0.25">
      <c r="A115" s="333"/>
      <c r="B115" s="333" t="str">
        <f>'PAAC 2023'!N17</f>
        <v>Implementar racionalización tecnológica para que el trámite "Permiso para la movilización de carga indivisible extrapesada, indivisible extra dimensionada o indivisible extrapesada y extra dimensionada a la vez y permiso para el transporte de carga divisible con vehículos combinados de carga - V.C.C"  esté disponible totalmente en línea para los usuarios</v>
      </c>
      <c r="C115" s="354">
        <f>'PAAC 2023'!J17</f>
        <v>0</v>
      </c>
      <c r="D115" s="333"/>
      <c r="E115" s="333"/>
      <c r="F115" s="333"/>
      <c r="G115" s="333"/>
      <c r="H115" s="333"/>
    </row>
    <row r="116" spans="1:8" x14ac:dyDescent="0.25">
      <c r="A116" s="333"/>
      <c r="B116" s="333" t="str">
        <f>'PAAC 2023'!N18</f>
        <v>Implementar racionalización tecnológica para que el trámite "Beneficio de tarifa diferencial o exenta en las estaciones de peaje a cargo del INVIAS"  esté disponible totalmente en línea para los usuarios</v>
      </c>
      <c r="C116" s="354">
        <f>'PAAC 2023'!J18</f>
        <v>0.9</v>
      </c>
      <c r="D116" s="333"/>
      <c r="E116" s="333"/>
      <c r="F116" s="333"/>
      <c r="G116" s="333"/>
      <c r="H116" s="333"/>
    </row>
    <row r="117" spans="1:8" x14ac:dyDescent="0.25">
      <c r="A117" s="333"/>
      <c r="B117" s="333"/>
      <c r="C117" s="354"/>
      <c r="D117" s="333"/>
      <c r="E117" s="333"/>
      <c r="F117" s="333"/>
      <c r="G117" s="333"/>
      <c r="H117" s="333"/>
    </row>
    <row r="118" spans="1:8" x14ac:dyDescent="0.25">
      <c r="A118" s="333"/>
      <c r="B118" s="333"/>
      <c r="C118" s="354"/>
      <c r="D118" s="333"/>
      <c r="E118" s="333"/>
      <c r="F118" s="333"/>
      <c r="G118" s="333"/>
      <c r="H118" s="333"/>
    </row>
    <row r="119" spans="1:8" x14ac:dyDescent="0.25">
      <c r="A119" s="333"/>
      <c r="B119" s="333"/>
      <c r="C119" s="354"/>
      <c r="D119" s="333"/>
      <c r="E119" s="333"/>
      <c r="F119" s="333"/>
      <c r="G119" s="333"/>
      <c r="H119" s="333"/>
    </row>
    <row r="120" spans="1:8" x14ac:dyDescent="0.25">
      <c r="A120" s="333"/>
      <c r="B120" s="333"/>
      <c r="C120" s="333"/>
      <c r="D120" s="333"/>
      <c r="E120" s="333"/>
      <c r="F120" s="333"/>
      <c r="G120" s="333"/>
      <c r="H120" s="333"/>
    </row>
    <row r="121" spans="1:8" x14ac:dyDescent="0.25">
      <c r="A121" s="333"/>
      <c r="B121" s="333"/>
      <c r="C121" s="333"/>
      <c r="D121" s="333"/>
      <c r="E121" s="333"/>
      <c r="F121" s="333"/>
      <c r="G121" s="333"/>
      <c r="H121" s="333"/>
    </row>
    <row r="122" spans="1:8" x14ac:dyDescent="0.25">
      <c r="A122" s="333"/>
      <c r="B122" s="333"/>
      <c r="C122" s="333"/>
      <c r="D122" s="333"/>
      <c r="E122" s="333"/>
      <c r="F122" s="333"/>
      <c r="G122" s="333"/>
      <c r="H122" s="333"/>
    </row>
    <row r="123" spans="1:8" x14ac:dyDescent="0.25">
      <c r="A123" s="333"/>
      <c r="B123" s="333"/>
      <c r="C123" s="333"/>
      <c r="D123" s="333"/>
      <c r="E123" s="333"/>
      <c r="F123" s="333"/>
      <c r="G123" s="333"/>
      <c r="H123" s="333"/>
    </row>
    <row r="124" spans="1:8" x14ac:dyDescent="0.25">
      <c r="A124" s="333"/>
      <c r="B124" s="333"/>
      <c r="C124" s="333"/>
      <c r="D124" s="333"/>
      <c r="E124" s="333"/>
      <c r="F124" s="333"/>
      <c r="G124" s="333"/>
      <c r="H124" s="333"/>
    </row>
    <row r="125" spans="1:8" x14ac:dyDescent="0.25">
      <c r="A125" s="333"/>
      <c r="B125" s="333"/>
      <c r="C125" s="333"/>
      <c r="D125" s="333"/>
      <c r="E125" s="333"/>
      <c r="F125" s="333"/>
      <c r="G125" s="333"/>
      <c r="H125" s="333"/>
    </row>
    <row r="126" spans="1:8" x14ac:dyDescent="0.25">
      <c r="A126" s="333"/>
      <c r="B126" s="333"/>
      <c r="C126" s="333"/>
      <c r="D126" s="333"/>
      <c r="E126" s="333"/>
      <c r="F126" s="333"/>
      <c r="G126" s="333"/>
      <c r="H126" s="333"/>
    </row>
    <row r="127" spans="1:8" x14ac:dyDescent="0.25">
      <c r="A127" s="333"/>
      <c r="B127" s="333"/>
      <c r="C127" s="333"/>
      <c r="D127" s="333"/>
      <c r="E127" s="333"/>
      <c r="F127" s="333"/>
      <c r="G127" s="333"/>
      <c r="H127" s="333"/>
    </row>
    <row r="128" spans="1:8" x14ac:dyDescent="0.25">
      <c r="A128" s="333"/>
      <c r="B128" s="333"/>
      <c r="C128" s="333"/>
      <c r="D128" s="333"/>
      <c r="E128" s="333"/>
      <c r="F128" s="333"/>
      <c r="G128" s="333"/>
      <c r="H128" s="333"/>
    </row>
    <row r="129" spans="1:8" x14ac:dyDescent="0.25">
      <c r="A129" s="333"/>
      <c r="B129" s="333"/>
      <c r="C129" s="333"/>
      <c r="D129" s="333"/>
      <c r="E129" s="333"/>
      <c r="F129" s="333"/>
      <c r="G129" s="333"/>
      <c r="H129" s="333"/>
    </row>
    <row r="130" spans="1:8" x14ac:dyDescent="0.25">
      <c r="A130" s="333"/>
      <c r="B130" s="333"/>
      <c r="C130" s="333"/>
      <c r="D130" s="333"/>
      <c r="E130" s="333"/>
      <c r="F130" s="333"/>
      <c r="G130" s="333"/>
      <c r="H130" s="333"/>
    </row>
    <row r="131" spans="1:8" x14ac:dyDescent="0.25">
      <c r="A131" s="333"/>
      <c r="B131" s="333"/>
      <c r="C131" s="333"/>
      <c r="D131" s="333"/>
      <c r="E131" s="333"/>
      <c r="F131" s="333"/>
      <c r="G131" s="333"/>
      <c r="H131" s="333"/>
    </row>
    <row r="132" spans="1:8" x14ac:dyDescent="0.25">
      <c r="A132" s="333"/>
      <c r="B132" s="333"/>
      <c r="C132" s="333"/>
      <c r="D132" s="333"/>
      <c r="E132" s="333"/>
      <c r="F132" s="333"/>
      <c r="G132" s="333"/>
      <c r="H132" s="333"/>
    </row>
    <row r="133" spans="1:8" x14ac:dyDescent="0.25">
      <c r="A133" s="333"/>
      <c r="B133" s="333"/>
      <c r="C133" s="333"/>
      <c r="D133" s="333"/>
      <c r="E133" s="333"/>
      <c r="F133" s="333"/>
      <c r="G133" s="333"/>
      <c r="H133" s="333"/>
    </row>
    <row r="134" spans="1:8" x14ac:dyDescent="0.25">
      <c r="A134" s="333"/>
      <c r="B134" s="333"/>
      <c r="C134" s="333"/>
      <c r="D134" s="333"/>
      <c r="E134" s="333"/>
      <c r="F134" s="333"/>
      <c r="G134" s="333"/>
      <c r="H134" s="333"/>
    </row>
    <row r="135" spans="1:8" x14ac:dyDescent="0.25">
      <c r="A135" s="333"/>
      <c r="B135" s="333" t="str">
        <f>'PAAC 2023'!I19</f>
        <v>Información</v>
      </c>
      <c r="C135" s="354">
        <f>'PAAC 2023'!J19</f>
        <v>0.25</v>
      </c>
      <c r="D135" s="333"/>
      <c r="E135" s="333"/>
      <c r="F135" s="333"/>
      <c r="G135" s="333"/>
      <c r="H135" s="333"/>
    </row>
    <row r="136" spans="1:8" x14ac:dyDescent="0.25">
      <c r="A136" s="333"/>
      <c r="B136" s="333" t="str">
        <f>'PAAC 2023'!I22</f>
        <v>Diálogo</v>
      </c>
      <c r="C136" s="354">
        <f>'PAAC 2023'!J22</f>
        <v>9.0909090909090912E-2</v>
      </c>
      <c r="D136" s="333"/>
      <c r="E136" s="333"/>
      <c r="F136" s="333"/>
      <c r="G136" s="333"/>
      <c r="H136" s="333"/>
    </row>
    <row r="137" spans="1:8" x14ac:dyDescent="0.25">
      <c r="A137" s="333"/>
      <c r="B137" s="333" t="str">
        <f>'PAAC 2023'!I24</f>
        <v>Responsabilidad</v>
      </c>
      <c r="C137" s="354">
        <f>'PAAC 2023'!J24</f>
        <v>0.3125</v>
      </c>
      <c r="D137" s="333"/>
      <c r="E137" s="333"/>
      <c r="F137" s="333"/>
      <c r="G137" s="333"/>
      <c r="H137" s="333"/>
    </row>
    <row r="138" spans="1:8" x14ac:dyDescent="0.25">
      <c r="A138" s="333"/>
      <c r="B138" s="333"/>
      <c r="C138" s="354">
        <f>AVERAGE(C135:C137)</f>
        <v>0.2178030303030303</v>
      </c>
      <c r="D138" s="333"/>
      <c r="E138" s="333"/>
      <c r="F138" s="333"/>
      <c r="G138" s="333"/>
      <c r="H138" s="333"/>
    </row>
    <row r="139" spans="1:8" x14ac:dyDescent="0.25">
      <c r="A139" s="333"/>
      <c r="B139" s="333"/>
      <c r="C139" s="333"/>
      <c r="D139" s="333"/>
      <c r="E139" s="333"/>
      <c r="F139" s="333"/>
      <c r="G139" s="333"/>
      <c r="H139" s="333"/>
    </row>
    <row r="140" spans="1:8" x14ac:dyDescent="0.25">
      <c r="A140" s="333"/>
      <c r="B140" s="333"/>
      <c r="C140" s="333"/>
      <c r="D140" s="333"/>
      <c r="E140" s="333"/>
      <c r="F140" s="333"/>
      <c r="G140" s="333"/>
      <c r="H140" s="333"/>
    </row>
    <row r="141" spans="1:8" x14ac:dyDescent="0.25">
      <c r="A141" s="333"/>
      <c r="B141" s="333"/>
      <c r="C141" s="333"/>
      <c r="D141" s="333"/>
      <c r="E141" s="333"/>
      <c r="F141" s="333"/>
      <c r="G141" s="333"/>
      <c r="H141" s="333"/>
    </row>
    <row r="142" spans="1:8" x14ac:dyDescent="0.25">
      <c r="A142" s="333"/>
      <c r="B142" s="333"/>
      <c r="C142" s="333"/>
      <c r="D142" s="333"/>
      <c r="E142" s="333"/>
      <c r="F142" s="333"/>
      <c r="G142" s="333"/>
      <c r="H142" s="333"/>
    </row>
    <row r="143" spans="1:8" x14ac:dyDescent="0.25">
      <c r="A143" s="333"/>
      <c r="B143" s="333"/>
      <c r="C143" s="333"/>
      <c r="D143" s="333"/>
      <c r="E143" s="333"/>
      <c r="F143" s="333"/>
      <c r="G143" s="333"/>
      <c r="H143" s="333"/>
    </row>
    <row r="144" spans="1:8" x14ac:dyDescent="0.25">
      <c r="A144" s="333"/>
      <c r="B144" s="333"/>
      <c r="C144" s="333"/>
      <c r="D144" s="333"/>
      <c r="E144" s="333"/>
      <c r="F144" s="333"/>
      <c r="G144" s="333"/>
      <c r="H144" s="333"/>
    </row>
    <row r="145" spans="1:8" x14ac:dyDescent="0.25">
      <c r="A145" s="333"/>
      <c r="B145" s="333"/>
      <c r="C145" s="333"/>
      <c r="D145" s="333"/>
      <c r="E145" s="333"/>
      <c r="F145" s="333"/>
      <c r="G145" s="333"/>
      <c r="H145" s="333"/>
    </row>
    <row r="146" spans="1:8" x14ac:dyDescent="0.25">
      <c r="A146" s="333"/>
      <c r="B146" s="333"/>
      <c r="C146" s="333"/>
      <c r="D146" s="333"/>
      <c r="E146" s="333"/>
      <c r="F146" s="333"/>
      <c r="G146" s="333"/>
      <c r="H146" s="333"/>
    </row>
    <row r="147" spans="1:8" x14ac:dyDescent="0.25">
      <c r="A147" s="333"/>
      <c r="B147" s="333"/>
      <c r="C147" s="333"/>
      <c r="D147" s="333"/>
      <c r="E147" s="333"/>
      <c r="F147" s="333"/>
      <c r="G147" s="333"/>
      <c r="H147" s="333"/>
    </row>
    <row r="148" spans="1:8" x14ac:dyDescent="0.25">
      <c r="A148" s="333"/>
      <c r="B148" s="333"/>
      <c r="C148" s="333"/>
      <c r="D148" s="333"/>
      <c r="E148" s="333"/>
      <c r="F148" s="333"/>
      <c r="G148" s="333"/>
      <c r="H148" s="333"/>
    </row>
    <row r="149" spans="1:8" x14ac:dyDescent="0.25">
      <c r="A149" s="333"/>
      <c r="B149" s="333"/>
      <c r="C149" s="333"/>
      <c r="D149" s="333"/>
      <c r="E149" s="333"/>
      <c r="F149" s="333"/>
      <c r="G149" s="333"/>
      <c r="H149" s="333"/>
    </row>
    <row r="150" spans="1:8" x14ac:dyDescent="0.25">
      <c r="A150" s="333"/>
      <c r="B150" s="333"/>
      <c r="C150" s="333"/>
      <c r="D150" s="333"/>
      <c r="E150" s="333"/>
      <c r="F150" s="333"/>
      <c r="G150" s="333"/>
      <c r="H150" s="333"/>
    </row>
    <row r="151" spans="1:8" x14ac:dyDescent="0.25">
      <c r="A151" s="333"/>
      <c r="B151" s="333"/>
      <c r="C151" s="333"/>
      <c r="D151" s="333"/>
      <c r="E151" s="333"/>
      <c r="F151" s="333"/>
      <c r="G151" s="333"/>
      <c r="H151" s="333"/>
    </row>
    <row r="152" spans="1:8" x14ac:dyDescent="0.25">
      <c r="A152" s="333"/>
      <c r="B152" s="333"/>
      <c r="C152" s="333"/>
      <c r="D152" s="333"/>
      <c r="E152" s="333"/>
      <c r="F152" s="333"/>
      <c r="G152" s="333"/>
      <c r="H152" s="333"/>
    </row>
    <row r="153" spans="1:8" x14ac:dyDescent="0.25">
      <c r="A153" s="333"/>
      <c r="B153" s="333"/>
      <c r="C153" s="333"/>
      <c r="D153" s="333"/>
      <c r="E153" s="333"/>
      <c r="F153" s="333"/>
      <c r="G153" s="333"/>
      <c r="H153" s="333"/>
    </row>
    <row r="154" spans="1:8" x14ac:dyDescent="0.25">
      <c r="A154" s="333"/>
      <c r="B154" s="333" t="str">
        <f>'PAAC 2023'!I31</f>
        <v>1. Planeación estratégica del servicio al ciudadano</v>
      </c>
      <c r="C154" s="354">
        <f>'PAAC 2023'!J31</f>
        <v>0.25</v>
      </c>
      <c r="D154" s="333"/>
      <c r="E154" s="333"/>
      <c r="F154" s="333"/>
      <c r="G154" s="333"/>
      <c r="H154" s="333"/>
    </row>
    <row r="155" spans="1:8" x14ac:dyDescent="0.25">
      <c r="A155" s="333"/>
      <c r="B155" s="333" t="str">
        <f>'PAAC 2023'!I39</f>
        <v>2. Fortalecimiento del Talento humano al servicio del ciudadano</v>
      </c>
      <c r="C155" s="354">
        <f>'PAAC 2023'!J39</f>
        <v>0.25</v>
      </c>
      <c r="D155" s="333"/>
      <c r="E155" s="333"/>
      <c r="F155" s="333"/>
      <c r="G155" s="333"/>
      <c r="H155" s="333"/>
    </row>
    <row r="156" spans="1:8" x14ac:dyDescent="0.25">
      <c r="A156" s="333"/>
      <c r="B156" s="333" t="str">
        <f>'PAAC 2023'!I44</f>
        <v>3. Gestión de relacionamiento con los ciudadanos</v>
      </c>
      <c r="C156" s="354" t="e">
        <f>'PAAC 2023'!J44</f>
        <v>#DIV/0!</v>
      </c>
      <c r="D156" s="333"/>
      <c r="E156" s="333"/>
      <c r="F156" s="333"/>
      <c r="G156" s="333"/>
      <c r="H156" s="333"/>
    </row>
    <row r="157" spans="1:8" x14ac:dyDescent="0.25">
      <c r="A157" s="333"/>
      <c r="B157" s="333" t="str">
        <f>'PAAC 2023'!I52</f>
        <v>4. Conocimiento al servicio al ciudadano</v>
      </c>
      <c r="C157" s="354" t="e">
        <f>'PAAC 2023'!J52</f>
        <v>#DIV/0!</v>
      </c>
      <c r="D157" s="333"/>
      <c r="E157" s="333"/>
      <c r="F157" s="333"/>
      <c r="G157" s="333"/>
      <c r="H157" s="333"/>
    </row>
    <row r="158" spans="1:8" x14ac:dyDescent="0.25">
      <c r="A158" s="333"/>
      <c r="B158" s="333" t="str">
        <f>'PAAC 2023'!I54</f>
        <v>5. Evaluación de gestión y medición de la percepción ciudadana</v>
      </c>
      <c r="C158" s="354">
        <f>'PAAC 2023'!J54</f>
        <v>0.25</v>
      </c>
      <c r="D158" s="333"/>
      <c r="E158" s="333"/>
      <c r="F158" s="333"/>
      <c r="G158" s="333"/>
      <c r="H158" s="333"/>
    </row>
    <row r="159" spans="1:8" x14ac:dyDescent="0.25">
      <c r="A159" s="333"/>
      <c r="B159" s="333"/>
      <c r="C159" s="354" t="e">
        <f>AVERAGE(C154:C158)</f>
        <v>#DIV/0!</v>
      </c>
      <c r="D159" s="333"/>
      <c r="E159" s="333"/>
      <c r="F159" s="333"/>
      <c r="G159" s="333"/>
      <c r="H159" s="333"/>
    </row>
    <row r="160" spans="1:8" x14ac:dyDescent="0.25">
      <c r="A160" s="333"/>
      <c r="B160" s="333"/>
      <c r="C160" s="333"/>
      <c r="D160" s="333"/>
      <c r="E160" s="333"/>
      <c r="F160" s="333"/>
      <c r="G160" s="333"/>
      <c r="H160" s="333"/>
    </row>
    <row r="161" spans="1:8" x14ac:dyDescent="0.25">
      <c r="A161" s="333"/>
      <c r="B161" s="333"/>
      <c r="C161" s="333"/>
      <c r="D161" s="333"/>
      <c r="E161" s="333"/>
      <c r="F161" s="333"/>
      <c r="G161" s="333"/>
      <c r="H161" s="333"/>
    </row>
    <row r="162" spans="1:8" x14ac:dyDescent="0.25">
      <c r="A162" s="333"/>
      <c r="B162" s="333"/>
      <c r="C162" s="333"/>
      <c r="D162" s="333"/>
      <c r="E162" s="333"/>
      <c r="F162" s="333"/>
      <c r="G162" s="333"/>
      <c r="H162" s="333"/>
    </row>
    <row r="163" spans="1:8" x14ac:dyDescent="0.25">
      <c r="A163" s="333"/>
      <c r="B163" s="333"/>
      <c r="C163" s="333"/>
      <c r="D163" s="333"/>
      <c r="E163" s="333"/>
      <c r="F163" s="333"/>
      <c r="G163" s="333"/>
      <c r="H163" s="333"/>
    </row>
    <row r="164" spans="1:8" x14ac:dyDescent="0.25">
      <c r="A164" s="333"/>
      <c r="B164" s="333"/>
      <c r="C164" s="333"/>
      <c r="D164" s="333"/>
      <c r="E164" s="333"/>
      <c r="F164" s="333"/>
      <c r="G164" s="333"/>
      <c r="H164" s="333"/>
    </row>
    <row r="165" spans="1:8" x14ac:dyDescent="0.25">
      <c r="A165" s="333"/>
      <c r="B165" s="333"/>
      <c r="C165" s="333"/>
      <c r="D165" s="333"/>
      <c r="E165" s="333"/>
      <c r="F165" s="333"/>
      <c r="G165" s="333"/>
      <c r="H165" s="333"/>
    </row>
    <row r="166" spans="1:8" x14ac:dyDescent="0.25">
      <c r="A166" s="333"/>
      <c r="B166" s="333"/>
      <c r="C166" s="333"/>
      <c r="D166" s="333"/>
      <c r="E166" s="333"/>
      <c r="F166" s="333"/>
      <c r="G166" s="333"/>
      <c r="H166" s="333"/>
    </row>
    <row r="167" spans="1:8" x14ac:dyDescent="0.25">
      <c r="A167" s="333"/>
      <c r="B167" s="333"/>
      <c r="C167" s="333"/>
      <c r="D167" s="333"/>
      <c r="E167" s="333"/>
      <c r="F167" s="333"/>
      <c r="G167" s="333"/>
      <c r="H167" s="333"/>
    </row>
    <row r="168" spans="1:8" x14ac:dyDescent="0.25">
      <c r="A168" s="333"/>
      <c r="B168" s="333"/>
      <c r="C168" s="333"/>
      <c r="D168" s="333"/>
      <c r="E168" s="333"/>
      <c r="F168" s="333"/>
      <c r="G168" s="333"/>
      <c r="H168" s="333"/>
    </row>
    <row r="169" spans="1:8" x14ac:dyDescent="0.25">
      <c r="A169" s="333"/>
      <c r="B169" s="333"/>
      <c r="C169" s="333"/>
      <c r="D169" s="333"/>
      <c r="E169" s="333"/>
      <c r="F169" s="333"/>
      <c r="G169" s="333"/>
      <c r="H169" s="333"/>
    </row>
    <row r="170" spans="1:8" x14ac:dyDescent="0.25">
      <c r="A170" s="333"/>
      <c r="B170" s="333"/>
      <c r="C170" s="333"/>
      <c r="D170" s="333"/>
      <c r="E170" s="333"/>
      <c r="F170" s="333"/>
      <c r="G170" s="333"/>
      <c r="H170" s="333"/>
    </row>
    <row r="171" spans="1:8" x14ac:dyDescent="0.25">
      <c r="A171" s="333"/>
      <c r="B171" s="333"/>
      <c r="C171" s="333"/>
      <c r="D171" s="333"/>
      <c r="E171" s="333"/>
      <c r="F171" s="333"/>
      <c r="G171" s="333"/>
      <c r="H171" s="333"/>
    </row>
    <row r="172" spans="1:8" x14ac:dyDescent="0.25">
      <c r="A172" s="333"/>
      <c r="B172" s="333"/>
      <c r="C172" s="333"/>
      <c r="D172" s="333"/>
      <c r="E172" s="333"/>
      <c r="F172" s="333"/>
      <c r="G172" s="333"/>
      <c r="H172" s="333"/>
    </row>
    <row r="173" spans="1:8" x14ac:dyDescent="0.25">
      <c r="A173" s="333"/>
      <c r="B173" s="333"/>
      <c r="C173" s="333"/>
      <c r="D173" s="333"/>
      <c r="E173" s="333"/>
      <c r="F173" s="333"/>
      <c r="G173" s="333"/>
      <c r="H173" s="333"/>
    </row>
    <row r="174" spans="1:8" x14ac:dyDescent="0.25">
      <c r="A174" s="333"/>
      <c r="B174" s="333" t="str">
        <f>'PAAC 2023'!I58</f>
        <v>1. Lineamientos de Transparencia Activa</v>
      </c>
      <c r="C174" s="354">
        <f>'PAAC 2023'!J58</f>
        <v>0.25</v>
      </c>
      <c r="D174" s="333"/>
      <c r="E174" s="333"/>
      <c r="F174" s="333"/>
      <c r="G174" s="333"/>
      <c r="H174" s="333"/>
    </row>
    <row r="175" spans="1:8" x14ac:dyDescent="0.25">
      <c r="A175" s="333"/>
      <c r="B175" s="333" t="str">
        <f>'PAAC 2023'!I62</f>
        <v>2. Lineamientos de Transparencia Pasiva</v>
      </c>
      <c r="C175" s="354">
        <f>'PAAC 2023'!J62</f>
        <v>0.375</v>
      </c>
      <c r="D175" s="333"/>
      <c r="E175" s="333"/>
      <c r="F175" s="333"/>
      <c r="G175" s="333"/>
      <c r="H175" s="333"/>
    </row>
    <row r="176" spans="1:8" x14ac:dyDescent="0.25">
      <c r="A176" s="333"/>
      <c r="B176" s="333" t="str">
        <f>'PAAC 2023'!I70</f>
        <v>3. Elaboración los Instrumentos de Gestión de la Información</v>
      </c>
      <c r="C176" s="354">
        <f>'PAAC 2023'!J70</f>
        <v>0</v>
      </c>
      <c r="D176" s="333"/>
      <c r="E176" s="333"/>
      <c r="F176" s="333"/>
      <c r="G176" s="333"/>
      <c r="H176" s="333"/>
    </row>
    <row r="177" spans="1:8" x14ac:dyDescent="0.25">
      <c r="A177" s="333"/>
      <c r="B177" s="333" t="str">
        <f>'PAAC 2023'!I71</f>
        <v>4. Criterio Diferencial de Accesibilidad</v>
      </c>
      <c r="C177" s="354" t="e">
        <f>'PAAC 2023'!J71</f>
        <v>#DIV/0!</v>
      </c>
      <c r="D177" s="333"/>
      <c r="E177" s="333"/>
      <c r="F177" s="333"/>
      <c r="G177" s="333"/>
      <c r="H177" s="333"/>
    </row>
    <row r="178" spans="1:8" x14ac:dyDescent="0.25">
      <c r="A178" s="333"/>
      <c r="B178" s="333" t="str">
        <f>'PAAC 2023'!I74</f>
        <v>5. Monitoreo del Acceso a la Información Pública</v>
      </c>
      <c r="C178" s="354">
        <f>'PAAC 2023'!J74</f>
        <v>0.25</v>
      </c>
      <c r="D178" s="333"/>
      <c r="E178" s="333"/>
      <c r="F178" s="333"/>
      <c r="G178" s="333"/>
      <c r="H178" s="333"/>
    </row>
    <row r="179" spans="1:8" x14ac:dyDescent="0.25">
      <c r="A179" s="333"/>
      <c r="B179" s="333"/>
      <c r="C179" s="354" t="e">
        <f>AVERAGE(C174:C178)</f>
        <v>#DIV/0!</v>
      </c>
      <c r="D179" s="333"/>
      <c r="E179" s="333"/>
      <c r="F179" s="333"/>
      <c r="G179" s="333"/>
      <c r="H179" s="333"/>
    </row>
    <row r="180" spans="1:8" x14ac:dyDescent="0.25">
      <c r="A180" s="333"/>
      <c r="B180" s="333"/>
      <c r="C180" s="333"/>
      <c r="D180" s="333"/>
      <c r="E180" s="333"/>
      <c r="F180" s="333"/>
      <c r="G180" s="333"/>
      <c r="H180" s="333"/>
    </row>
    <row r="181" spans="1:8" x14ac:dyDescent="0.25">
      <c r="A181" s="333"/>
      <c r="B181" s="333"/>
      <c r="C181" s="333"/>
      <c r="D181" s="333"/>
      <c r="E181" s="333"/>
      <c r="F181" s="333"/>
      <c r="G181" s="333"/>
      <c r="H181" s="333"/>
    </row>
    <row r="182" spans="1:8" x14ac:dyDescent="0.25">
      <c r="A182" s="333"/>
      <c r="B182" s="333"/>
      <c r="C182" s="333"/>
      <c r="D182" s="333"/>
      <c r="E182" s="333"/>
      <c r="F182" s="333"/>
      <c r="G182" s="333"/>
      <c r="H182" s="333"/>
    </row>
    <row r="183" spans="1:8" x14ac:dyDescent="0.25">
      <c r="A183" s="333"/>
      <c r="B183" s="333"/>
      <c r="C183" s="333"/>
      <c r="D183" s="333"/>
      <c r="E183" s="333"/>
      <c r="F183" s="333"/>
      <c r="G183" s="333"/>
      <c r="H183" s="333"/>
    </row>
    <row r="184" spans="1:8" x14ac:dyDescent="0.25">
      <c r="A184" s="333"/>
      <c r="B184" s="333"/>
      <c r="C184" s="333"/>
      <c r="D184" s="333"/>
      <c r="E184" s="333"/>
      <c r="F184" s="333"/>
      <c r="G184" s="333"/>
      <c r="H184" s="333"/>
    </row>
    <row r="185" spans="1:8" x14ac:dyDescent="0.25">
      <c r="A185" s="333"/>
      <c r="B185" s="333"/>
      <c r="C185" s="333"/>
      <c r="D185" s="333"/>
      <c r="E185" s="333"/>
      <c r="F185" s="333"/>
      <c r="G185" s="333"/>
      <c r="H185" s="333"/>
    </row>
    <row r="186" spans="1:8" x14ac:dyDescent="0.25">
      <c r="A186" s="333"/>
      <c r="B186" s="333"/>
      <c r="C186" s="333"/>
      <c r="D186" s="333"/>
      <c r="E186" s="333"/>
      <c r="F186" s="333"/>
      <c r="G186" s="333"/>
      <c r="H186" s="333"/>
    </row>
    <row r="187" spans="1:8" x14ac:dyDescent="0.25">
      <c r="A187" s="333"/>
      <c r="B187" s="333"/>
      <c r="C187" s="333"/>
      <c r="D187" s="333"/>
      <c r="E187" s="333"/>
      <c r="F187" s="333"/>
      <c r="G187" s="333"/>
      <c r="H187" s="333"/>
    </row>
    <row r="188" spans="1:8" x14ac:dyDescent="0.25">
      <c r="A188" s="333"/>
      <c r="B188" s="333"/>
      <c r="C188" s="333"/>
      <c r="D188" s="333"/>
      <c r="E188" s="333"/>
      <c r="F188" s="333"/>
      <c r="G188" s="333"/>
      <c r="H188" s="333"/>
    </row>
    <row r="189" spans="1:8" x14ac:dyDescent="0.25">
      <c r="A189" s="333"/>
      <c r="B189" s="333"/>
      <c r="C189" s="333"/>
      <c r="D189" s="333"/>
      <c r="E189" s="333"/>
      <c r="F189" s="333"/>
      <c r="G189" s="333"/>
      <c r="H189" s="333"/>
    </row>
    <row r="190" spans="1:8" x14ac:dyDescent="0.25">
      <c r="A190" s="333"/>
      <c r="B190" s="333"/>
      <c r="C190" s="333"/>
      <c r="D190" s="333"/>
      <c r="E190" s="333"/>
      <c r="F190" s="333"/>
      <c r="G190" s="333"/>
      <c r="H190" s="333"/>
    </row>
    <row r="191" spans="1:8" x14ac:dyDescent="0.25">
      <c r="A191" s="333"/>
      <c r="B191" s="333"/>
      <c r="C191" s="333"/>
      <c r="D191" s="333"/>
      <c r="E191" s="333"/>
      <c r="F191" s="333"/>
      <c r="G191" s="333"/>
      <c r="H191" s="333"/>
    </row>
    <row r="192" spans="1:8" x14ac:dyDescent="0.25">
      <c r="A192" s="333"/>
      <c r="B192" s="333"/>
      <c r="C192" s="333"/>
      <c r="D192" s="333"/>
      <c r="E192" s="333"/>
      <c r="F192" s="333"/>
      <c r="G192" s="333"/>
      <c r="H192" s="333"/>
    </row>
    <row r="193" spans="1:8" x14ac:dyDescent="0.25">
      <c r="A193" s="333"/>
      <c r="B193" s="333"/>
      <c r="C193" s="333"/>
      <c r="D193" s="333"/>
      <c r="E193" s="333"/>
      <c r="F193" s="333"/>
      <c r="G193" s="333"/>
      <c r="H193" s="333"/>
    </row>
    <row r="194" spans="1:8" x14ac:dyDescent="0.25">
      <c r="A194" s="333"/>
      <c r="B194" s="333" t="str">
        <f>'PAAC 2023'!N80</f>
        <v>Implementar una estrategia para la gestión de conflicto de intereses</v>
      </c>
      <c r="C194" s="354">
        <f>'PAAC 2023'!J80</f>
        <v>0.25</v>
      </c>
      <c r="D194" s="333"/>
      <c r="E194" s="333"/>
      <c r="F194" s="333"/>
      <c r="G194" s="333"/>
      <c r="H194" s="333"/>
    </row>
    <row r="195" spans="1:8" x14ac:dyDescent="0.25">
      <c r="A195" s="333"/>
      <c r="B195" s="333" t="str">
        <f>'PAAC 2023'!N81</f>
        <v xml:space="preserve">Definir estrategias para la inducción o reinducción de los servidores públicos con el propósito de afianzar las temáticas del Código de buen gobierno. </v>
      </c>
      <c r="C195" s="354">
        <f>'PAAC 2023'!J81</f>
        <v>0.25</v>
      </c>
      <c r="D195" s="333"/>
      <c r="E195" s="333"/>
      <c r="F195" s="333"/>
      <c r="G195" s="333"/>
      <c r="H195" s="333"/>
    </row>
    <row r="196" spans="1:8" x14ac:dyDescent="0.25">
      <c r="A196" s="333"/>
      <c r="B196" s="333" t="str">
        <f>'PAAC 2023'!N82</f>
        <v>Suscribir acuerdos que comprometan a los evaluadores, previa socialización de las obligaciones de confidencialidad, ética, buenas prácticas e información sobre riesgos; con el fin de garantizar buenas prácticas y ética en las evaluaciones de los procesos de selección contractuales (incluyendo procesos de selección de personas a través de contratos de prestación de servicios, encargos y/o provisionalidades)</v>
      </c>
      <c r="C196" s="354">
        <f>'PAAC 2023'!J82</f>
        <v>1</v>
      </c>
      <c r="D196" s="333"/>
      <c r="E196" s="333"/>
      <c r="F196" s="333"/>
      <c r="G196" s="333"/>
      <c r="H196" s="333"/>
    </row>
    <row r="197" spans="1:8" x14ac:dyDescent="0.25">
      <c r="A197" s="333"/>
      <c r="B197" s="333" t="str">
        <f>'PAAC 2023'!N83</f>
        <v>Realizar sustentaciones previas con los grupos evaluadores para cada proceso de selección contractual y Audiencias Públicas para la adjudicación del contratista en modalidades distintas a la Licitación Pública.</v>
      </c>
      <c r="C197" s="354">
        <f>'PAAC 2023'!J83</f>
        <v>0.25</v>
      </c>
      <c r="D197" s="333"/>
      <c r="E197" s="333"/>
      <c r="F197" s="333"/>
      <c r="G197" s="333"/>
      <c r="H197" s="333"/>
    </row>
    <row r="198" spans="1:8" x14ac:dyDescent="0.25">
      <c r="A198" s="333"/>
      <c r="B198" s="333" t="str">
        <f>'PAAC 2023'!N84</f>
        <v xml:space="preserve">Concertar estrategia para  fortalecer la revisión previa que realiza el área solicitante al interior del Instituto de los actos administrativos objeto de control de legalidad </v>
      </c>
      <c r="C198" s="354">
        <f>'PAAC 2023'!J84</f>
        <v>0.25</v>
      </c>
      <c r="D198" s="333"/>
      <c r="E198" s="333"/>
      <c r="F198" s="333"/>
      <c r="G198" s="333"/>
      <c r="H198" s="333"/>
    </row>
    <row r="199" spans="1:8" x14ac:dyDescent="0.25">
      <c r="A199" s="333"/>
      <c r="B199" s="333" t="str">
        <f>'PAAC 2023'!N85</f>
        <v xml:space="preserve">Concertar estrategia para  fortalecer la revisión previa que realiza el área solicitante al interior del Instituto de los actos administrativos objeto de control de legalidad </v>
      </c>
      <c r="C199" s="354">
        <f>'PAAC 2023'!J85</f>
        <v>0.25</v>
      </c>
      <c r="D199" s="333"/>
      <c r="E199" s="333"/>
      <c r="F199" s="333"/>
      <c r="G199" s="333"/>
      <c r="H199" s="333"/>
    </row>
    <row r="200" spans="1:8" x14ac:dyDescent="0.25">
      <c r="A200" s="333"/>
      <c r="B200" s="333" t="str">
        <f>'PAAC 2023'!N86</f>
        <v>*Documentar Buenas prácticas en materia de Integridad 
*Identificar mejoras para actualizar el Código de buen gobierno</v>
      </c>
      <c r="C200" s="354">
        <f>'PAAC 2023'!J86</f>
        <v>0.25</v>
      </c>
      <c r="D200" s="333"/>
      <c r="E200" s="333"/>
      <c r="F200" s="333"/>
      <c r="G200" s="333"/>
      <c r="H200" s="333"/>
    </row>
    <row r="201" spans="1:8" x14ac:dyDescent="0.25">
      <c r="A201" s="333"/>
      <c r="B201" s="333" t="str">
        <f>'PAAC 2023'!N87</f>
        <v>Enviar memorando con lista de requisitos documentales y tiempos de entrega para los contratos que presenten algún requerimiento de ingreso al Comité de Contratación</v>
      </c>
      <c r="C201" s="354">
        <f>'PAAC 2023'!J87</f>
        <v>0.25</v>
      </c>
      <c r="D201" s="333"/>
      <c r="E201" s="333"/>
      <c r="F201" s="333"/>
      <c r="G201" s="333"/>
      <c r="H201" s="333"/>
    </row>
    <row r="202" spans="1:8" x14ac:dyDescent="0.25">
      <c r="A202" s="333"/>
      <c r="B202" s="333" t="str">
        <f>'PAAC 2023'!N88</f>
        <v>Enviar memorando circular de la  SGCP con indicaciones y directrices para revisión y elaboración de minutas</v>
      </c>
      <c r="C202" s="354">
        <f>'PAAC 2023'!J88</f>
        <v>0.25</v>
      </c>
      <c r="D202" s="333"/>
      <c r="E202" s="333"/>
      <c r="F202" s="333"/>
      <c r="G202" s="333"/>
      <c r="H202" s="333"/>
    </row>
    <row r="203" spans="1:8" x14ac:dyDescent="0.25">
      <c r="A203" s="333"/>
      <c r="B203" s="333" t="str">
        <f>'PAAC 2023'!N89</f>
        <v>Realizar requerimientos y seguimiento semanal, mensual y trimestral a las UE para  el trámite oportuno de revisión, aprobación y suscripción de los proyectos de actas de liquidación de los contratos y/o convenios</v>
      </c>
      <c r="C203" s="354">
        <f>'PAAC 2023'!J89</f>
        <v>0.25</v>
      </c>
      <c r="D203" s="333"/>
      <c r="E203" s="333"/>
      <c r="F203" s="333"/>
      <c r="G203" s="333"/>
      <c r="H203" s="333"/>
    </row>
    <row r="204" spans="1:8" x14ac:dyDescent="0.25">
      <c r="A204" s="333"/>
      <c r="B204" s="333" t="str">
        <f>'PAAC 2023'!N90</f>
        <v xml:space="preserve">Realizar seguimiento oportuno a la gestión contractual de Estudios Técnicos </v>
      </c>
      <c r="C204" s="354">
        <f>'PAAC 2023'!J90</f>
        <v>0.25</v>
      </c>
      <c r="D204" s="333"/>
      <c r="E204" s="333"/>
      <c r="F204" s="333"/>
      <c r="G204" s="333"/>
      <c r="H204" s="333"/>
    </row>
    <row r="205" spans="1:8" x14ac:dyDescent="0.25">
      <c r="A205" s="333"/>
      <c r="B205" s="333" t="str">
        <f>'PAAC 2023'!N91</f>
        <v>Regular y adoptar nuevas tecnologías identificadas en ruedas de innovación</v>
      </c>
      <c r="C205" s="354">
        <f>'PAAC 2023'!J91</f>
        <v>0</v>
      </c>
      <c r="D205" s="333"/>
      <c r="E205" s="333"/>
      <c r="F205" s="333"/>
      <c r="G205" s="333"/>
      <c r="H205" s="333"/>
    </row>
    <row r="206" spans="1:8" x14ac:dyDescent="0.25">
      <c r="A206" s="333"/>
      <c r="B206" s="333" t="str">
        <f>'PAAC 2023'!N92</f>
        <v xml:space="preserve">Actualizar Normas técnicas </v>
      </c>
      <c r="C206" s="354">
        <f>'PAAC 2023'!J92</f>
        <v>0</v>
      </c>
      <c r="D206" s="333"/>
      <c r="E206" s="333"/>
      <c r="F206" s="333"/>
      <c r="G206" s="333"/>
      <c r="H206" s="333"/>
    </row>
    <row r="207" spans="1:8" x14ac:dyDescent="0.25">
      <c r="A207" s="333"/>
      <c r="B207" s="333" t="str">
        <f>'PAAC 2023'!N93</f>
        <v>Generar confianza en la comunidad a través de la siembra y reforestación de árboles</v>
      </c>
      <c r="C207" s="354">
        <f>'PAAC 2023'!J93</f>
        <v>0.1</v>
      </c>
      <c r="D207" s="333"/>
      <c r="E207" s="333"/>
      <c r="F207" s="333"/>
      <c r="G207" s="333"/>
      <c r="H207" s="333"/>
    </row>
    <row r="208" spans="1:8" x14ac:dyDescent="0.25">
      <c r="A208" s="333"/>
      <c r="B208" s="333" t="str">
        <f>'PAAC 2023'!N94</f>
        <v>Generar conciencia en los niños escolares sobre el medioambiente y mejorar el paisaje mediante la arborización en el entorno de las escuelas rurales cercanas a los corredores viales a cargo del Instituto</v>
      </c>
      <c r="C208" s="354">
        <f>'PAAC 2023'!J94</f>
        <v>0</v>
      </c>
      <c r="D208" s="333"/>
      <c r="E208" s="333"/>
      <c r="F208" s="333"/>
      <c r="G208" s="333"/>
      <c r="H208" s="333"/>
    </row>
    <row r="209" spans="1:8" x14ac:dyDescent="0.25">
      <c r="A209" s="333"/>
      <c r="B209" s="333" t="str">
        <f>'PAAC 2023'!N95</f>
        <v xml:space="preserve">Generar confianza en la comunidad garantizando la realización de reuniones de Consultas previas </v>
      </c>
      <c r="C209" s="354">
        <f>'PAAC 2023'!J95</f>
        <v>0</v>
      </c>
      <c r="D209" s="333"/>
      <c r="E209" s="333"/>
      <c r="F209" s="333"/>
      <c r="G209" s="333"/>
      <c r="H209" s="333"/>
    </row>
    <row r="210" spans="1:8" x14ac:dyDescent="0.25">
      <c r="A210" s="333"/>
      <c r="B210" s="333" t="str">
        <f>'PAAC 2023'!N96</f>
        <v>Realizar reuniones con veedurías involucradas en los proyectos del INVIAS.</v>
      </c>
      <c r="C210" s="354">
        <f>'PAAC 2023'!J96</f>
        <v>0.03</v>
      </c>
      <c r="D210" s="333"/>
      <c r="E210" s="333"/>
      <c r="F210" s="333"/>
      <c r="G210" s="333"/>
      <c r="H210" s="333"/>
    </row>
    <row r="211" spans="1:8" x14ac:dyDescent="0.25">
      <c r="A211" s="333"/>
      <c r="B211" s="333" t="str">
        <f>'PAAC 2023'!N97</f>
        <v>Realizar socializaciones con la comunidad</v>
      </c>
      <c r="C211" s="354">
        <f>'PAAC 2023'!J97</f>
        <v>0.125</v>
      </c>
      <c r="D211" s="333"/>
      <c r="E211" s="333"/>
      <c r="F211" s="333"/>
      <c r="G211" s="333"/>
      <c r="H211" s="333"/>
    </row>
    <row r="212" spans="1:8" x14ac:dyDescent="0.25">
      <c r="A212" s="333"/>
      <c r="B212" s="333" t="str">
        <f>'PAAC 2023'!N98</f>
        <v xml:space="preserve">Realizar Obras Sociales que beneficien a la comunidad. </v>
      </c>
      <c r="C212" s="354">
        <f>'PAAC 2023'!J98</f>
        <v>0.25</v>
      </c>
      <c r="D212" s="333"/>
      <c r="E212" s="333"/>
      <c r="F212" s="333"/>
      <c r="G212" s="333"/>
      <c r="H212" s="333"/>
    </row>
    <row r="213" spans="1:8" x14ac:dyDescent="0.25">
      <c r="A213" s="333"/>
      <c r="B213" s="333" t="str">
        <f>'PAAC 2023'!N99</f>
        <v>Incluir criterios de vinculación de mano de obra del área de influencia del proyecto en el 00% de los pliegos de condiciones</v>
      </c>
      <c r="C213" s="354">
        <f>'PAAC 2023'!J99</f>
        <v>0.25</v>
      </c>
      <c r="D213" s="333"/>
      <c r="E213" s="333"/>
      <c r="F213" s="333"/>
      <c r="G213" s="333"/>
      <c r="H213" s="333"/>
    </row>
    <row r="214" spans="1:8" x14ac:dyDescent="0.25">
      <c r="A214" s="333"/>
      <c r="B214" s="333" t="str">
        <f>'PAAC 2023'!N100</f>
        <v>Realizar compensaciones de factores Socio-Prediales a la comunidad</v>
      </c>
      <c r="C214" s="354">
        <f>'PAAC 2023'!J100</f>
        <v>0.16669999999999999</v>
      </c>
      <c r="D214" s="333"/>
      <c r="E214" s="333"/>
      <c r="F214" s="333"/>
      <c r="G214" s="333"/>
      <c r="H214" s="333"/>
    </row>
    <row r="215" spans="1:8" x14ac:dyDescent="0.25">
      <c r="A215" s="333"/>
      <c r="B215" s="333" t="str">
        <f>'PAAC 2023'!N101</f>
        <v>Atender el 100% de los requerimientos dando respuesta a la comunidad para el reporte y protección de fauna vulnerable a atropellamiento en las vías administradas por el INVIAS</v>
      </c>
      <c r="C215" s="354">
        <f>'PAAC 2023'!J101</f>
        <v>0.25</v>
      </c>
      <c r="D215" s="333"/>
      <c r="E215" s="333"/>
      <c r="F215" s="333"/>
      <c r="G215" s="333"/>
      <c r="H215" s="333"/>
    </row>
    <row r="216" spans="1:8" x14ac:dyDescent="0.25">
      <c r="A216" s="333"/>
      <c r="B216" s="333" t="str">
        <f>'PAAC 2023'!N102</f>
        <v>Realizar reuniones de sensibilización o capacitaciones en temas de sostenibilidad dirigidas a grupos de interés</v>
      </c>
      <c r="C216" s="354">
        <f>'PAAC 2023'!J102</f>
        <v>0.25</v>
      </c>
      <c r="D216" s="333"/>
      <c r="E216" s="333"/>
      <c r="F216" s="333"/>
      <c r="G216" s="333"/>
      <c r="H216" s="333"/>
    </row>
    <row r="217" spans="1:8" x14ac:dyDescent="0.25">
      <c r="A217" s="333"/>
      <c r="B217" s="333" t="str">
        <f>'PAAC 2023'!N103</f>
        <v>Actualizar el Código de buen gobierno acorde la Ley 2195 de 2022</v>
      </c>
      <c r="C217" s="354">
        <f>'PAAC 2023'!J103</f>
        <v>0</v>
      </c>
      <c r="D217" s="333"/>
      <c r="E217" s="333"/>
      <c r="F217" s="333"/>
      <c r="G217" s="333"/>
      <c r="H217" s="333"/>
    </row>
    <row r="218" spans="1:8" x14ac:dyDescent="0.25">
      <c r="A218" s="333"/>
      <c r="B218" s="333"/>
      <c r="C218" s="333"/>
      <c r="D218" s="333"/>
      <c r="E218" s="333"/>
      <c r="F218" s="333"/>
      <c r="G218" s="333"/>
      <c r="H218" s="333"/>
    </row>
    <row r="219" spans="1:8" x14ac:dyDescent="0.25">
      <c r="A219" s="333"/>
      <c r="B219" s="333"/>
      <c r="C219" s="333"/>
      <c r="D219" s="333"/>
      <c r="E219" s="333"/>
      <c r="F219" s="333"/>
      <c r="G219" s="333"/>
      <c r="H219" s="333"/>
    </row>
    <row r="220" spans="1:8" x14ac:dyDescent="0.25">
      <c r="A220" s="333"/>
      <c r="B220" s="333"/>
      <c r="C220" s="333"/>
      <c r="D220" s="333"/>
      <c r="E220" s="333"/>
      <c r="F220" s="333"/>
      <c r="G220" s="333"/>
      <c r="H220" s="333"/>
    </row>
    <row r="221" spans="1:8" x14ac:dyDescent="0.25">
      <c r="A221" s="333"/>
      <c r="B221" s="333"/>
      <c r="C221" s="333"/>
      <c r="D221" s="333"/>
      <c r="E221" s="333"/>
      <c r="F221" s="333"/>
      <c r="G221" s="333"/>
      <c r="H221" s="333"/>
    </row>
    <row r="222" spans="1:8" x14ac:dyDescent="0.25">
      <c r="A222" s="333"/>
      <c r="B222" s="333"/>
      <c r="C222" s="333"/>
      <c r="D222" s="333"/>
      <c r="E222" s="333"/>
      <c r="F222" s="333"/>
      <c r="G222" s="333"/>
      <c r="H222" s="333"/>
    </row>
    <row r="223" spans="1:8" x14ac:dyDescent="0.25">
      <c r="A223" s="333"/>
      <c r="B223" s="333"/>
      <c r="C223" s="333"/>
      <c r="D223" s="333"/>
      <c r="E223" s="333"/>
      <c r="F223" s="333"/>
      <c r="G223" s="333"/>
      <c r="H223" s="333"/>
    </row>
    <row r="224" spans="1:8" x14ac:dyDescent="0.25">
      <c r="A224" s="333"/>
      <c r="B224" s="333"/>
      <c r="C224" s="333"/>
      <c r="D224" s="333"/>
      <c r="E224" s="333"/>
      <c r="F224" s="333"/>
      <c r="G224" s="333"/>
      <c r="H224" s="333"/>
    </row>
    <row r="225" spans="1:8" x14ac:dyDescent="0.25">
      <c r="A225" s="333"/>
      <c r="B225" s="333"/>
      <c r="C225" s="333"/>
      <c r="D225" s="333"/>
      <c r="E225" s="333"/>
      <c r="F225" s="333"/>
      <c r="G225" s="333"/>
      <c r="H225" s="333"/>
    </row>
  </sheetData>
  <sheetProtection algorithmName="SHA-512" hashValue="XXX4sSXD/KZhpUpWIkQHA3Q6vu3x9YlV0PDRfbvfHcbRV2lcrhuRTar7KZnhyoNxE2772jndSXdNvScG6Cjl6g==" saltValue="3cxwSDgVscdXn19uaPsOsA==" spinCount="100000" sheet="1" objects="1" scenarios="1"/>
  <mergeCells count="6">
    <mergeCell ref="B3:D3"/>
    <mergeCell ref="A1:H1"/>
    <mergeCell ref="A41:H41"/>
    <mergeCell ref="A65:H65"/>
    <mergeCell ref="A88:H88"/>
    <mergeCell ref="B30:G30"/>
  </mergeCells>
  <printOptions horizontalCentered="1" verticalCentered="1"/>
  <pageMargins left="0.70866141732283472" right="0.70866141732283472" top="0.74803149606299213" bottom="0.74803149606299213" header="0.31496062992125984" footer="0.31496062992125984"/>
  <pageSetup scale="40" fitToHeight="3" orientation="portrait" horizontalDpi="300" verticalDpi="300" r:id="rId1"/>
  <headerFooter>
    <oddHeader>&amp;LPág. &amp;P de &amp;N&amp;CImplementación Plan Anticorrupción y de Atención al Ciudadano 2023&amp;RCorte 1° trimestre de 2023</oddHeader>
    <oddFooter>&amp;ROficina Asesora de Planeación
INVIAS</oddFooter>
  </headerFooter>
  <rowBreaks count="2" manualBreakCount="2">
    <brk id="86" max="7" man="1"/>
    <brk id="169" max="7"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F421F9-9124-4543-84E7-1F96688DA53E}">
  <sheetPr>
    <tabColor theme="8"/>
    <outlinePr applyStyles="1"/>
  </sheetPr>
  <dimension ref="A1:J202"/>
  <sheetViews>
    <sheetView view="pageBreakPreview" topLeftCell="A29" zoomScale="60" zoomScaleNormal="80" workbookViewId="0">
      <selection activeCell="J75" sqref="J75"/>
    </sheetView>
  </sheetViews>
  <sheetFormatPr baseColWidth="10" defaultColWidth="11.42578125" defaultRowHeight="15" x14ac:dyDescent="0.25"/>
  <cols>
    <col min="1" max="1" width="5" customWidth="1"/>
    <col min="2" max="2" width="72.42578125" bestFit="1" customWidth="1"/>
    <col min="3" max="3" width="18.42578125" customWidth="1"/>
    <col min="4" max="4" width="29.28515625" customWidth="1"/>
    <col min="5" max="5" width="15.7109375" customWidth="1"/>
    <col min="6" max="6" width="29.28515625" customWidth="1"/>
    <col min="7" max="7" width="23.28515625" customWidth="1"/>
    <col min="8" max="8" width="5.7109375" customWidth="1"/>
    <col min="10" max="10" width="29.28515625" customWidth="1"/>
    <col min="12" max="12" width="29.28515625" customWidth="1"/>
    <col min="14" max="14" width="29.28515625" customWidth="1"/>
  </cols>
  <sheetData>
    <row r="1" spans="1:10" ht="18.75" x14ac:dyDescent="0.3">
      <c r="A1" s="605" t="s">
        <v>423</v>
      </c>
      <c r="B1" s="605"/>
      <c r="C1" s="605"/>
      <c r="D1" s="605"/>
      <c r="E1" s="605"/>
      <c r="F1" s="605"/>
      <c r="G1" s="605"/>
      <c r="H1" s="605"/>
    </row>
    <row r="2" spans="1:10" x14ac:dyDescent="0.25">
      <c r="A2" s="333"/>
      <c r="B2" s="333"/>
      <c r="C2" s="333"/>
      <c r="D2" s="333"/>
      <c r="E2" s="333"/>
      <c r="F2" s="333"/>
      <c r="G2" s="333"/>
      <c r="H2" s="333"/>
    </row>
    <row r="3" spans="1:10" x14ac:dyDescent="0.25">
      <c r="A3" s="333"/>
      <c r="B3" s="604" t="s">
        <v>514</v>
      </c>
      <c r="C3" s="604"/>
      <c r="D3" s="604"/>
      <c r="E3" s="334"/>
      <c r="F3" s="334"/>
      <c r="G3" s="334"/>
      <c r="H3" s="334"/>
    </row>
    <row r="4" spans="1:10" x14ac:dyDescent="0.25">
      <c r="A4" s="333"/>
      <c r="B4" s="334"/>
      <c r="C4" s="334"/>
      <c r="D4" s="334"/>
      <c r="E4" s="334"/>
      <c r="F4" s="335"/>
      <c r="G4" s="335"/>
      <c r="H4" s="335"/>
    </row>
    <row r="5" spans="1:10" x14ac:dyDescent="0.25">
      <c r="A5" s="333"/>
      <c r="B5" s="336" t="s">
        <v>446</v>
      </c>
      <c r="C5" s="336" t="s">
        <v>447</v>
      </c>
      <c r="D5" s="336" t="s">
        <v>448</v>
      </c>
      <c r="E5" s="336"/>
      <c r="F5" s="336"/>
      <c r="G5" s="333"/>
      <c r="H5" s="333"/>
      <c r="J5" t="s">
        <v>602</v>
      </c>
    </row>
    <row r="6" spans="1:10" x14ac:dyDescent="0.25">
      <c r="A6" s="333"/>
      <c r="B6" s="410">
        <f>F38</f>
        <v>0.31224911733433408</v>
      </c>
      <c r="C6" s="336">
        <v>2</v>
      </c>
      <c r="D6" s="337">
        <f>SUM(B9:F9)-B6-C6</f>
        <v>197.68775088266565</v>
      </c>
      <c r="E6" s="336"/>
      <c r="F6" s="336"/>
      <c r="G6" s="333"/>
      <c r="H6" s="333"/>
    </row>
    <row r="7" spans="1:10" x14ac:dyDescent="0.25">
      <c r="A7" s="333"/>
      <c r="B7" s="336" t="s">
        <v>449</v>
      </c>
      <c r="C7" s="336"/>
      <c r="D7" s="336"/>
      <c r="E7" s="336"/>
      <c r="F7" s="336"/>
      <c r="G7" s="335"/>
      <c r="H7" s="335"/>
    </row>
    <row r="8" spans="1:10" x14ac:dyDescent="0.25">
      <c r="A8" s="333"/>
      <c r="B8" s="336" t="s">
        <v>450</v>
      </c>
      <c r="C8" s="336" t="s">
        <v>451</v>
      </c>
      <c r="D8" s="336" t="s">
        <v>452</v>
      </c>
      <c r="E8" s="336" t="s">
        <v>453</v>
      </c>
      <c r="F8" s="336" t="s">
        <v>454</v>
      </c>
      <c r="G8" s="335"/>
      <c r="H8" s="335"/>
    </row>
    <row r="9" spans="1:10" x14ac:dyDescent="0.25">
      <c r="A9" s="333"/>
      <c r="B9" s="409">
        <v>25</v>
      </c>
      <c r="C9" s="336">
        <v>25</v>
      </c>
      <c r="D9" s="336">
        <v>25</v>
      </c>
      <c r="E9" s="338">
        <v>25</v>
      </c>
      <c r="F9" s="336">
        <f>SUM(B9:E9)</f>
        <v>100</v>
      </c>
      <c r="G9" s="335"/>
      <c r="H9" s="335"/>
    </row>
    <row r="10" spans="1:10" x14ac:dyDescent="0.25">
      <c r="A10" s="333"/>
      <c r="B10" s="409"/>
      <c r="C10" s="336"/>
      <c r="D10" s="336"/>
      <c r="E10" s="336"/>
      <c r="F10" s="333"/>
      <c r="G10" s="333"/>
      <c r="H10" s="333"/>
    </row>
    <row r="11" spans="1:10" x14ac:dyDescent="0.25">
      <c r="A11" s="333"/>
      <c r="B11" s="409"/>
      <c r="C11" s="336"/>
      <c r="D11" s="336"/>
      <c r="E11" s="336"/>
      <c r="F11" s="333"/>
      <c r="G11" s="333"/>
      <c r="H11" s="333"/>
    </row>
    <row r="12" spans="1:10" x14ac:dyDescent="0.25">
      <c r="A12" s="333"/>
      <c r="B12" s="409"/>
      <c r="C12" s="334"/>
      <c r="D12" s="334"/>
      <c r="E12" s="334"/>
      <c r="F12" s="333"/>
      <c r="G12" s="333"/>
      <c r="H12" s="333"/>
    </row>
    <row r="13" spans="1:10" x14ac:dyDescent="0.25">
      <c r="A13" s="333"/>
      <c r="B13" s="409"/>
      <c r="C13" s="335"/>
      <c r="D13" s="335"/>
      <c r="E13" s="335"/>
      <c r="F13" s="335"/>
      <c r="G13" s="335"/>
      <c r="H13" s="335"/>
    </row>
    <row r="14" spans="1:10" x14ac:dyDescent="0.25">
      <c r="A14" s="333"/>
      <c r="B14" s="409"/>
      <c r="C14" s="335"/>
      <c r="D14" s="335"/>
      <c r="E14" s="335"/>
      <c r="F14" s="335"/>
      <c r="G14" s="335"/>
      <c r="H14" s="335"/>
    </row>
    <row r="15" spans="1:10" ht="15" customHeight="1" x14ac:dyDescent="0.25">
      <c r="A15" s="333"/>
      <c r="B15" s="409"/>
      <c r="C15" s="335"/>
      <c r="D15" s="335"/>
      <c r="E15" s="335"/>
      <c r="F15" s="335"/>
      <c r="G15" s="335"/>
      <c r="H15" s="335"/>
    </row>
    <row r="16" spans="1:10" x14ac:dyDescent="0.25">
      <c r="A16" s="333"/>
      <c r="B16" s="335"/>
      <c r="C16" s="335"/>
      <c r="D16" s="339"/>
      <c r="E16" s="340"/>
      <c r="F16" s="340"/>
      <c r="G16" s="340"/>
      <c r="H16" s="340"/>
    </row>
    <row r="17" spans="1:8" x14ac:dyDescent="0.25">
      <c r="A17" s="333"/>
      <c r="B17" s="335"/>
      <c r="C17" s="335"/>
      <c r="D17" s="335"/>
      <c r="E17" s="335"/>
      <c r="F17" s="335"/>
      <c r="G17" s="335"/>
      <c r="H17" s="335"/>
    </row>
    <row r="18" spans="1:8" x14ac:dyDescent="0.25">
      <c r="A18" s="333"/>
      <c r="B18" s="335"/>
      <c r="C18" s="335"/>
      <c r="D18" s="335"/>
      <c r="E18" s="341"/>
      <c r="F18" s="335"/>
      <c r="G18" s="335"/>
      <c r="H18" s="335"/>
    </row>
    <row r="19" spans="1:8" x14ac:dyDescent="0.25">
      <c r="A19" s="333"/>
      <c r="B19" s="335"/>
      <c r="C19" s="335"/>
      <c r="D19" s="335"/>
      <c r="E19" s="335"/>
      <c r="F19" s="335"/>
      <c r="G19" s="335"/>
      <c r="H19" s="335"/>
    </row>
    <row r="20" spans="1:8" x14ac:dyDescent="0.25">
      <c r="A20" s="333"/>
      <c r="B20" s="335"/>
      <c r="C20" s="335"/>
      <c r="D20" s="335"/>
      <c r="E20" s="335"/>
      <c r="F20" s="335"/>
      <c r="G20" s="335"/>
      <c r="H20" s="335"/>
    </row>
    <row r="21" spans="1:8" x14ac:dyDescent="0.25">
      <c r="A21" s="333"/>
      <c r="B21" s="335"/>
      <c r="C21" s="335"/>
      <c r="D21" s="335"/>
      <c r="E21" s="335"/>
      <c r="F21" s="335"/>
      <c r="G21" s="335"/>
      <c r="H21" s="335"/>
    </row>
    <row r="22" spans="1:8" x14ac:dyDescent="0.25">
      <c r="A22" s="333"/>
      <c r="B22" s="335"/>
      <c r="C22" s="335"/>
      <c r="D22" s="335"/>
      <c r="E22" s="335"/>
      <c r="F22" s="335"/>
      <c r="G22" s="335"/>
      <c r="H22" s="335"/>
    </row>
    <row r="23" spans="1:8" x14ac:dyDescent="0.25">
      <c r="A23" s="333"/>
      <c r="B23" s="333"/>
      <c r="C23" s="333"/>
      <c r="D23" s="333"/>
      <c r="E23" s="333"/>
      <c r="F23" s="333"/>
      <c r="G23" s="333"/>
      <c r="H23" s="333"/>
    </row>
    <row r="24" spans="1:8" x14ac:dyDescent="0.25">
      <c r="A24" s="333"/>
      <c r="B24" s="333"/>
      <c r="C24" s="333"/>
      <c r="D24" s="333"/>
      <c r="E24" s="333"/>
      <c r="F24" s="333"/>
      <c r="G24" s="333"/>
      <c r="H24" s="333"/>
    </row>
    <row r="25" spans="1:8" x14ac:dyDescent="0.25">
      <c r="A25" s="333"/>
      <c r="B25" s="333"/>
      <c r="C25" s="333"/>
      <c r="D25" s="333"/>
      <c r="E25" s="333"/>
      <c r="F25" s="333"/>
      <c r="G25" s="333"/>
      <c r="H25" s="333"/>
    </row>
    <row r="26" spans="1:8" x14ac:dyDescent="0.25">
      <c r="A26" s="333"/>
      <c r="B26" s="333"/>
      <c r="C26" s="333"/>
      <c r="D26" s="333"/>
      <c r="E26" s="333"/>
      <c r="F26" s="333"/>
      <c r="G26" s="333"/>
      <c r="H26" s="333"/>
    </row>
    <row r="27" spans="1:8" x14ac:dyDescent="0.25">
      <c r="A27" s="333"/>
      <c r="B27" s="333"/>
      <c r="C27" s="333"/>
      <c r="D27" s="333"/>
      <c r="E27" s="333"/>
      <c r="F27" s="333"/>
      <c r="G27" s="333"/>
      <c r="H27" s="333"/>
    </row>
    <row r="28" spans="1:8" x14ac:dyDescent="0.25">
      <c r="A28" s="333"/>
      <c r="B28" s="333"/>
      <c r="C28" s="333"/>
      <c r="D28" s="333"/>
      <c r="E28" s="333"/>
      <c r="F28" s="333"/>
      <c r="G28" s="333"/>
      <c r="H28" s="333"/>
    </row>
    <row r="29" spans="1:8" x14ac:dyDescent="0.25">
      <c r="A29" s="333"/>
      <c r="B29" s="333"/>
      <c r="C29" s="333"/>
      <c r="D29" s="333"/>
      <c r="E29" s="333"/>
      <c r="F29" s="333"/>
      <c r="G29" s="333"/>
      <c r="H29" s="333"/>
    </row>
    <row r="30" spans="1:8" x14ac:dyDescent="0.25">
      <c r="A30" s="333"/>
      <c r="B30" s="606"/>
      <c r="C30" s="606"/>
      <c r="D30" s="606"/>
      <c r="E30" s="606"/>
      <c r="F30" s="606"/>
      <c r="G30" s="606"/>
      <c r="H30" s="333"/>
    </row>
    <row r="31" spans="1:8" x14ac:dyDescent="0.25">
      <c r="A31" s="333"/>
      <c r="B31" s="343" t="s">
        <v>81</v>
      </c>
      <c r="C31" s="344" t="s">
        <v>80</v>
      </c>
      <c r="D31" s="345" t="s">
        <v>82</v>
      </c>
      <c r="E31" s="345" t="s">
        <v>83</v>
      </c>
      <c r="F31" s="345" t="s">
        <v>84</v>
      </c>
      <c r="G31" s="345" t="s">
        <v>85</v>
      </c>
      <c r="H31" s="333"/>
    </row>
    <row r="32" spans="1:8" x14ac:dyDescent="0.25">
      <c r="A32" s="333"/>
      <c r="B32" s="346" t="s">
        <v>88</v>
      </c>
      <c r="C32" s="347">
        <v>44954</v>
      </c>
      <c r="D32" s="347">
        <v>45291</v>
      </c>
      <c r="E32" s="348">
        <f>D32-C32+1</f>
        <v>338</v>
      </c>
      <c r="F32" s="349">
        <f>C45</f>
        <v>0.57424242424242433</v>
      </c>
      <c r="G32" s="350">
        <f>E32*F32</f>
        <v>194.09393939393942</v>
      </c>
      <c r="H32" s="333"/>
    </row>
    <row r="33" spans="1:8" x14ac:dyDescent="0.25">
      <c r="A33" s="333"/>
      <c r="B33" s="346" t="s">
        <v>8</v>
      </c>
      <c r="C33" s="347">
        <v>44954</v>
      </c>
      <c r="D33" s="347">
        <v>45291</v>
      </c>
      <c r="E33" s="348">
        <f t="shared" ref="E33:E37" si="0">D33-C33+1</f>
        <v>338</v>
      </c>
      <c r="F33" s="349">
        <f t="shared" ref="F33:F37" si="1">C46</f>
        <v>0</v>
      </c>
      <c r="G33" s="350">
        <f t="shared" ref="G33:G37" si="2">E33*F33</f>
        <v>0</v>
      </c>
      <c r="H33" s="333"/>
    </row>
    <row r="34" spans="1:8" x14ac:dyDescent="0.25">
      <c r="A34" s="333"/>
      <c r="B34" s="346" t="s">
        <v>9</v>
      </c>
      <c r="C34" s="347">
        <v>44954</v>
      </c>
      <c r="D34" s="347">
        <v>45291</v>
      </c>
      <c r="E34" s="348">
        <f t="shared" si="0"/>
        <v>338</v>
      </c>
      <c r="F34" s="349">
        <f t="shared" si="1"/>
        <v>0.26136363636363635</v>
      </c>
      <c r="G34" s="350">
        <f t="shared" si="2"/>
        <v>88.340909090909093</v>
      </c>
      <c r="H34" s="333"/>
    </row>
    <row r="35" spans="1:8" x14ac:dyDescent="0.25">
      <c r="A35" s="333"/>
      <c r="B35" s="346" t="s">
        <v>10</v>
      </c>
      <c r="C35" s="347">
        <v>44954</v>
      </c>
      <c r="D35" s="347">
        <v>45291</v>
      </c>
      <c r="E35" s="348">
        <f t="shared" si="0"/>
        <v>338</v>
      </c>
      <c r="F35" s="349">
        <f t="shared" si="1"/>
        <v>0.25490196078431371</v>
      </c>
      <c r="G35" s="350">
        <f t="shared" si="2"/>
        <v>86.156862745098039</v>
      </c>
      <c r="H35" s="333"/>
    </row>
    <row r="36" spans="1:8" x14ac:dyDescent="0.25">
      <c r="A36" s="333"/>
      <c r="B36" s="346" t="s">
        <v>11</v>
      </c>
      <c r="C36" s="347">
        <v>44954</v>
      </c>
      <c r="D36" s="347">
        <v>45291</v>
      </c>
      <c r="E36" s="348">
        <f t="shared" si="0"/>
        <v>338</v>
      </c>
      <c r="F36" s="349">
        <f t="shared" si="1"/>
        <v>0.39649122807017545</v>
      </c>
      <c r="G36" s="350">
        <f t="shared" si="2"/>
        <v>134.01403508771929</v>
      </c>
      <c r="H36" s="333"/>
    </row>
    <row r="37" spans="1:8" x14ac:dyDescent="0.25">
      <c r="A37" s="333"/>
      <c r="B37" s="346" t="s">
        <v>74</v>
      </c>
      <c r="C37" s="347">
        <v>44954</v>
      </c>
      <c r="D37" s="347">
        <v>45291</v>
      </c>
      <c r="E37" s="348">
        <f t="shared" si="0"/>
        <v>338</v>
      </c>
      <c r="F37" s="349">
        <f t="shared" si="1"/>
        <v>0.38649545454545459</v>
      </c>
      <c r="G37" s="350">
        <f t="shared" si="2"/>
        <v>130.63546363636365</v>
      </c>
      <c r="H37" s="333"/>
    </row>
    <row r="38" spans="1:8" x14ac:dyDescent="0.25">
      <c r="A38" s="333"/>
      <c r="B38" s="333"/>
      <c r="C38" s="333"/>
      <c r="D38" s="333"/>
      <c r="E38" s="333"/>
      <c r="F38" s="351">
        <f>AVERAGE(F32:F37)</f>
        <v>0.31224911733433408</v>
      </c>
      <c r="G38" s="333"/>
      <c r="H38" s="333"/>
    </row>
    <row r="39" spans="1:8" x14ac:dyDescent="0.25">
      <c r="A39" s="333"/>
      <c r="B39" s="333"/>
      <c r="C39" s="333"/>
      <c r="D39" s="333"/>
      <c r="E39" s="333"/>
      <c r="F39" s="333"/>
      <c r="G39" s="333"/>
      <c r="H39" s="333"/>
    </row>
    <row r="40" spans="1:8" x14ac:dyDescent="0.25">
      <c r="A40" s="333"/>
      <c r="B40" s="333"/>
      <c r="C40" s="333"/>
      <c r="D40" s="333"/>
      <c r="E40" s="333"/>
      <c r="F40" s="333"/>
      <c r="G40" s="333"/>
      <c r="H40" s="333"/>
    </row>
    <row r="41" spans="1:8" ht="18.75" x14ac:dyDescent="0.3">
      <c r="A41" s="605" t="s">
        <v>515</v>
      </c>
      <c r="B41" s="605"/>
      <c r="C41" s="605"/>
      <c r="D41" s="605"/>
      <c r="E41" s="605"/>
      <c r="F41" s="605"/>
      <c r="G41" s="605"/>
      <c r="H41" s="605"/>
    </row>
    <row r="42" spans="1:8" x14ac:dyDescent="0.25">
      <c r="A42" s="333"/>
      <c r="B42" s="333"/>
      <c r="C42" s="333"/>
      <c r="D42" s="333"/>
      <c r="E42" s="333"/>
      <c r="F42" s="333"/>
      <c r="G42" s="333"/>
      <c r="H42" s="333"/>
    </row>
    <row r="43" spans="1:8" x14ac:dyDescent="0.25">
      <c r="A43" s="333"/>
      <c r="B43" s="333"/>
      <c r="C43" s="333"/>
      <c r="D43" s="333"/>
      <c r="E43" s="333"/>
      <c r="F43" s="333"/>
      <c r="G43" s="333"/>
      <c r="H43" s="333"/>
    </row>
    <row r="44" spans="1:8" x14ac:dyDescent="0.25">
      <c r="A44" s="333"/>
      <c r="B44" s="333"/>
      <c r="C44" s="333"/>
      <c r="D44" s="333"/>
      <c r="E44" s="333"/>
      <c r="F44" s="333"/>
      <c r="G44" s="333"/>
      <c r="H44" s="333"/>
    </row>
    <row r="45" spans="1:8" x14ac:dyDescent="0.25">
      <c r="A45" s="333"/>
      <c r="B45" s="333" t="str">
        <f t="shared" ref="B45:B50" si="3">B32</f>
        <v>1 - Gestión del Riesgo de Corrupción “MAPA DE RIESGOS DE CORRUPCIÓN"</v>
      </c>
      <c r="C45" s="352">
        <f>'PAAC 2023'!F4</f>
        <v>0.57424242424242433</v>
      </c>
      <c r="D45" s="333"/>
      <c r="E45" s="333"/>
      <c r="F45" s="333"/>
      <c r="G45" s="333"/>
      <c r="H45" s="333"/>
    </row>
    <row r="46" spans="1:8" x14ac:dyDescent="0.25">
      <c r="A46" s="333"/>
      <c r="B46" s="333" t="str">
        <f t="shared" si="3"/>
        <v xml:space="preserve"> 2 - Racionalización de Trámites</v>
      </c>
      <c r="C46" s="352">
        <f>'PAAC 2023'!F15</f>
        <v>0</v>
      </c>
      <c r="D46" s="333"/>
      <c r="E46" s="333"/>
      <c r="F46" s="333"/>
      <c r="G46" s="333"/>
      <c r="H46" s="333"/>
    </row>
    <row r="47" spans="1:8" x14ac:dyDescent="0.25">
      <c r="A47" s="333"/>
      <c r="B47" s="333" t="str">
        <f t="shared" si="3"/>
        <v xml:space="preserve"> 3 - Rendición de Cuentas (RdC)</v>
      </c>
      <c r="C47" s="352">
        <f>'PAAC 2023'!F19</f>
        <v>0.26136363636363635</v>
      </c>
      <c r="D47" s="333"/>
      <c r="E47" s="333"/>
      <c r="F47" s="333"/>
      <c r="G47" s="333"/>
      <c r="H47" s="333"/>
    </row>
    <row r="48" spans="1:8" x14ac:dyDescent="0.25">
      <c r="A48" s="333"/>
      <c r="B48" s="333" t="str">
        <f t="shared" si="3"/>
        <v xml:space="preserve"> 4 - Mecanismos para mejorar la Atención al Ciudadano</v>
      </c>
      <c r="C48" s="352">
        <f>'PAAC 2023'!F31</f>
        <v>0.25490196078431371</v>
      </c>
      <c r="D48" s="333"/>
      <c r="E48" s="333"/>
      <c r="F48" s="333"/>
      <c r="G48" s="333"/>
      <c r="H48" s="333"/>
    </row>
    <row r="49" spans="1:8" x14ac:dyDescent="0.25">
      <c r="A49" s="333"/>
      <c r="B49" s="333" t="str">
        <f t="shared" si="3"/>
        <v xml:space="preserve"> 5 - Mecanismos para la Transparencia y Acceso a la Información</v>
      </c>
      <c r="C49" s="352">
        <f>'PAAC 2023'!F58</f>
        <v>0.39649122807017545</v>
      </c>
      <c r="D49" s="333"/>
      <c r="E49" s="333"/>
      <c r="F49" s="333"/>
      <c r="G49" s="333"/>
      <c r="H49" s="333"/>
    </row>
    <row r="50" spans="1:8" x14ac:dyDescent="0.25">
      <c r="A50" s="333"/>
      <c r="B50" s="333" t="str">
        <f t="shared" si="3"/>
        <v>6- Iniciativas adicionales</v>
      </c>
      <c r="C50" s="352">
        <f>'PAAC 2023'!F80</f>
        <v>0.38649545454545459</v>
      </c>
      <c r="D50" s="333"/>
      <c r="E50" s="333"/>
      <c r="F50" s="333"/>
      <c r="G50" s="333"/>
      <c r="H50" s="333"/>
    </row>
    <row r="51" spans="1:8" x14ac:dyDescent="0.25">
      <c r="A51" s="333"/>
      <c r="B51" s="333"/>
      <c r="C51" s="333"/>
      <c r="D51" s="333"/>
      <c r="E51" s="333"/>
      <c r="F51" s="333"/>
      <c r="G51" s="333"/>
      <c r="H51" s="333"/>
    </row>
    <row r="52" spans="1:8" x14ac:dyDescent="0.25">
      <c r="A52" s="333"/>
      <c r="B52" s="333"/>
      <c r="C52" s="333"/>
      <c r="D52" s="333"/>
      <c r="E52" s="333"/>
      <c r="F52" s="333"/>
      <c r="G52" s="333"/>
      <c r="H52" s="333"/>
    </row>
    <row r="53" spans="1:8" x14ac:dyDescent="0.25">
      <c r="A53" s="333"/>
      <c r="B53" s="333"/>
      <c r="C53" s="333"/>
      <c r="D53" s="333"/>
      <c r="E53" s="333"/>
      <c r="F53" s="333"/>
      <c r="G53" s="333"/>
      <c r="H53" s="333"/>
    </row>
    <row r="54" spans="1:8" x14ac:dyDescent="0.25">
      <c r="A54" s="333"/>
      <c r="B54" s="333"/>
      <c r="C54" s="333"/>
      <c r="D54" s="333"/>
      <c r="E54" s="333"/>
      <c r="F54" s="333"/>
      <c r="G54" s="333"/>
      <c r="H54" s="333"/>
    </row>
    <row r="55" spans="1:8" x14ac:dyDescent="0.25">
      <c r="A55" s="333"/>
      <c r="B55" s="333"/>
      <c r="C55" s="333"/>
      <c r="D55" s="333"/>
      <c r="E55" s="333"/>
      <c r="F55" s="333"/>
      <c r="G55" s="333"/>
      <c r="H55" s="333"/>
    </row>
    <row r="56" spans="1:8" x14ac:dyDescent="0.25">
      <c r="A56" s="333"/>
      <c r="B56" s="333"/>
      <c r="C56" s="333"/>
      <c r="D56" s="333"/>
      <c r="E56" s="333"/>
      <c r="F56" s="333"/>
      <c r="G56" s="333"/>
      <c r="H56" s="333"/>
    </row>
    <row r="57" spans="1:8" x14ac:dyDescent="0.25">
      <c r="A57" s="333"/>
      <c r="B57" s="333"/>
      <c r="C57" s="333"/>
      <c r="D57" s="333"/>
      <c r="E57" s="333"/>
      <c r="F57" s="333"/>
      <c r="G57" s="333"/>
      <c r="H57" s="333"/>
    </row>
    <row r="58" spans="1:8" x14ac:dyDescent="0.25">
      <c r="A58" s="333"/>
      <c r="B58" s="333"/>
      <c r="C58" s="333"/>
      <c r="D58" s="333"/>
      <c r="E58" s="333"/>
      <c r="F58" s="333"/>
      <c r="G58" s="333"/>
      <c r="H58" s="333"/>
    </row>
    <row r="59" spans="1:8" x14ac:dyDescent="0.25">
      <c r="A59" s="333"/>
      <c r="B59" s="333"/>
      <c r="C59" s="333"/>
      <c r="D59" s="333"/>
      <c r="E59" s="333"/>
      <c r="F59" s="333"/>
      <c r="G59" s="333"/>
      <c r="H59" s="333"/>
    </row>
    <row r="60" spans="1:8" ht="18.75" x14ac:dyDescent="0.3">
      <c r="A60" s="605" t="s">
        <v>516</v>
      </c>
      <c r="B60" s="605"/>
      <c r="C60" s="605"/>
      <c r="D60" s="605"/>
      <c r="E60" s="605"/>
      <c r="F60" s="605"/>
      <c r="G60" s="605"/>
      <c r="H60" s="605"/>
    </row>
    <row r="61" spans="1:8" x14ac:dyDescent="0.25">
      <c r="A61" s="333"/>
      <c r="B61" s="333"/>
      <c r="C61" s="333"/>
      <c r="D61" s="333"/>
      <c r="E61" s="333"/>
      <c r="F61" s="333"/>
      <c r="G61" s="333"/>
      <c r="H61" s="333"/>
    </row>
    <row r="62" spans="1:8" x14ac:dyDescent="0.25">
      <c r="A62" s="333"/>
      <c r="B62" s="333" t="str">
        <f>B45</f>
        <v>1 - Gestión del Riesgo de Corrupción “MAPA DE RIESGOS DE CORRUPCIÓN"</v>
      </c>
      <c r="C62" s="353">
        <f>'PAAC 2023'!C4</f>
        <v>1</v>
      </c>
      <c r="D62" s="333"/>
      <c r="E62" s="333"/>
      <c r="F62" s="333"/>
      <c r="G62" s="333"/>
      <c r="H62" s="333"/>
    </row>
    <row r="63" spans="1:8" x14ac:dyDescent="0.25">
      <c r="A63" s="333"/>
      <c r="B63" s="333" t="str">
        <f t="shared" ref="B63:B67" si="4">B46</f>
        <v xml:space="preserve"> 2 - Racionalización de Trámites</v>
      </c>
      <c r="C63" s="353">
        <f>'PAAC 2023'!C15</f>
        <v>0</v>
      </c>
      <c r="D63" s="333"/>
      <c r="E63" s="333"/>
      <c r="F63" s="333"/>
      <c r="G63" s="333"/>
      <c r="H63" s="333"/>
    </row>
    <row r="64" spans="1:8" x14ac:dyDescent="0.25">
      <c r="A64" s="333"/>
      <c r="B64" s="333" t="str">
        <f t="shared" si="4"/>
        <v xml:space="preserve"> 3 - Rendición de Cuentas (RdC)</v>
      </c>
      <c r="C64" s="353">
        <f>'PAAC 2023'!C19</f>
        <v>0.52500000000000002</v>
      </c>
      <c r="D64" s="333"/>
      <c r="E64" s="333"/>
      <c r="F64" s="333"/>
      <c r="G64" s="333"/>
      <c r="H64" s="333"/>
    </row>
    <row r="65" spans="1:8" x14ac:dyDescent="0.25">
      <c r="A65" s="333"/>
      <c r="B65" s="333" t="str">
        <f t="shared" si="4"/>
        <v xml:space="preserve"> 4 - Mecanismos para mejorar la Atención al Ciudadano</v>
      </c>
      <c r="C65" s="353">
        <f>'PAAC 2023'!C31</f>
        <v>0.58823529411764708</v>
      </c>
      <c r="D65" s="333"/>
      <c r="E65" s="333"/>
      <c r="F65" s="333"/>
      <c r="G65" s="333"/>
      <c r="H65" s="333"/>
    </row>
    <row r="66" spans="1:8" x14ac:dyDescent="0.25">
      <c r="A66" s="333"/>
      <c r="B66" s="333" t="str">
        <f t="shared" si="4"/>
        <v xml:space="preserve"> 5 - Mecanismos para la Transparencia y Acceso a la Información</v>
      </c>
      <c r="C66" s="353">
        <f>'PAAC 2023'!C58</f>
        <v>0.75789473684210529</v>
      </c>
      <c r="D66" s="333"/>
      <c r="E66" s="333"/>
      <c r="F66" s="333"/>
      <c r="G66" s="333"/>
      <c r="H66" s="333"/>
    </row>
    <row r="67" spans="1:8" x14ac:dyDescent="0.25">
      <c r="A67" s="333"/>
      <c r="B67" s="333" t="str">
        <f t="shared" si="4"/>
        <v>6- Iniciativas adicionales</v>
      </c>
      <c r="C67" s="353">
        <f>'PAAC 2023'!C80</f>
        <v>0.79545454545454541</v>
      </c>
      <c r="D67" s="333"/>
      <c r="E67" s="333"/>
      <c r="F67" s="333"/>
      <c r="G67" s="333"/>
      <c r="H67" s="333"/>
    </row>
    <row r="68" spans="1:8" x14ac:dyDescent="0.25">
      <c r="A68" s="333"/>
      <c r="B68" s="333"/>
      <c r="C68" s="333"/>
      <c r="D68" s="333"/>
      <c r="E68" s="333"/>
      <c r="F68" s="333"/>
      <c r="G68" s="333"/>
      <c r="H68" s="333"/>
    </row>
    <row r="69" spans="1:8" x14ac:dyDescent="0.25">
      <c r="A69" s="333"/>
      <c r="B69" s="333"/>
      <c r="C69" s="333"/>
      <c r="D69" s="333"/>
      <c r="E69" s="333"/>
      <c r="F69" s="333"/>
      <c r="G69" s="333"/>
      <c r="H69" s="333"/>
    </row>
    <row r="70" spans="1:8" x14ac:dyDescent="0.25">
      <c r="A70" s="333"/>
      <c r="B70" s="333"/>
      <c r="C70" s="333"/>
      <c r="D70" s="333"/>
      <c r="E70" s="333"/>
      <c r="F70" s="333"/>
      <c r="G70" s="333"/>
      <c r="H70" s="333"/>
    </row>
    <row r="71" spans="1:8" x14ac:dyDescent="0.25">
      <c r="A71" s="333"/>
      <c r="B71" s="333"/>
      <c r="C71" s="333"/>
      <c r="D71" s="333"/>
      <c r="E71" s="333"/>
      <c r="F71" s="333"/>
      <c r="G71" s="333"/>
      <c r="H71" s="333"/>
    </row>
    <row r="72" spans="1:8" x14ac:dyDescent="0.25">
      <c r="A72" s="333"/>
      <c r="B72" s="333"/>
      <c r="C72" s="333"/>
      <c r="D72" s="333"/>
      <c r="E72" s="333"/>
      <c r="F72" s="333"/>
      <c r="G72" s="333"/>
      <c r="H72" s="333"/>
    </row>
    <row r="73" spans="1:8" x14ac:dyDescent="0.25">
      <c r="A73" s="333"/>
      <c r="B73" s="333"/>
      <c r="C73" s="333"/>
      <c r="D73" s="333"/>
      <c r="E73" s="333"/>
      <c r="F73" s="333"/>
      <c r="G73" s="333"/>
      <c r="H73" s="333"/>
    </row>
    <row r="74" spans="1:8" x14ac:dyDescent="0.25">
      <c r="A74" s="333"/>
      <c r="B74" s="333"/>
      <c r="C74" s="333"/>
      <c r="D74" s="333"/>
      <c r="E74" s="333"/>
      <c r="F74" s="333"/>
      <c r="G74" s="333"/>
      <c r="H74" s="333"/>
    </row>
    <row r="75" spans="1:8" x14ac:dyDescent="0.25">
      <c r="A75" s="333"/>
      <c r="B75" s="333"/>
      <c r="C75" s="333"/>
      <c r="D75" s="333"/>
      <c r="E75" s="333"/>
      <c r="F75" s="333"/>
      <c r="G75" s="333"/>
      <c r="H75" s="333"/>
    </row>
    <row r="76" spans="1:8" ht="18.75" x14ac:dyDescent="0.3">
      <c r="A76" s="605" t="s">
        <v>517</v>
      </c>
      <c r="B76" s="605"/>
      <c r="C76" s="605"/>
      <c r="D76" s="605"/>
      <c r="E76" s="605"/>
      <c r="F76" s="605"/>
      <c r="G76" s="605"/>
      <c r="H76" s="605"/>
    </row>
    <row r="77" spans="1:8" x14ac:dyDescent="0.25">
      <c r="A77" s="333"/>
      <c r="B77" s="333"/>
      <c r="C77" s="333"/>
      <c r="D77" s="333"/>
      <c r="E77" s="333"/>
      <c r="F77" s="333"/>
      <c r="G77" s="333"/>
      <c r="H77" s="333"/>
    </row>
    <row r="78" spans="1:8" x14ac:dyDescent="0.25">
      <c r="A78" s="333"/>
      <c r="B78" s="333" t="s">
        <v>21</v>
      </c>
      <c r="C78" s="354">
        <f>'PAAC 2023'!K4</f>
        <v>0.5</v>
      </c>
      <c r="D78" s="333"/>
      <c r="E78" s="333"/>
      <c r="F78" s="333"/>
      <c r="G78" s="333"/>
      <c r="H78" s="333"/>
    </row>
    <row r="79" spans="1:8" x14ac:dyDescent="0.25">
      <c r="A79" s="333"/>
      <c r="B79" s="333" t="s">
        <v>24</v>
      </c>
      <c r="C79" s="354">
        <f>'PAAC 2023'!K6</f>
        <v>0.57499999999999996</v>
      </c>
      <c r="D79" s="333"/>
      <c r="E79" s="333"/>
      <c r="F79" s="333"/>
      <c r="G79" s="333"/>
      <c r="H79" s="333"/>
    </row>
    <row r="80" spans="1:8" x14ac:dyDescent="0.25">
      <c r="A80" s="333"/>
      <c r="B80" s="333" t="s">
        <v>26</v>
      </c>
      <c r="C80" s="354">
        <f>'PAAC 2023'!K8</f>
        <v>0.66666666666666663</v>
      </c>
      <c r="D80" s="333"/>
      <c r="E80" s="333"/>
      <c r="F80" s="333"/>
      <c r="G80" s="333"/>
      <c r="H80" s="333"/>
    </row>
    <row r="81" spans="1:8" x14ac:dyDescent="0.25">
      <c r="A81" s="333"/>
      <c r="B81" s="333" t="s">
        <v>29</v>
      </c>
      <c r="C81" s="354">
        <f>'PAAC 2023'!K11</f>
        <v>0.5</v>
      </c>
      <c r="D81" s="333"/>
      <c r="E81" s="333"/>
      <c r="F81" s="333"/>
      <c r="G81" s="333"/>
      <c r="H81" s="333"/>
    </row>
    <row r="82" spans="1:8" x14ac:dyDescent="0.25">
      <c r="A82" s="333"/>
      <c r="B82" s="333" t="s">
        <v>32</v>
      </c>
      <c r="C82" s="354">
        <f>'PAAC 2023'!K13</f>
        <v>0.58333333333333326</v>
      </c>
      <c r="D82" s="333"/>
      <c r="E82" s="333"/>
      <c r="F82" s="333"/>
      <c r="G82" s="333"/>
      <c r="H82" s="333"/>
    </row>
    <row r="83" spans="1:8" x14ac:dyDescent="0.25">
      <c r="A83" s="333"/>
      <c r="B83" s="333"/>
      <c r="C83" s="354">
        <f>AVERAGE(C78:C82)</f>
        <v>0.56500000000000006</v>
      </c>
      <c r="D83" s="333"/>
      <c r="E83" s="333"/>
      <c r="F83" s="333"/>
      <c r="G83" s="333"/>
      <c r="H83" s="333"/>
    </row>
    <row r="84" spans="1:8" x14ac:dyDescent="0.25">
      <c r="A84" s="333"/>
      <c r="B84" s="333"/>
      <c r="C84" s="333">
        <f>'PAAC 2023'!B4</f>
        <v>1</v>
      </c>
      <c r="D84" s="333"/>
      <c r="E84" s="333"/>
      <c r="F84" s="333"/>
      <c r="G84" s="333"/>
      <c r="H84" s="333"/>
    </row>
    <row r="85" spans="1:8" x14ac:dyDescent="0.25">
      <c r="A85" s="333"/>
      <c r="B85" s="333"/>
      <c r="C85" s="355">
        <f>C83-C84</f>
        <v>-0.43499999999999994</v>
      </c>
      <c r="D85" s="333"/>
      <c r="E85" s="333"/>
      <c r="F85" s="333"/>
      <c r="G85" s="333"/>
      <c r="H85" s="333"/>
    </row>
    <row r="86" spans="1:8" x14ac:dyDescent="0.25">
      <c r="A86" s="333"/>
      <c r="B86" s="333"/>
      <c r="C86" s="333"/>
      <c r="D86" s="333"/>
      <c r="E86" s="333"/>
      <c r="F86" s="333"/>
      <c r="G86" s="333"/>
      <c r="H86" s="333"/>
    </row>
    <row r="87" spans="1:8" x14ac:dyDescent="0.25">
      <c r="A87" s="333"/>
      <c r="B87" s="333"/>
      <c r="C87" s="333"/>
      <c r="D87" s="333"/>
      <c r="E87" s="333"/>
      <c r="F87" s="333"/>
      <c r="G87" s="333"/>
      <c r="H87" s="333"/>
    </row>
    <row r="88" spans="1:8" x14ac:dyDescent="0.25">
      <c r="A88" s="333"/>
      <c r="B88" s="333"/>
      <c r="C88" s="333"/>
      <c r="D88" s="333"/>
      <c r="E88" s="333"/>
      <c r="F88" s="333"/>
      <c r="G88" s="333"/>
      <c r="H88" s="333"/>
    </row>
    <row r="89" spans="1:8" x14ac:dyDescent="0.25">
      <c r="A89" s="333"/>
      <c r="B89" s="333"/>
      <c r="C89" s="333"/>
      <c r="D89" s="333"/>
      <c r="E89" s="333"/>
      <c r="F89" s="333"/>
      <c r="G89" s="333"/>
      <c r="H89" s="333"/>
    </row>
    <row r="90" spans="1:8" x14ac:dyDescent="0.25">
      <c r="A90" s="333"/>
      <c r="B90" s="333"/>
      <c r="C90" s="333"/>
      <c r="D90" s="333"/>
      <c r="E90" s="333"/>
      <c r="F90" s="333"/>
      <c r="G90" s="333"/>
      <c r="H90" s="333"/>
    </row>
    <row r="91" spans="1:8" x14ac:dyDescent="0.25">
      <c r="A91" s="333"/>
      <c r="B91" s="333"/>
      <c r="C91" s="333"/>
      <c r="D91" s="333"/>
      <c r="E91" s="333"/>
      <c r="F91" s="333"/>
      <c r="G91" s="333"/>
      <c r="H91" s="333"/>
    </row>
    <row r="92" spans="1:8" x14ac:dyDescent="0.25">
      <c r="A92" s="333"/>
      <c r="B92" s="333"/>
      <c r="C92" s="333"/>
      <c r="D92" s="333"/>
      <c r="E92" s="333"/>
      <c r="F92" s="333"/>
      <c r="G92" s="333"/>
      <c r="H92" s="333"/>
    </row>
    <row r="93" spans="1:8" x14ac:dyDescent="0.25">
      <c r="A93" s="333"/>
      <c r="B93" s="333"/>
      <c r="C93" s="333"/>
      <c r="D93" s="333"/>
      <c r="E93" s="333"/>
      <c r="F93" s="333"/>
      <c r="G93" s="333"/>
      <c r="H93" s="333"/>
    </row>
    <row r="94" spans="1:8" x14ac:dyDescent="0.25">
      <c r="A94" s="333"/>
      <c r="B94" s="333"/>
      <c r="C94" s="333"/>
      <c r="D94" s="333"/>
      <c r="E94" s="333"/>
      <c r="F94" s="333"/>
      <c r="G94" s="333"/>
      <c r="H94" s="333"/>
    </row>
    <row r="95" spans="1:8" x14ac:dyDescent="0.25">
      <c r="A95" s="333"/>
      <c r="B95" s="333"/>
      <c r="C95" s="333"/>
      <c r="D95" s="333"/>
      <c r="E95" s="333"/>
      <c r="F95" s="333"/>
      <c r="G95" s="333"/>
      <c r="H95" s="333"/>
    </row>
    <row r="96" spans="1:8" x14ac:dyDescent="0.25">
      <c r="A96" s="333"/>
      <c r="B96" s="333"/>
      <c r="C96" s="333"/>
      <c r="D96" s="333"/>
      <c r="E96" s="333"/>
      <c r="F96" s="333"/>
      <c r="G96" s="333"/>
      <c r="H96" s="333"/>
    </row>
    <row r="97" spans="1:8" x14ac:dyDescent="0.25">
      <c r="A97" s="333"/>
      <c r="B97" s="333"/>
      <c r="C97" s="333"/>
      <c r="D97" s="333"/>
      <c r="E97" s="333"/>
      <c r="F97" s="333"/>
      <c r="G97" s="333"/>
      <c r="H97" s="333"/>
    </row>
    <row r="98" spans="1:8" x14ac:dyDescent="0.25">
      <c r="A98" s="333"/>
      <c r="B98" s="333"/>
      <c r="C98" s="333"/>
      <c r="D98" s="333"/>
      <c r="E98" s="333"/>
      <c r="F98" s="333"/>
      <c r="G98" s="333"/>
      <c r="H98" s="333"/>
    </row>
    <row r="99" spans="1:8" x14ac:dyDescent="0.25">
      <c r="A99" s="333"/>
      <c r="B99" s="333"/>
      <c r="C99" s="333"/>
      <c r="D99" s="333"/>
      <c r="E99" s="333"/>
      <c r="F99" s="333"/>
      <c r="G99" s="333"/>
      <c r="H99" s="333"/>
    </row>
    <row r="100" spans="1:8" x14ac:dyDescent="0.25">
      <c r="A100" s="333"/>
      <c r="B100" s="333"/>
      <c r="C100" s="333"/>
      <c r="D100" s="333"/>
      <c r="E100" s="333"/>
      <c r="F100" s="333"/>
      <c r="G100" s="333"/>
      <c r="H100" s="333"/>
    </row>
    <row r="101" spans="1:8" x14ac:dyDescent="0.25">
      <c r="A101" s="333"/>
      <c r="B101" s="333" t="str">
        <f>'PAAC 2023'!N15</f>
        <v>Implementar racionalización tecnológica para que el trámite "Permiso para movilización de carga extra dimensionada por las vías nacionales"  esté disponible totalmente en línea para los usuarios</v>
      </c>
      <c r="C101" s="354">
        <f>'PAAC 2023'!K15</f>
        <v>0</v>
      </c>
      <c r="D101" s="333"/>
      <c r="E101" s="333"/>
      <c r="F101" s="333"/>
      <c r="G101" s="333"/>
      <c r="H101" s="333"/>
    </row>
    <row r="102" spans="1:8" x14ac:dyDescent="0.25">
      <c r="A102" s="333"/>
      <c r="B102" s="333" t="str">
        <f>'PAAC 2023'!N16</f>
        <v>Implementar racionalización tecnológica para que el trámite "Concepto técnico de ubicación de estaciones de servicios "  esté disponible totalmente en línea para los usuarios</v>
      </c>
      <c r="C102" s="354">
        <f>'PAAC 2023'!K16</f>
        <v>0</v>
      </c>
      <c r="D102" s="333"/>
      <c r="E102" s="333"/>
      <c r="F102" s="333"/>
      <c r="G102" s="333"/>
      <c r="H102" s="333"/>
    </row>
    <row r="103" spans="1:8" x14ac:dyDescent="0.25">
      <c r="A103" s="333"/>
      <c r="B103" s="333" t="str">
        <f>'PAAC 2023'!N17</f>
        <v>Implementar racionalización tecnológica para que el trámite "Permiso para la movilización de carga indivisible extrapesada, indivisible extra dimensionada o indivisible extrapesada y extra dimensionada a la vez y permiso para el transporte de carga divisible con vehículos combinados de carga - V.C.C"  esté disponible totalmente en línea para los usuarios</v>
      </c>
      <c r="C103" s="354">
        <f>'PAAC 2023'!K17</f>
        <v>0</v>
      </c>
      <c r="D103" s="333"/>
      <c r="E103" s="333"/>
      <c r="F103" s="333"/>
      <c r="G103" s="333"/>
      <c r="H103" s="333"/>
    </row>
    <row r="104" spans="1:8" x14ac:dyDescent="0.25">
      <c r="A104" s="333"/>
      <c r="B104" s="333" t="str">
        <f>'PAAC 2023'!N18</f>
        <v>Implementar racionalización tecnológica para que el trámite "Beneficio de tarifa diferencial o exenta en las estaciones de peaje a cargo del INVIAS"  esté disponible totalmente en línea para los usuarios</v>
      </c>
      <c r="C104" s="354">
        <f>'PAAC 2023'!K18</f>
        <v>0</v>
      </c>
      <c r="D104" s="333"/>
      <c r="E104" s="333"/>
      <c r="F104" s="333"/>
      <c r="G104" s="333"/>
      <c r="H104" s="333"/>
    </row>
    <row r="105" spans="1:8" x14ac:dyDescent="0.25">
      <c r="A105" s="333"/>
      <c r="B105" s="333"/>
      <c r="C105" s="354"/>
      <c r="D105" s="333"/>
      <c r="E105" s="333"/>
      <c r="F105" s="333"/>
      <c r="G105" s="333"/>
      <c r="H105" s="333"/>
    </row>
    <row r="106" spans="1:8" x14ac:dyDescent="0.25">
      <c r="A106" s="333"/>
      <c r="B106" s="333"/>
      <c r="C106" s="354"/>
      <c r="D106" s="333"/>
      <c r="E106" s="333"/>
      <c r="F106" s="333"/>
      <c r="G106" s="333"/>
      <c r="H106" s="333"/>
    </row>
    <row r="107" spans="1:8" x14ac:dyDescent="0.25">
      <c r="A107" s="333"/>
      <c r="B107" s="333"/>
      <c r="C107" s="354"/>
      <c r="D107" s="333"/>
      <c r="E107" s="333"/>
      <c r="F107" s="333"/>
      <c r="G107" s="333"/>
      <c r="H107" s="333"/>
    </row>
    <row r="108" spans="1:8" x14ac:dyDescent="0.25">
      <c r="A108" s="333"/>
      <c r="B108" s="333"/>
      <c r="C108" s="333"/>
      <c r="D108" s="333"/>
      <c r="E108" s="333"/>
      <c r="F108" s="333"/>
      <c r="G108" s="333"/>
      <c r="H108" s="333"/>
    </row>
    <row r="109" spans="1:8" x14ac:dyDescent="0.25">
      <c r="A109" s="333"/>
      <c r="B109" s="333"/>
      <c r="C109" s="333"/>
      <c r="D109" s="333"/>
      <c r="E109" s="333"/>
      <c r="F109" s="333"/>
      <c r="G109" s="333"/>
      <c r="H109" s="333"/>
    </row>
    <row r="110" spans="1:8" x14ac:dyDescent="0.25">
      <c r="A110" s="333"/>
      <c r="B110" s="333"/>
      <c r="C110" s="333"/>
      <c r="D110" s="333"/>
      <c r="E110" s="333"/>
      <c r="F110" s="333"/>
      <c r="G110" s="333"/>
      <c r="H110" s="333"/>
    </row>
    <row r="111" spans="1:8" x14ac:dyDescent="0.25">
      <c r="A111" s="333"/>
      <c r="B111" s="333"/>
      <c r="C111" s="333"/>
      <c r="D111" s="333"/>
      <c r="E111" s="333"/>
      <c r="F111" s="333"/>
      <c r="G111" s="333"/>
      <c r="H111" s="333"/>
    </row>
    <row r="112" spans="1:8" x14ac:dyDescent="0.25">
      <c r="A112" s="333"/>
      <c r="B112" s="333"/>
      <c r="C112" s="333"/>
      <c r="D112" s="333"/>
      <c r="E112" s="333"/>
      <c r="F112" s="333"/>
      <c r="G112" s="333"/>
      <c r="H112" s="333"/>
    </row>
    <row r="113" spans="1:8" x14ac:dyDescent="0.25">
      <c r="A113" s="333"/>
      <c r="B113" s="333"/>
      <c r="C113" s="333"/>
      <c r="D113" s="333"/>
      <c r="E113" s="333"/>
      <c r="F113" s="333"/>
      <c r="G113" s="333"/>
      <c r="H113" s="333"/>
    </row>
    <row r="114" spans="1:8" x14ac:dyDescent="0.25">
      <c r="A114" s="333"/>
      <c r="B114" s="333"/>
      <c r="C114" s="333"/>
      <c r="D114" s="333"/>
      <c r="E114" s="333"/>
      <c r="F114" s="333"/>
      <c r="G114" s="333"/>
      <c r="H114" s="333"/>
    </row>
    <row r="115" spans="1:8" x14ac:dyDescent="0.25">
      <c r="A115" s="333"/>
      <c r="B115" s="333"/>
      <c r="C115" s="333"/>
      <c r="D115" s="333"/>
      <c r="E115" s="333"/>
      <c r="F115" s="333"/>
      <c r="G115" s="333"/>
      <c r="H115" s="333"/>
    </row>
    <row r="116" spans="1:8" x14ac:dyDescent="0.25">
      <c r="A116" s="333"/>
      <c r="B116" s="333"/>
      <c r="C116" s="333"/>
      <c r="D116" s="333"/>
      <c r="E116" s="333"/>
      <c r="F116" s="333"/>
      <c r="G116" s="333"/>
      <c r="H116" s="333"/>
    </row>
    <row r="117" spans="1:8" x14ac:dyDescent="0.25">
      <c r="A117" s="333"/>
      <c r="B117" s="333"/>
      <c r="C117" s="333"/>
      <c r="D117" s="333"/>
      <c r="E117" s="333"/>
      <c r="F117" s="333"/>
      <c r="G117" s="333"/>
      <c r="H117" s="333"/>
    </row>
    <row r="118" spans="1:8" x14ac:dyDescent="0.25">
      <c r="A118" s="333"/>
      <c r="B118" s="333"/>
      <c r="C118" s="333"/>
      <c r="D118" s="333"/>
      <c r="E118" s="333"/>
      <c r="F118" s="333"/>
      <c r="G118" s="333"/>
      <c r="H118" s="333"/>
    </row>
    <row r="119" spans="1:8" x14ac:dyDescent="0.25">
      <c r="A119" s="333"/>
      <c r="B119" s="333" t="str">
        <f>'PAAC 2023'!I19</f>
        <v>Información</v>
      </c>
      <c r="C119" s="354">
        <f>'PAAC 2023'!K19</f>
        <v>0.33333333333333331</v>
      </c>
      <c r="D119" s="333"/>
      <c r="E119" s="333"/>
      <c r="F119" s="333"/>
      <c r="G119" s="333"/>
      <c r="H119" s="333"/>
    </row>
    <row r="120" spans="1:8" x14ac:dyDescent="0.25">
      <c r="A120" s="333"/>
      <c r="B120" s="333" t="str">
        <f>'PAAC 2023'!I22</f>
        <v>Diálogo</v>
      </c>
      <c r="C120" s="354">
        <f>'PAAC 2023'!K22</f>
        <v>9.0909090909090912E-2</v>
      </c>
      <c r="D120" s="333"/>
      <c r="E120" s="333"/>
      <c r="F120" s="333"/>
      <c r="G120" s="333"/>
      <c r="H120" s="333"/>
    </row>
    <row r="121" spans="1:8" x14ac:dyDescent="0.25">
      <c r="A121" s="333"/>
      <c r="B121" s="333" t="str">
        <f>'PAAC 2023'!I24</f>
        <v>Responsabilidad</v>
      </c>
      <c r="C121" s="354">
        <f>'PAAC 2023'!K24</f>
        <v>0.25</v>
      </c>
      <c r="D121" s="333"/>
      <c r="E121" s="333"/>
      <c r="F121" s="333"/>
      <c r="G121" s="333"/>
      <c r="H121" s="333"/>
    </row>
    <row r="122" spans="1:8" x14ac:dyDescent="0.25">
      <c r="A122" s="333"/>
      <c r="B122" s="333"/>
      <c r="C122" s="354">
        <f>AVERAGE(C119:C121)</f>
        <v>0.22474747474747472</v>
      </c>
      <c r="D122" s="333"/>
      <c r="E122" s="333"/>
      <c r="F122" s="333"/>
      <c r="G122" s="333"/>
      <c r="H122" s="333"/>
    </row>
    <row r="123" spans="1:8" x14ac:dyDescent="0.25">
      <c r="A123" s="333"/>
      <c r="B123" s="333"/>
      <c r="C123" s="333"/>
      <c r="D123" s="333"/>
      <c r="E123" s="333"/>
      <c r="F123" s="333"/>
      <c r="G123" s="333"/>
      <c r="H123" s="333"/>
    </row>
    <row r="124" spans="1:8" x14ac:dyDescent="0.25">
      <c r="A124" s="333"/>
      <c r="B124" s="333"/>
      <c r="C124" s="333"/>
      <c r="D124" s="333"/>
      <c r="E124" s="333"/>
      <c r="F124" s="333"/>
      <c r="G124" s="333"/>
      <c r="H124" s="333"/>
    </row>
    <row r="125" spans="1:8" x14ac:dyDescent="0.25">
      <c r="A125" s="333"/>
      <c r="B125" s="333"/>
      <c r="C125" s="333"/>
      <c r="D125" s="333"/>
      <c r="E125" s="333"/>
      <c r="F125" s="333"/>
      <c r="G125" s="333"/>
      <c r="H125" s="333"/>
    </row>
    <row r="126" spans="1:8" x14ac:dyDescent="0.25">
      <c r="A126" s="333"/>
      <c r="B126" s="333"/>
      <c r="C126" s="333"/>
      <c r="D126" s="333"/>
      <c r="E126" s="333"/>
      <c r="F126" s="333"/>
      <c r="G126" s="333"/>
      <c r="H126" s="333"/>
    </row>
    <row r="127" spans="1:8" x14ac:dyDescent="0.25">
      <c r="A127" s="333"/>
      <c r="B127" s="333"/>
      <c r="C127" s="333"/>
      <c r="D127" s="333"/>
      <c r="E127" s="333"/>
      <c r="F127" s="333"/>
      <c r="G127" s="333"/>
      <c r="H127" s="333"/>
    </row>
    <row r="128" spans="1:8" x14ac:dyDescent="0.25">
      <c r="A128" s="333"/>
      <c r="B128" s="333"/>
      <c r="C128" s="333"/>
      <c r="D128" s="333"/>
      <c r="E128" s="333"/>
      <c r="F128" s="333"/>
      <c r="G128" s="333"/>
      <c r="H128" s="333"/>
    </row>
    <row r="129" spans="1:8" x14ac:dyDescent="0.25">
      <c r="A129" s="333"/>
      <c r="B129" s="333"/>
      <c r="C129" s="333"/>
      <c r="D129" s="333"/>
      <c r="E129" s="333"/>
      <c r="F129" s="333"/>
      <c r="G129" s="333"/>
      <c r="H129" s="333"/>
    </row>
    <row r="130" spans="1:8" x14ac:dyDescent="0.25">
      <c r="A130" s="333"/>
      <c r="B130" s="333"/>
      <c r="C130" s="333"/>
      <c r="D130" s="333"/>
      <c r="E130" s="333"/>
      <c r="F130" s="333"/>
      <c r="G130" s="333"/>
      <c r="H130" s="333"/>
    </row>
    <row r="131" spans="1:8" x14ac:dyDescent="0.25">
      <c r="A131" s="333"/>
      <c r="B131" s="333"/>
      <c r="C131" s="333"/>
      <c r="D131" s="333"/>
      <c r="E131" s="333"/>
      <c r="F131" s="333"/>
      <c r="G131" s="333"/>
      <c r="H131" s="333"/>
    </row>
    <row r="132" spans="1:8" x14ac:dyDescent="0.25">
      <c r="A132" s="333"/>
      <c r="B132" s="333"/>
      <c r="C132" s="333"/>
      <c r="D132" s="333"/>
      <c r="E132" s="333"/>
      <c r="F132" s="333"/>
      <c r="G132" s="333"/>
      <c r="H132" s="333"/>
    </row>
    <row r="133" spans="1:8" x14ac:dyDescent="0.25">
      <c r="A133" s="333"/>
      <c r="B133" s="333"/>
      <c r="C133" s="333"/>
      <c r="D133" s="333"/>
      <c r="E133" s="333"/>
      <c r="F133" s="333"/>
      <c r="G133" s="333"/>
      <c r="H133" s="333"/>
    </row>
    <row r="134" spans="1:8" x14ac:dyDescent="0.25">
      <c r="A134" s="333"/>
      <c r="B134" s="333"/>
      <c r="C134" s="333"/>
      <c r="D134" s="333"/>
      <c r="E134" s="333"/>
      <c r="F134" s="333"/>
      <c r="G134" s="333"/>
      <c r="H134" s="333"/>
    </row>
    <row r="135" spans="1:8" x14ac:dyDescent="0.25">
      <c r="A135" s="333"/>
      <c r="B135" s="333"/>
      <c r="C135" s="333"/>
      <c r="D135" s="333"/>
      <c r="E135" s="333"/>
      <c r="F135" s="333"/>
      <c r="G135" s="333"/>
      <c r="H135" s="333"/>
    </row>
    <row r="136" spans="1:8" x14ac:dyDescent="0.25">
      <c r="A136" s="333"/>
      <c r="B136" s="333"/>
      <c r="C136" s="333"/>
      <c r="D136" s="333"/>
      <c r="E136" s="333"/>
      <c r="F136" s="333"/>
      <c r="G136" s="333"/>
      <c r="H136" s="333"/>
    </row>
    <row r="137" spans="1:8" x14ac:dyDescent="0.25">
      <c r="A137" s="333"/>
      <c r="B137" s="333"/>
      <c r="C137" s="333"/>
      <c r="D137" s="333"/>
      <c r="E137" s="333"/>
      <c r="F137" s="333"/>
      <c r="G137" s="333"/>
      <c r="H137" s="333"/>
    </row>
    <row r="138" spans="1:8" x14ac:dyDescent="0.25">
      <c r="A138" s="333"/>
      <c r="B138" s="333" t="str">
        <f>'PAAC 2023'!I31</f>
        <v>1. Planeación estratégica del servicio al ciudadano</v>
      </c>
      <c r="C138" s="354">
        <f>'PAAC 2023'!K31</f>
        <v>0.3888888888888889</v>
      </c>
      <c r="D138" s="333"/>
      <c r="E138" s="333"/>
      <c r="F138" s="333"/>
      <c r="G138" s="333"/>
      <c r="H138" s="333"/>
    </row>
    <row r="139" spans="1:8" x14ac:dyDescent="0.25">
      <c r="A139" s="333"/>
      <c r="B139" s="333" t="str">
        <f>'PAAC 2023'!I39</f>
        <v>2. Fortalecimiento del Talento humano al servicio del ciudadano</v>
      </c>
      <c r="C139" s="354">
        <f>'PAAC 2023'!K39</f>
        <v>0.27777777777777773</v>
      </c>
      <c r="D139" s="333"/>
      <c r="E139" s="333"/>
      <c r="F139" s="333"/>
      <c r="G139" s="333"/>
      <c r="H139" s="333"/>
    </row>
    <row r="140" spans="1:8" x14ac:dyDescent="0.25">
      <c r="A140" s="333"/>
      <c r="B140" s="333" t="str">
        <f>'PAAC 2023'!I44</f>
        <v>3. Gestión de relacionamiento con los ciudadanos</v>
      </c>
      <c r="C140" s="354">
        <f>'PAAC 2023'!K44</f>
        <v>0.16666666666666666</v>
      </c>
      <c r="D140" s="333"/>
      <c r="E140" s="333"/>
      <c r="F140" s="333"/>
      <c r="G140" s="333"/>
      <c r="H140" s="333"/>
    </row>
    <row r="141" spans="1:8" x14ac:dyDescent="0.25">
      <c r="A141" s="333"/>
      <c r="B141" s="333" t="str">
        <f>'PAAC 2023'!I52</f>
        <v>4. Conocimiento al servicio al ciudadano</v>
      </c>
      <c r="C141" s="354" t="e">
        <f>'PAAC 2023'!K52</f>
        <v>#DIV/0!</v>
      </c>
      <c r="D141" s="333"/>
      <c r="E141" s="333"/>
      <c r="F141" s="333"/>
      <c r="G141" s="333"/>
      <c r="H141" s="333"/>
    </row>
    <row r="142" spans="1:8" x14ac:dyDescent="0.25">
      <c r="A142" s="333"/>
      <c r="B142" s="333" t="str">
        <f>'PAAC 2023'!I54</f>
        <v>5. Evaluación de gestión y medición de la percepción ciudadana</v>
      </c>
      <c r="C142" s="354">
        <f>'PAAC 2023'!K54</f>
        <v>0.1111111111111111</v>
      </c>
      <c r="D142" s="333"/>
      <c r="E142" s="333"/>
      <c r="F142" s="333"/>
      <c r="G142" s="333"/>
      <c r="H142" s="333"/>
    </row>
    <row r="143" spans="1:8" x14ac:dyDescent="0.25">
      <c r="A143" s="333"/>
      <c r="B143" s="333"/>
      <c r="C143" s="354" t="e">
        <f>AVERAGE(C138:C142)</f>
        <v>#DIV/0!</v>
      </c>
      <c r="D143" s="333"/>
      <c r="E143" s="333"/>
      <c r="F143" s="333"/>
      <c r="G143" s="333"/>
      <c r="H143" s="333"/>
    </row>
    <row r="144" spans="1:8" x14ac:dyDescent="0.25">
      <c r="A144" s="333"/>
      <c r="B144" s="333"/>
      <c r="C144" s="333"/>
      <c r="D144" s="333"/>
      <c r="E144" s="333"/>
      <c r="F144" s="333"/>
      <c r="G144" s="333"/>
      <c r="H144" s="333"/>
    </row>
    <row r="145" spans="1:8" x14ac:dyDescent="0.25">
      <c r="A145" s="333"/>
      <c r="B145" s="333"/>
      <c r="C145" s="333"/>
      <c r="D145" s="333"/>
      <c r="E145" s="333"/>
      <c r="F145" s="333"/>
      <c r="G145" s="333"/>
      <c r="H145" s="333"/>
    </row>
    <row r="146" spans="1:8" x14ac:dyDescent="0.25">
      <c r="A146" s="333"/>
      <c r="B146" s="333"/>
      <c r="C146" s="333"/>
      <c r="D146" s="333"/>
      <c r="E146" s="333"/>
      <c r="F146" s="333"/>
      <c r="G146" s="333"/>
      <c r="H146" s="333"/>
    </row>
    <row r="147" spans="1:8" x14ac:dyDescent="0.25">
      <c r="A147" s="333"/>
      <c r="B147" s="333"/>
      <c r="C147" s="333"/>
      <c r="D147" s="333"/>
      <c r="E147" s="333"/>
      <c r="F147" s="333"/>
      <c r="G147" s="333"/>
      <c r="H147" s="333"/>
    </row>
    <row r="148" spans="1:8" x14ac:dyDescent="0.25">
      <c r="A148" s="333"/>
      <c r="B148" s="333"/>
      <c r="C148" s="333"/>
      <c r="D148" s="333"/>
      <c r="E148" s="333"/>
      <c r="F148" s="333"/>
      <c r="G148" s="333"/>
      <c r="H148" s="333"/>
    </row>
    <row r="149" spans="1:8" x14ac:dyDescent="0.25">
      <c r="A149" s="333"/>
      <c r="B149" s="333"/>
      <c r="C149" s="333"/>
      <c r="D149" s="333"/>
      <c r="E149" s="333"/>
      <c r="F149" s="333"/>
      <c r="G149" s="333"/>
      <c r="H149" s="333"/>
    </row>
    <row r="150" spans="1:8" x14ac:dyDescent="0.25">
      <c r="A150" s="333"/>
      <c r="B150" s="333"/>
      <c r="C150" s="333"/>
      <c r="D150" s="333"/>
      <c r="E150" s="333"/>
      <c r="F150" s="333"/>
      <c r="G150" s="333"/>
      <c r="H150" s="333"/>
    </row>
    <row r="151" spans="1:8" x14ac:dyDescent="0.25">
      <c r="A151" s="333"/>
      <c r="B151" s="333"/>
      <c r="C151" s="333"/>
      <c r="D151" s="333"/>
      <c r="E151" s="333"/>
      <c r="F151" s="333"/>
      <c r="G151" s="333"/>
      <c r="H151" s="333"/>
    </row>
    <row r="152" spans="1:8" x14ac:dyDescent="0.25">
      <c r="A152" s="333"/>
      <c r="B152" s="333"/>
      <c r="C152" s="333"/>
      <c r="D152" s="333"/>
      <c r="E152" s="333"/>
      <c r="F152" s="333"/>
      <c r="G152" s="333"/>
      <c r="H152" s="333"/>
    </row>
    <row r="153" spans="1:8" x14ac:dyDescent="0.25">
      <c r="A153" s="333"/>
      <c r="B153" s="333"/>
      <c r="C153" s="333"/>
      <c r="D153" s="333"/>
      <c r="E153" s="333"/>
      <c r="F153" s="333"/>
      <c r="G153" s="333"/>
      <c r="H153" s="333"/>
    </row>
    <row r="154" spans="1:8" x14ac:dyDescent="0.25">
      <c r="A154" s="333"/>
      <c r="B154" s="333"/>
      <c r="C154" s="333"/>
      <c r="D154" s="333"/>
      <c r="E154" s="333"/>
      <c r="F154" s="333"/>
      <c r="G154" s="333"/>
      <c r="H154" s="333"/>
    </row>
    <row r="155" spans="1:8" x14ac:dyDescent="0.25">
      <c r="A155" s="333"/>
      <c r="B155" s="333" t="str">
        <f>'PAAC 2023'!I58</f>
        <v>1. Lineamientos de Transparencia Activa</v>
      </c>
      <c r="C155" s="354">
        <f>'PAAC 2023'!K58</f>
        <v>8.3333333333333329E-2</v>
      </c>
      <c r="D155" s="333"/>
      <c r="E155" s="333"/>
      <c r="F155" s="333"/>
      <c r="G155" s="333"/>
      <c r="H155" s="333"/>
    </row>
    <row r="156" spans="1:8" x14ac:dyDescent="0.25">
      <c r="A156" s="333"/>
      <c r="B156" s="333" t="str">
        <f>'PAAC 2023'!I62</f>
        <v>2. Lineamientos de Transparencia Pasiva</v>
      </c>
      <c r="C156" s="354">
        <f>'PAAC 2023'!K62</f>
        <v>0.5625</v>
      </c>
      <c r="D156" s="333"/>
      <c r="E156" s="333"/>
      <c r="F156" s="333"/>
      <c r="G156" s="333"/>
      <c r="H156" s="333"/>
    </row>
    <row r="157" spans="1:8" x14ac:dyDescent="0.25">
      <c r="A157" s="333"/>
      <c r="B157" s="333" t="str">
        <f>'PAAC 2023'!I70</f>
        <v>3. Elaboración los Instrumentos de Gestión de la Información</v>
      </c>
      <c r="C157" s="354">
        <f>'PAAC 2023'!K70</f>
        <v>0</v>
      </c>
      <c r="D157" s="333"/>
      <c r="E157" s="333"/>
      <c r="F157" s="333"/>
      <c r="G157" s="333"/>
      <c r="H157" s="333"/>
    </row>
    <row r="158" spans="1:8" x14ac:dyDescent="0.25">
      <c r="A158" s="333"/>
      <c r="B158" s="333" t="str">
        <f>'PAAC 2023'!I71</f>
        <v>4. Criterio Diferencial de Accesibilidad</v>
      </c>
      <c r="C158" s="354" t="e">
        <f>'PAAC 2023'!K71</f>
        <v>#DIV/0!</v>
      </c>
      <c r="D158" s="333"/>
      <c r="E158" s="333"/>
      <c r="F158" s="333"/>
      <c r="G158" s="333"/>
      <c r="H158" s="333"/>
    </row>
    <row r="159" spans="1:8" x14ac:dyDescent="0.25">
      <c r="A159" s="333"/>
      <c r="B159" s="333" t="str">
        <f>'PAAC 2023'!I74</f>
        <v>5. Monitoreo del Acceso a la Información Pública</v>
      </c>
      <c r="C159" s="354">
        <f>'PAAC 2023'!K74</f>
        <v>0.45</v>
      </c>
      <c r="D159" s="333"/>
      <c r="E159" s="333"/>
      <c r="F159" s="333"/>
      <c r="G159" s="333"/>
      <c r="H159" s="333"/>
    </row>
    <row r="160" spans="1:8" x14ac:dyDescent="0.25">
      <c r="A160" s="333"/>
      <c r="B160" s="333"/>
      <c r="C160" s="354" t="e">
        <f>AVERAGE(C155:C159)</f>
        <v>#DIV/0!</v>
      </c>
      <c r="D160" s="333"/>
      <c r="E160" s="333"/>
      <c r="F160" s="333"/>
      <c r="G160" s="333"/>
      <c r="H160" s="333"/>
    </row>
    <row r="161" spans="1:8" x14ac:dyDescent="0.25">
      <c r="A161" s="333"/>
      <c r="B161" s="333"/>
      <c r="C161" s="333"/>
      <c r="D161" s="333"/>
      <c r="E161" s="333"/>
      <c r="F161" s="333"/>
      <c r="G161" s="333"/>
      <c r="H161" s="333"/>
    </row>
    <row r="162" spans="1:8" x14ac:dyDescent="0.25">
      <c r="A162" s="333"/>
      <c r="B162" s="333"/>
      <c r="C162" s="333"/>
      <c r="D162" s="333"/>
      <c r="E162" s="333"/>
      <c r="F162" s="333"/>
      <c r="G162" s="333"/>
      <c r="H162" s="333"/>
    </row>
    <row r="163" spans="1:8" x14ac:dyDescent="0.25">
      <c r="A163" s="333"/>
      <c r="B163" s="333"/>
      <c r="C163" s="333"/>
      <c r="D163" s="333"/>
      <c r="E163" s="333"/>
      <c r="F163" s="333"/>
      <c r="G163" s="333"/>
      <c r="H163" s="333"/>
    </row>
    <row r="164" spans="1:8" x14ac:dyDescent="0.25">
      <c r="A164" s="333"/>
      <c r="B164" s="333"/>
      <c r="C164" s="333"/>
      <c r="D164" s="333"/>
      <c r="E164" s="333"/>
      <c r="F164" s="333"/>
      <c r="G164" s="333"/>
      <c r="H164" s="333"/>
    </row>
    <row r="165" spans="1:8" x14ac:dyDescent="0.25">
      <c r="A165" s="333"/>
      <c r="B165" s="333"/>
      <c r="C165" s="333"/>
      <c r="D165" s="333"/>
      <c r="E165" s="333"/>
      <c r="F165" s="333"/>
      <c r="G165" s="333"/>
      <c r="H165" s="333"/>
    </row>
    <row r="166" spans="1:8" x14ac:dyDescent="0.25">
      <c r="A166" s="333"/>
      <c r="B166" s="333"/>
      <c r="C166" s="333"/>
      <c r="D166" s="333"/>
      <c r="E166" s="333"/>
      <c r="F166" s="333"/>
      <c r="G166" s="333"/>
      <c r="H166" s="333"/>
    </row>
    <row r="167" spans="1:8" x14ac:dyDescent="0.25">
      <c r="A167" s="333"/>
      <c r="B167" s="333"/>
      <c r="C167" s="333"/>
      <c r="D167" s="333"/>
      <c r="E167" s="333"/>
      <c r="F167" s="333"/>
      <c r="G167" s="333"/>
      <c r="H167" s="333"/>
    </row>
    <row r="168" spans="1:8" x14ac:dyDescent="0.25">
      <c r="A168" s="333"/>
      <c r="B168" s="333"/>
      <c r="C168" s="333"/>
      <c r="D168" s="333"/>
      <c r="E168" s="333"/>
      <c r="F168" s="333"/>
      <c r="G168" s="333"/>
      <c r="H168" s="333"/>
    </row>
    <row r="169" spans="1:8" x14ac:dyDescent="0.25">
      <c r="A169" s="333"/>
      <c r="B169" s="333"/>
      <c r="C169" s="333"/>
      <c r="D169" s="333"/>
      <c r="E169" s="333"/>
      <c r="F169" s="333"/>
      <c r="G169" s="333"/>
      <c r="H169" s="333"/>
    </row>
    <row r="170" spans="1:8" x14ac:dyDescent="0.25">
      <c r="A170" s="333"/>
      <c r="B170" s="333"/>
      <c r="C170" s="333"/>
      <c r="D170" s="333"/>
      <c r="E170" s="333"/>
      <c r="F170" s="333"/>
      <c r="G170" s="333"/>
      <c r="H170" s="333"/>
    </row>
    <row r="171" spans="1:8" x14ac:dyDescent="0.25">
      <c r="A171" s="333"/>
      <c r="B171" s="333"/>
      <c r="C171" s="333"/>
      <c r="D171" s="333"/>
      <c r="E171" s="333"/>
      <c r="F171" s="333"/>
      <c r="G171" s="333"/>
      <c r="H171" s="333"/>
    </row>
    <row r="172" spans="1:8" x14ac:dyDescent="0.25">
      <c r="A172" s="333"/>
      <c r="B172" s="333"/>
      <c r="C172" s="333"/>
      <c r="D172" s="333"/>
      <c r="E172" s="333"/>
      <c r="F172" s="333"/>
      <c r="G172" s="333"/>
      <c r="H172" s="333"/>
    </row>
    <row r="173" spans="1:8" x14ac:dyDescent="0.25">
      <c r="A173" s="333"/>
      <c r="B173" s="333"/>
      <c r="C173" s="333"/>
      <c r="D173" s="333"/>
      <c r="E173" s="333"/>
      <c r="F173" s="333"/>
      <c r="G173" s="333"/>
      <c r="H173" s="333"/>
    </row>
    <row r="174" spans="1:8" x14ac:dyDescent="0.25">
      <c r="A174" s="333"/>
      <c r="B174" s="333" t="str">
        <f>'PAAC 2023'!N80</f>
        <v>Implementar una estrategia para la gestión de conflicto de intereses</v>
      </c>
      <c r="C174" s="354">
        <f>'PAAC 2023'!K80</f>
        <v>0.5</v>
      </c>
      <c r="D174" s="333"/>
      <c r="E174" s="333"/>
      <c r="F174" s="333"/>
      <c r="G174" s="333"/>
      <c r="H174" s="333"/>
    </row>
    <row r="175" spans="1:8" x14ac:dyDescent="0.25">
      <c r="A175" s="333"/>
      <c r="B175" s="333" t="str">
        <f>'PAAC 2023'!N81</f>
        <v xml:space="preserve">Definir estrategias para la inducción o reinducción de los servidores públicos con el propósito de afianzar las temáticas del Código de buen gobierno. </v>
      </c>
      <c r="C175" s="354">
        <f>'PAAC 2023'!K81</f>
        <v>0.25</v>
      </c>
      <c r="D175" s="333"/>
      <c r="E175" s="333"/>
      <c r="F175" s="333"/>
      <c r="G175" s="333"/>
      <c r="H175" s="333"/>
    </row>
    <row r="176" spans="1:8" x14ac:dyDescent="0.25">
      <c r="A176" s="333"/>
      <c r="B176" s="333" t="str">
        <f>'PAAC 2023'!N82</f>
        <v>Suscribir acuerdos que comprometan a los evaluadores, previa socialización de las obligaciones de confidencialidad, ética, buenas prácticas e información sobre riesgos; con el fin de garantizar buenas prácticas y ética en las evaluaciones de los procesos de selección contractuales (incluyendo procesos de selección de personas a través de contratos de prestación de servicios, encargos y/o provisionalidades)</v>
      </c>
      <c r="C176" s="354">
        <f>'PAAC 2023'!K82</f>
        <v>1</v>
      </c>
      <c r="D176" s="333"/>
      <c r="E176" s="333"/>
      <c r="F176" s="333"/>
      <c r="G176" s="333"/>
      <c r="H176" s="333"/>
    </row>
    <row r="177" spans="1:8" x14ac:dyDescent="0.25">
      <c r="A177" s="333"/>
      <c r="B177" s="333" t="str">
        <f>'PAAC 2023'!N83</f>
        <v>Realizar sustentaciones previas con los grupos evaluadores para cada proceso de selección contractual y Audiencias Públicas para la adjudicación del contratista en modalidades distintas a la Licitación Pública.</v>
      </c>
      <c r="C177" s="354">
        <f>'PAAC 2023'!K83</f>
        <v>0.5</v>
      </c>
      <c r="D177" s="333"/>
      <c r="E177" s="333"/>
      <c r="F177" s="333"/>
      <c r="G177" s="333"/>
      <c r="H177" s="333"/>
    </row>
    <row r="178" spans="1:8" x14ac:dyDescent="0.25">
      <c r="A178" s="333"/>
      <c r="B178" s="333" t="str">
        <f>'PAAC 2023'!N84</f>
        <v xml:space="preserve">Concertar estrategia para  fortalecer la revisión previa que realiza el área solicitante al interior del Instituto de los actos administrativos objeto de control de legalidad </v>
      </c>
      <c r="C178" s="354">
        <f>'PAAC 2023'!K84</f>
        <v>0.5</v>
      </c>
      <c r="D178" s="333"/>
      <c r="E178" s="333"/>
      <c r="F178" s="333"/>
      <c r="G178" s="333"/>
      <c r="H178" s="333"/>
    </row>
    <row r="179" spans="1:8" x14ac:dyDescent="0.25">
      <c r="A179" s="333"/>
      <c r="B179" s="333" t="str">
        <f>'PAAC 2023'!N85</f>
        <v xml:space="preserve">Concertar estrategia para  fortalecer la revisión previa que realiza el área solicitante al interior del Instituto de los actos administrativos objeto de control de legalidad </v>
      </c>
      <c r="C179" s="354">
        <f>'PAAC 2023'!K85</f>
        <v>0.5</v>
      </c>
      <c r="D179" s="333"/>
      <c r="E179" s="333"/>
      <c r="F179" s="333"/>
      <c r="G179" s="333"/>
      <c r="H179" s="333"/>
    </row>
    <row r="180" spans="1:8" x14ac:dyDescent="0.25">
      <c r="A180" s="333"/>
      <c r="B180" s="333" t="str">
        <f>'PAAC 2023'!N86</f>
        <v>*Documentar Buenas prácticas en materia de Integridad 
*Identificar mejoras para actualizar el Código de buen gobierno</v>
      </c>
      <c r="C180" s="354">
        <f>'PAAC 2023'!K86</f>
        <v>0</v>
      </c>
      <c r="D180" s="333"/>
      <c r="E180" s="333"/>
      <c r="F180" s="333"/>
      <c r="G180" s="333"/>
      <c r="H180" s="333"/>
    </row>
    <row r="181" spans="1:8" x14ac:dyDescent="0.25">
      <c r="A181" s="333"/>
      <c r="B181" s="333" t="str">
        <f>'PAAC 2023'!N87</f>
        <v>Enviar memorando con lista de requisitos documentales y tiempos de entrega para los contratos que presenten algún requerimiento de ingreso al Comité de Contratación</v>
      </c>
      <c r="C181" s="354">
        <f>'PAAC 2023'!K87</f>
        <v>0</v>
      </c>
      <c r="D181" s="333"/>
      <c r="E181" s="333"/>
      <c r="F181" s="333"/>
      <c r="G181" s="333"/>
      <c r="H181" s="333"/>
    </row>
    <row r="182" spans="1:8" x14ac:dyDescent="0.25">
      <c r="A182" s="333"/>
      <c r="B182" s="333" t="str">
        <f>'PAAC 2023'!N88</f>
        <v>Enviar memorando circular de la  SGCP con indicaciones y directrices para revisión y elaboración de minutas</v>
      </c>
      <c r="C182" s="354">
        <f>'PAAC 2023'!K88</f>
        <v>0.5</v>
      </c>
      <c r="D182" s="333"/>
      <c r="E182" s="333"/>
      <c r="F182" s="333"/>
      <c r="G182" s="333"/>
      <c r="H182" s="333"/>
    </row>
    <row r="183" spans="1:8" x14ac:dyDescent="0.25">
      <c r="A183" s="333"/>
      <c r="B183" s="333" t="str">
        <f>'PAAC 2023'!N89</f>
        <v>Realizar requerimientos y seguimiento semanal, mensual y trimestral a las UE para  el trámite oportuno de revisión, aprobación y suscripción de los proyectos de actas de liquidación de los contratos y/o convenios</v>
      </c>
      <c r="C183" s="354">
        <f>'PAAC 2023'!K89</f>
        <v>0.5</v>
      </c>
      <c r="D183" s="333"/>
      <c r="E183" s="333"/>
      <c r="F183" s="333"/>
      <c r="G183" s="333"/>
      <c r="H183" s="333"/>
    </row>
    <row r="184" spans="1:8" x14ac:dyDescent="0.25">
      <c r="A184" s="333"/>
      <c r="B184" s="333" t="str">
        <f>'PAAC 2023'!N90</f>
        <v xml:space="preserve">Realizar seguimiento oportuno a la gestión contractual de Estudios Técnicos </v>
      </c>
      <c r="C184" s="354">
        <f>'PAAC 2023'!K90</f>
        <v>0.5</v>
      </c>
      <c r="D184" s="333"/>
      <c r="E184" s="333"/>
      <c r="F184" s="333"/>
      <c r="G184" s="333"/>
      <c r="H184" s="333"/>
    </row>
    <row r="185" spans="1:8" x14ac:dyDescent="0.25">
      <c r="A185" s="333"/>
      <c r="B185" s="333" t="str">
        <f>'PAAC 2023'!N91</f>
        <v>Regular y adoptar nuevas tecnologías identificadas en ruedas de innovación</v>
      </c>
      <c r="C185" s="354">
        <f>'PAAC 2023'!K91</f>
        <v>0</v>
      </c>
      <c r="D185" s="333"/>
      <c r="E185" s="333"/>
      <c r="F185" s="333"/>
      <c r="G185" s="333"/>
      <c r="H185" s="333"/>
    </row>
    <row r="186" spans="1:8" x14ac:dyDescent="0.25">
      <c r="A186" s="333"/>
      <c r="B186" s="333" t="str">
        <f>'PAAC 2023'!N92</f>
        <v xml:space="preserve">Actualizar Normas técnicas </v>
      </c>
      <c r="C186" s="354">
        <f>'PAAC 2023'!K92</f>
        <v>0</v>
      </c>
      <c r="D186" s="333"/>
      <c r="E186" s="333"/>
      <c r="F186" s="333"/>
      <c r="G186" s="333"/>
      <c r="H186" s="333"/>
    </row>
    <row r="187" spans="1:8" x14ac:dyDescent="0.25">
      <c r="A187" s="333"/>
      <c r="B187" s="333" t="str">
        <f>'PAAC 2023'!N93</f>
        <v>Generar confianza en la comunidad a través de la siembra y reforestación de árboles</v>
      </c>
      <c r="C187" s="354">
        <f>'PAAC 2023'!K93</f>
        <v>0.4</v>
      </c>
      <c r="D187" s="333"/>
      <c r="E187" s="333"/>
      <c r="F187" s="333"/>
      <c r="G187" s="333"/>
      <c r="H187" s="333"/>
    </row>
    <row r="188" spans="1:8" x14ac:dyDescent="0.25">
      <c r="A188" s="333"/>
      <c r="B188" s="333" t="str">
        <f>'PAAC 2023'!N94</f>
        <v>Generar conciencia en los niños escolares sobre el medioambiente y mejorar el paisaje mediante la arborización en el entorno de las escuelas rurales cercanas a los corredores viales a cargo del Instituto</v>
      </c>
      <c r="C188" s="354">
        <f>'PAAC 2023'!K94</f>
        <v>0</v>
      </c>
      <c r="D188" s="333"/>
      <c r="E188" s="333"/>
      <c r="F188" s="333"/>
      <c r="G188" s="333"/>
      <c r="H188" s="333"/>
    </row>
    <row r="189" spans="1:8" x14ac:dyDescent="0.25">
      <c r="A189" s="333"/>
      <c r="B189" s="333" t="str">
        <f>'PAAC 2023'!N95</f>
        <v xml:space="preserve">Generar confianza en la comunidad garantizando la realización de reuniones de Consultas previas </v>
      </c>
      <c r="C189" s="354">
        <f>'PAAC 2023'!K95</f>
        <v>0</v>
      </c>
      <c r="D189" s="333"/>
      <c r="E189" s="333"/>
      <c r="F189" s="333"/>
      <c r="G189" s="333"/>
      <c r="H189" s="333"/>
    </row>
    <row r="190" spans="1:8" x14ac:dyDescent="0.25">
      <c r="A190" s="333"/>
      <c r="B190" s="333" t="str">
        <f>'PAAC 2023'!N96</f>
        <v>Realizar reuniones con veedurías involucradas en los proyectos del INVIAS.</v>
      </c>
      <c r="C190" s="354">
        <f>'PAAC 2023'!K96</f>
        <v>0.31119999999999998</v>
      </c>
      <c r="D190" s="333"/>
      <c r="E190" s="333"/>
      <c r="F190" s="333"/>
      <c r="G190" s="333"/>
      <c r="H190" s="333"/>
    </row>
    <row r="191" spans="1:8" x14ac:dyDescent="0.25">
      <c r="A191" s="333"/>
      <c r="B191" s="333" t="str">
        <f>'PAAC 2023'!N97</f>
        <v>Realizar socializaciones con la comunidad</v>
      </c>
      <c r="C191" s="354">
        <f>'PAAC 2023'!K97</f>
        <v>0.375</v>
      </c>
      <c r="D191" s="333"/>
      <c r="E191" s="333"/>
      <c r="F191" s="333"/>
      <c r="G191" s="333"/>
      <c r="H191" s="333"/>
    </row>
    <row r="192" spans="1:8" x14ac:dyDescent="0.25">
      <c r="A192" s="333"/>
      <c r="B192" s="333" t="str">
        <f>'PAAC 2023'!N98</f>
        <v xml:space="preserve">Realizar Obras Sociales que beneficien a la comunidad. </v>
      </c>
      <c r="C192" s="354">
        <f>'PAAC 2023'!K98</f>
        <v>0.5</v>
      </c>
      <c r="D192" s="333"/>
      <c r="E192" s="333"/>
      <c r="F192" s="333"/>
      <c r="G192" s="333"/>
      <c r="H192" s="333"/>
    </row>
    <row r="193" spans="1:8" x14ac:dyDescent="0.25">
      <c r="A193" s="333"/>
      <c r="B193" s="333" t="str">
        <f>'PAAC 2023'!N99</f>
        <v>Incluir criterios de vinculación de mano de obra del área de influencia del proyecto en el 00% de los pliegos de condiciones</v>
      </c>
      <c r="C193" s="354">
        <f>'PAAC 2023'!K99</f>
        <v>0.5</v>
      </c>
      <c r="D193" s="333"/>
      <c r="E193" s="333"/>
      <c r="F193" s="333"/>
      <c r="G193" s="333"/>
      <c r="H193" s="333"/>
    </row>
    <row r="194" spans="1:8" x14ac:dyDescent="0.25">
      <c r="A194" s="333"/>
      <c r="B194" s="333" t="str">
        <f>'PAAC 2023'!N100</f>
        <v>Realizar compensaciones de factores Socio-Prediales a la comunidad</v>
      </c>
      <c r="C194" s="354">
        <f>'PAAC 2023'!K100</f>
        <v>0.41670000000000001</v>
      </c>
      <c r="D194" s="333"/>
      <c r="E194" s="333"/>
      <c r="F194" s="333"/>
      <c r="G194" s="333"/>
      <c r="H194" s="333"/>
    </row>
    <row r="195" spans="1:8" x14ac:dyDescent="0.25">
      <c r="A195" s="333"/>
      <c r="B195" s="333" t="str">
        <f>'PAAC 2023'!N101</f>
        <v>Atender el 100% de los requerimientos dando respuesta a la comunidad para el reporte y protección de fauna vulnerable a atropellamiento en las vías administradas por el INVIAS</v>
      </c>
      <c r="C195" s="354">
        <f>'PAAC 2023'!K101</f>
        <v>0.5</v>
      </c>
      <c r="D195" s="333"/>
      <c r="E195" s="333"/>
      <c r="F195" s="333"/>
      <c r="G195" s="333"/>
      <c r="H195" s="333"/>
    </row>
    <row r="196" spans="1:8" x14ac:dyDescent="0.25">
      <c r="A196" s="333"/>
      <c r="B196" s="333" t="str">
        <f>'PAAC 2023'!N102</f>
        <v>Realizar reuniones de sensibilización o capacitaciones en temas de sostenibilidad dirigidas a grupos de interés</v>
      </c>
      <c r="C196" s="354">
        <f>'PAAC 2023'!K102</f>
        <v>0.5</v>
      </c>
      <c r="D196" s="333"/>
      <c r="E196" s="333"/>
      <c r="F196" s="333"/>
      <c r="G196" s="333"/>
      <c r="H196" s="333"/>
    </row>
    <row r="197" spans="1:8" x14ac:dyDescent="0.25">
      <c r="A197" s="333"/>
      <c r="B197" s="333" t="str">
        <f>'PAAC 2023'!N103</f>
        <v>Actualizar el Código de buen gobierno acorde la Ley 2195 de 2022</v>
      </c>
      <c r="C197" s="354">
        <f>'PAAC 2023'!K103</f>
        <v>0.25</v>
      </c>
      <c r="D197" s="333"/>
      <c r="E197" s="333"/>
      <c r="F197" s="333"/>
      <c r="G197" s="333"/>
      <c r="H197" s="333"/>
    </row>
    <row r="198" spans="1:8" x14ac:dyDescent="0.25">
      <c r="A198" s="333"/>
      <c r="B198" s="333"/>
      <c r="C198" s="333"/>
      <c r="D198" s="333"/>
      <c r="E198" s="333"/>
      <c r="F198" s="333"/>
      <c r="G198" s="333"/>
      <c r="H198" s="333"/>
    </row>
    <row r="199" spans="1:8" x14ac:dyDescent="0.25">
      <c r="A199" s="333"/>
      <c r="B199" s="333"/>
      <c r="C199" s="333"/>
      <c r="D199" s="333"/>
      <c r="E199" s="333"/>
      <c r="F199" s="333"/>
      <c r="G199" s="333"/>
      <c r="H199" s="333"/>
    </row>
    <row r="200" spans="1:8" x14ac:dyDescent="0.25">
      <c r="A200" s="333"/>
      <c r="B200" s="333"/>
      <c r="C200" s="333"/>
      <c r="D200" s="333"/>
      <c r="E200" s="333"/>
      <c r="F200" s="333"/>
      <c r="G200" s="333"/>
      <c r="H200" s="333"/>
    </row>
    <row r="201" spans="1:8" x14ac:dyDescent="0.25">
      <c r="A201" s="333"/>
      <c r="B201" s="333"/>
      <c r="C201" s="333"/>
      <c r="D201" s="333"/>
      <c r="E201" s="333"/>
      <c r="F201" s="333"/>
      <c r="G201" s="333"/>
      <c r="H201" s="333"/>
    </row>
    <row r="202" spans="1:8" x14ac:dyDescent="0.25">
      <c r="A202" s="333"/>
      <c r="B202" s="333"/>
      <c r="C202" s="333"/>
      <c r="D202" s="333"/>
      <c r="E202" s="333"/>
      <c r="F202" s="333"/>
      <c r="G202" s="333"/>
      <c r="H202" s="333"/>
    </row>
  </sheetData>
  <mergeCells count="6">
    <mergeCell ref="A76:H76"/>
    <mergeCell ref="A1:H1"/>
    <mergeCell ref="B3:D3"/>
    <mergeCell ref="B30:G30"/>
    <mergeCell ref="A41:H41"/>
    <mergeCell ref="A60:H60"/>
  </mergeCells>
  <printOptions horizontalCentered="1" verticalCentered="1"/>
  <pageMargins left="0.70866141732283472" right="0.70866141732283472" top="0.74803149606299213" bottom="0.74803149606299213" header="0.31496062992125984" footer="0.31496062992125984"/>
  <pageSetup scale="45" fitToHeight="3" orientation="portrait" horizontalDpi="300" verticalDpi="300" r:id="rId1"/>
  <headerFooter>
    <oddHeader>&amp;LPág. &amp;P de &amp;N&amp;CImplementación Plan Anticorrupción y de Atención al Ciudadano 2023&amp;RCorte 2° trimestre de 2023</oddHeader>
    <oddFooter>&amp;ROficina Asesora de Planeación
INVIAS</oddFooter>
  </headerFooter>
  <rowBreaks count="1" manualBreakCount="1">
    <brk id="100" max="7"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97F37E-9E9F-4C6E-A4B7-86046C9DDB70}">
  <dimension ref="A1:E49"/>
  <sheetViews>
    <sheetView topLeftCell="A32" zoomScaleNormal="100" workbookViewId="0">
      <selection activeCell="I58" sqref="A57:I58"/>
    </sheetView>
  </sheetViews>
  <sheetFormatPr baseColWidth="10" defaultRowHeight="15" x14ac:dyDescent="0.25"/>
  <cols>
    <col min="1" max="1" width="39.5703125" customWidth="1"/>
    <col min="7" max="7" width="5.42578125" customWidth="1"/>
  </cols>
  <sheetData>
    <row r="1" spans="1:5" x14ac:dyDescent="0.25">
      <c r="B1" s="607" t="s">
        <v>346</v>
      </c>
      <c r="C1" s="607"/>
      <c r="D1" s="607"/>
      <c r="E1" s="607"/>
    </row>
    <row r="2" spans="1:5" ht="30.75" thickBot="1" x14ac:dyDescent="0.3">
      <c r="A2" s="6" t="s">
        <v>345</v>
      </c>
      <c r="B2" s="79" t="s">
        <v>1</v>
      </c>
      <c r="C2" s="80" t="s">
        <v>2</v>
      </c>
      <c r="D2" s="80" t="s">
        <v>3</v>
      </c>
      <c r="E2" s="80" t="s">
        <v>4</v>
      </c>
    </row>
    <row r="3" spans="1:5" ht="30" x14ac:dyDescent="0.25">
      <c r="A3" s="7" t="s">
        <v>88</v>
      </c>
      <c r="B3">
        <v>2</v>
      </c>
      <c r="C3">
        <f>B3</f>
        <v>2</v>
      </c>
      <c r="D3">
        <f>C3+1</f>
        <v>3</v>
      </c>
      <c r="E3">
        <v>11</v>
      </c>
    </row>
    <row r="4" spans="1:5" x14ac:dyDescent="0.25">
      <c r="A4" s="7" t="s">
        <v>8</v>
      </c>
      <c r="B4">
        <v>2</v>
      </c>
      <c r="C4">
        <f t="shared" ref="C4:C8" si="0">B4</f>
        <v>2</v>
      </c>
      <c r="D4">
        <f>C4</f>
        <v>2</v>
      </c>
      <c r="E4">
        <v>4</v>
      </c>
    </row>
    <row r="5" spans="1:5" x14ac:dyDescent="0.25">
      <c r="A5" s="7" t="s">
        <v>9</v>
      </c>
      <c r="D5">
        <f>C5+1</f>
        <v>1</v>
      </c>
      <c r="E5">
        <v>12</v>
      </c>
    </row>
    <row r="6" spans="1:5" ht="30" x14ac:dyDescent="0.25">
      <c r="A6" s="7" t="s">
        <v>10</v>
      </c>
      <c r="D6">
        <f>C6+4</f>
        <v>4</v>
      </c>
      <c r="E6">
        <v>27</v>
      </c>
    </row>
    <row r="7" spans="1:5" ht="30" x14ac:dyDescent="0.25">
      <c r="A7" s="7" t="s">
        <v>11</v>
      </c>
      <c r="B7">
        <v>1</v>
      </c>
      <c r="C7">
        <f t="shared" si="0"/>
        <v>1</v>
      </c>
      <c r="D7">
        <f>C7+1</f>
        <v>2</v>
      </c>
      <c r="E7">
        <v>22</v>
      </c>
    </row>
    <row r="8" spans="1:5" x14ac:dyDescent="0.25">
      <c r="A8" s="7" t="s">
        <v>74</v>
      </c>
      <c r="B8">
        <v>1</v>
      </c>
      <c r="C8">
        <f t="shared" si="0"/>
        <v>1</v>
      </c>
      <c r="D8">
        <f>C8</f>
        <v>1</v>
      </c>
      <c r="E8">
        <v>24</v>
      </c>
    </row>
    <row r="9" spans="1:5" x14ac:dyDescent="0.25">
      <c r="A9" s="83" t="s">
        <v>347</v>
      </c>
      <c r="B9">
        <f>SUM(B3:B8)</f>
        <v>6</v>
      </c>
      <c r="C9">
        <f t="shared" ref="C9:E9" si="1">SUM(C3:C8)</f>
        <v>6</v>
      </c>
      <c r="D9">
        <f t="shared" si="1"/>
        <v>13</v>
      </c>
      <c r="E9">
        <f t="shared" si="1"/>
        <v>100</v>
      </c>
    </row>
    <row r="10" spans="1:5" x14ac:dyDescent="0.25">
      <c r="B10" s="82">
        <f>B9/$E$9</f>
        <v>0.06</v>
      </c>
      <c r="C10" s="82">
        <f t="shared" ref="C10:E10" si="2">C9/$E$9</f>
        <v>0.06</v>
      </c>
      <c r="D10" s="82">
        <f t="shared" si="2"/>
        <v>0.13</v>
      </c>
      <c r="E10" s="82">
        <f t="shared" si="2"/>
        <v>1</v>
      </c>
    </row>
    <row r="11" spans="1:5" x14ac:dyDescent="0.25">
      <c r="E11">
        <f>E9-D9</f>
        <v>87</v>
      </c>
    </row>
    <row r="12" spans="1:5" x14ac:dyDescent="0.25">
      <c r="E12">
        <f>E11/99</f>
        <v>0.87878787878787878</v>
      </c>
    </row>
    <row r="33" spans="1:3" ht="15.75" thickBot="1" x14ac:dyDescent="0.3"/>
    <row r="34" spans="1:3" ht="15.75" thickBot="1" x14ac:dyDescent="0.3">
      <c r="A34" s="84" t="s">
        <v>15</v>
      </c>
      <c r="B34">
        <f>'PAAC 2023'!P104</f>
        <v>17</v>
      </c>
      <c r="C34" s="82">
        <f t="shared" ref="C34:C46" si="3">B34/100</f>
        <v>0.17</v>
      </c>
    </row>
    <row r="35" spans="1:3" ht="15.75" thickBot="1" x14ac:dyDescent="0.3">
      <c r="A35" s="85" t="s">
        <v>91</v>
      </c>
      <c r="B35">
        <f>'PAAC 2023'!Q104</f>
        <v>32</v>
      </c>
      <c r="C35" s="82">
        <f t="shared" si="3"/>
        <v>0.32</v>
      </c>
    </row>
    <row r="36" spans="1:3" ht="15.75" thickBot="1" x14ac:dyDescent="0.3">
      <c r="A36" s="85" t="s">
        <v>93</v>
      </c>
      <c r="B36">
        <f>'PAAC 2023'!R104</f>
        <v>16</v>
      </c>
      <c r="C36" s="82">
        <f t="shared" si="3"/>
        <v>0.16</v>
      </c>
    </row>
    <row r="37" spans="1:3" ht="15.75" thickBot="1" x14ac:dyDescent="0.3">
      <c r="A37" s="85" t="s">
        <v>92</v>
      </c>
      <c r="B37">
        <f>'PAAC 2023'!S104</f>
        <v>38</v>
      </c>
      <c r="C37" s="82">
        <f t="shared" si="3"/>
        <v>0.38</v>
      </c>
    </row>
    <row r="38" spans="1:3" ht="15.75" thickBot="1" x14ac:dyDescent="0.3">
      <c r="A38" s="85" t="s">
        <v>94</v>
      </c>
      <c r="B38">
        <f>'PAAC 2023'!T104</f>
        <v>22</v>
      </c>
      <c r="C38" s="82">
        <f t="shared" si="3"/>
        <v>0.22</v>
      </c>
    </row>
    <row r="39" spans="1:3" ht="15.75" thickBot="1" x14ac:dyDescent="0.3">
      <c r="A39" s="85" t="s">
        <v>16</v>
      </c>
      <c r="B39">
        <f>'PAAC 2023'!U104</f>
        <v>18</v>
      </c>
      <c r="C39" s="82">
        <f t="shared" si="3"/>
        <v>0.18</v>
      </c>
    </row>
    <row r="40" spans="1:3" ht="30.75" thickBot="1" x14ac:dyDescent="0.3">
      <c r="A40" s="85" t="s">
        <v>90</v>
      </c>
      <c r="B40">
        <f>'PAAC 2023'!V104</f>
        <v>27</v>
      </c>
      <c r="C40" s="82">
        <f t="shared" si="3"/>
        <v>0.27</v>
      </c>
    </row>
    <row r="41" spans="1:3" ht="15.75" thickBot="1" x14ac:dyDescent="0.3">
      <c r="A41" s="85" t="s">
        <v>17</v>
      </c>
      <c r="B41">
        <f>'PAAC 2023'!W104</f>
        <v>10</v>
      </c>
      <c r="C41" s="82">
        <f t="shared" si="3"/>
        <v>0.1</v>
      </c>
    </row>
    <row r="42" spans="1:3" ht="15.75" thickBot="1" x14ac:dyDescent="0.3">
      <c r="A42" s="85" t="s">
        <v>187</v>
      </c>
      <c r="B42">
        <f>'PAAC 2023'!X104</f>
        <v>6</v>
      </c>
      <c r="C42" s="82">
        <f t="shared" si="3"/>
        <v>0.06</v>
      </c>
    </row>
    <row r="43" spans="1:3" ht="15.75" thickBot="1" x14ac:dyDescent="0.3">
      <c r="A43" s="85" t="s">
        <v>18</v>
      </c>
      <c r="B43">
        <f>'PAAC 2023'!Y104</f>
        <v>41</v>
      </c>
      <c r="C43" s="82">
        <f t="shared" si="3"/>
        <v>0.41</v>
      </c>
    </row>
    <row r="44" spans="1:3" ht="15.75" thickBot="1" x14ac:dyDescent="0.3">
      <c r="A44" s="85" t="s">
        <v>19</v>
      </c>
      <c r="B44">
        <f>'PAAC 2023'!Z104</f>
        <v>8</v>
      </c>
      <c r="C44" s="82">
        <f t="shared" si="3"/>
        <v>0.08</v>
      </c>
    </row>
    <row r="45" spans="1:3" ht="15.75" thickBot="1" x14ac:dyDescent="0.3">
      <c r="A45" s="85" t="s">
        <v>95</v>
      </c>
      <c r="B45">
        <f>'PAAC 2023'!AA104</f>
        <v>16</v>
      </c>
      <c r="C45" s="82">
        <f t="shared" si="3"/>
        <v>0.16</v>
      </c>
    </row>
    <row r="46" spans="1:3" x14ac:dyDescent="0.25">
      <c r="A46" s="85" t="s">
        <v>20</v>
      </c>
      <c r="B46">
        <f>'PAAC 2023'!AB104</f>
        <v>42</v>
      </c>
      <c r="C46" s="82">
        <f t="shared" si="3"/>
        <v>0.42</v>
      </c>
    </row>
    <row r="48" spans="1:3" ht="15.75" thickBot="1" x14ac:dyDescent="0.3"/>
    <row r="49" spans="1:5" x14ac:dyDescent="0.25">
      <c r="A49" s="85" t="s">
        <v>354</v>
      </c>
      <c r="B49">
        <v>63</v>
      </c>
      <c r="C49" s="82">
        <f>B49/100</f>
        <v>0.63</v>
      </c>
      <c r="E49" s="82"/>
    </row>
  </sheetData>
  <sheetProtection algorithmName="SHA-512" hashValue="kE4T2rG4Mv3QIhklsZPNmOvwQd3UnAdJIdpTV8ys4mZZiixLlS1VzFRn4LZAjddMuu017v//9Osx9nV6FdXRjQ==" saltValue="Vpci1cFHZaxuwxJSxnTRcw==" spinCount="100000" sheet="1" objects="1" scenarios="1"/>
  <mergeCells count="1">
    <mergeCell ref="B1:E1"/>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488BA1F456728B4E8C31E23A49158896" ma:contentTypeVersion="12" ma:contentTypeDescription="Crear nuevo documento." ma:contentTypeScope="" ma:versionID="406749331537f2001dc706826da784bf">
  <xsd:schema xmlns:xsd="http://www.w3.org/2001/XMLSchema" xmlns:xs="http://www.w3.org/2001/XMLSchema" xmlns:p="http://schemas.microsoft.com/office/2006/metadata/properties" xmlns:ns3="21eaf122-5b0b-4d12-bc54-321805e328fd" xmlns:ns4="085968fa-4228-4067-94a8-42a614f2b750" targetNamespace="http://schemas.microsoft.com/office/2006/metadata/properties" ma:root="true" ma:fieldsID="4105fa5505700ad64dd478e9a87fe351" ns3:_="" ns4:_="">
    <xsd:import namespace="21eaf122-5b0b-4d12-bc54-321805e328fd"/>
    <xsd:import namespace="085968fa-4228-4067-94a8-42a614f2b750"/>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GenerationTime" minOccurs="0"/>
                <xsd:element ref="ns4:MediaServiceEventHashCode" minOccurs="0"/>
                <xsd:element ref="ns4:MediaServiceDateTaken" minOccurs="0"/>
                <xsd:element ref="ns4:MediaServiceOCR"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eaf122-5b0b-4d12-bc54-321805e328fd" elementFormDefault="qualified">
    <xsd:import namespace="http://schemas.microsoft.com/office/2006/documentManagement/types"/>
    <xsd:import namespace="http://schemas.microsoft.com/office/infopath/2007/PartnerControls"/>
    <xsd:element name="SharedWithUsers" ma:index="8" nillable="true" ma:displayName="Compartido con"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description="" ma:internalName="SharedWithDetails" ma:readOnly="true">
      <xsd:simpleType>
        <xsd:restriction base="dms:Note">
          <xsd:maxLength value="255"/>
        </xsd:restriction>
      </xsd:simpleType>
    </xsd:element>
    <xsd:element name="SharingHintHash" ma:index="10" nillable="true" ma:displayName="Hash de la sugerencia para compartir" ma:description=""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85968fa-4228-4067-94a8-42a614f2b750"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0E2192C-06B6-408D-80CE-64CCBD902AC8}">
  <ds:schemaRefs>
    <ds:schemaRef ds:uri="http://purl.org/dc/terms/"/>
    <ds:schemaRef ds:uri="085968fa-4228-4067-94a8-42a614f2b750"/>
    <ds:schemaRef ds:uri="http://purl.org/dc/elements/1.1/"/>
    <ds:schemaRef ds:uri="http://www.w3.org/XML/1998/namespace"/>
    <ds:schemaRef ds:uri="http://schemas.microsoft.com/office/2006/documentManagement/types"/>
    <ds:schemaRef ds:uri="21eaf122-5b0b-4d12-bc54-321805e328fd"/>
    <ds:schemaRef ds:uri="http://schemas.microsoft.com/office/infopath/2007/PartnerControls"/>
    <ds:schemaRef ds:uri="http://schemas.openxmlformats.org/package/2006/metadata/core-properties"/>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AFEB51A3-5EB6-44D6-9D67-5A592ED6A268}">
  <ds:schemaRefs>
    <ds:schemaRef ds:uri="http://schemas.microsoft.com/sharepoint/v3/contenttype/forms"/>
  </ds:schemaRefs>
</ds:datastoreItem>
</file>

<file path=customXml/itemProps3.xml><?xml version="1.0" encoding="utf-8"?>
<ds:datastoreItem xmlns:ds="http://schemas.openxmlformats.org/officeDocument/2006/customXml" ds:itemID="{38CAF3BC-9A6A-433A-8E96-9D598AF990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eaf122-5b0b-4d12-bc54-321805e328fd"/>
    <ds:schemaRef ds:uri="085968fa-4228-4067-94a8-42a614f2b75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3</vt:i4>
      </vt:variant>
    </vt:vector>
  </HeadingPairs>
  <TitlesOfParts>
    <vt:vector size="9" baseType="lpstr">
      <vt:lpstr>Aportes Internos</vt:lpstr>
      <vt:lpstr>Contexto</vt:lpstr>
      <vt:lpstr>PAAC 2023</vt:lpstr>
      <vt:lpstr>Gantt 1°T</vt:lpstr>
      <vt:lpstr>Gantt 2°T</vt:lpstr>
      <vt:lpstr>Hoja1</vt:lpstr>
      <vt:lpstr>'Gantt 1°T'!Área_de_impresión</vt:lpstr>
      <vt:lpstr>'Gantt 2°T'!Área_de_impresión</vt:lpstr>
      <vt:lpstr>'PAAC 2023'!Títulos_a_imprimir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Mininos</dc:creator>
  <cp:lastModifiedBy>Johana De la Parra Rivero</cp:lastModifiedBy>
  <cp:lastPrinted>2023-07-12T10:08:34Z</cp:lastPrinted>
  <dcterms:created xsi:type="dcterms:W3CDTF">2021-01-21T21:26:19Z</dcterms:created>
  <dcterms:modified xsi:type="dcterms:W3CDTF">2023-09-18T12:25:26Z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0x010100488BA1F456728B4E8C31E23A49158896</vt:lpwstr>
  </property>
</Properties>
</file>