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Ex1.xml" ContentType="application/vnd.ms-office.chartex+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xml" ContentType="application/vnd.openxmlformats-officedocument.drawingml.chartshapes+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2.xml" ContentType="application/vnd.ms-office.chartstyle+xml"/>
  <Override PartName="/xl/charts/colors12.xml" ContentType="application/vnd.ms-office.chartcolorstyle+xml"/>
  <Override PartName="/xl/charts/chart12.xml" ContentType="application/vnd.openxmlformats-officedocument.drawingml.chart+xml"/>
  <Override PartName="/xl/charts/style13.xml" ContentType="application/vnd.ms-office.chartstyle+xml"/>
  <Override PartName="/xl/charts/colors13.xml" ContentType="application/vnd.ms-office.chartcolorstyle+xml"/>
  <Override PartName="/xl/charts/chartEx2.xml" ContentType="application/vnd.ms-office.chartex+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2023/PAAC 2023/1. MONITOREO/"/>
    </mc:Choice>
  </mc:AlternateContent>
  <xr:revisionPtr revIDLastSave="822" documentId="13_ncr:1_{F55B6F5C-4492-495D-84A1-2F0AD37341B9}" xr6:coauthVersionLast="47" xr6:coauthVersionMax="47" xr10:uidLastSave="{961BC623-47E9-44AE-BD86-953E9B726782}"/>
  <bookViews>
    <workbookView xWindow="-120" yWindow="-120" windowWidth="29040" windowHeight="15840" firstSheet="1" activeTab="2" xr2:uid="{F1323F94-5E9B-42F1-A2E1-9E713051651D}"/>
  </bookViews>
  <sheets>
    <sheet name="Aportes Internos" sheetId="7" state="hidden" r:id="rId1"/>
    <sheet name="Contexto" sheetId="12" r:id="rId2"/>
    <sheet name="PAAC 2023" sheetId="2" r:id="rId3"/>
    <sheet name="Gantt 1°T" sheetId="6" r:id="rId4"/>
    <sheet name="Hoja1" sheetId="11" state="hidden" r:id="rId5"/>
  </sheets>
  <definedNames>
    <definedName name="_xlnm._FilterDatabase" localSheetId="2" hidden="1">'PAAC 2023'!$A$3:$AY$104</definedName>
    <definedName name="_xlchart.v1.2" hidden="1">Hoja1!$A$34:$A$46</definedName>
    <definedName name="_xlchart.v1.3" hidden="1">Hoja1!$B$34:$B$46</definedName>
    <definedName name="_xlchart.v2.0" hidden="1">'Gantt 1°T'!$B$113:$B$116</definedName>
    <definedName name="_xlchart.v2.1" hidden="1">'Gantt 1°T'!$C$113:$C$116</definedName>
    <definedName name="_xlnm.Print_Area" localSheetId="3">'Gantt 1°T'!$A$1:$H$225</definedName>
    <definedName name="_xlnm.Print_Area" localSheetId="2">'PAAC 2023'!$A$1:$AY$103</definedName>
    <definedName name="_xlnm.Print_Titles" localSheetId="2">'PAAC 2023'!$1:$3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23" i="2" l="1"/>
  <c r="AL14" i="2" l="1"/>
  <c r="F9" i="6" l="1"/>
  <c r="J31" i="2" l="1"/>
  <c r="J24" i="2"/>
  <c r="J22" i="2"/>
  <c r="J19" i="2"/>
  <c r="J13" i="2"/>
  <c r="J11" i="2"/>
  <c r="J8" i="2"/>
  <c r="J6" i="2"/>
  <c r="J4" i="2"/>
  <c r="B195" i="6" l="1"/>
  <c r="B196" i="6"/>
  <c r="B197" i="6"/>
  <c r="B198" i="6"/>
  <c r="B199" i="6"/>
  <c r="B200" i="6"/>
  <c r="B201" i="6"/>
  <c r="B202" i="6"/>
  <c r="B203" i="6"/>
  <c r="B204" i="6"/>
  <c r="B205" i="6"/>
  <c r="B206" i="6"/>
  <c r="B207" i="6"/>
  <c r="B208" i="6"/>
  <c r="B209" i="6"/>
  <c r="B210" i="6"/>
  <c r="B211" i="6"/>
  <c r="B212" i="6"/>
  <c r="B213" i="6"/>
  <c r="B214" i="6"/>
  <c r="B215" i="6"/>
  <c r="B216" i="6"/>
  <c r="B217" i="6"/>
  <c r="B194" i="6"/>
  <c r="B178" i="6"/>
  <c r="B177" i="6"/>
  <c r="B176" i="6"/>
  <c r="B175" i="6"/>
  <c r="B174" i="6"/>
  <c r="B158" i="6"/>
  <c r="B157" i="6"/>
  <c r="B156" i="6"/>
  <c r="B155" i="6"/>
  <c r="B154" i="6"/>
  <c r="B137" i="6"/>
  <c r="B136" i="6"/>
  <c r="B135" i="6"/>
  <c r="B9" i="11"/>
  <c r="P104" i="2"/>
  <c r="B34" i="11" s="1"/>
  <c r="C34" i="11" s="1"/>
  <c r="J81" i="2"/>
  <c r="C195" i="6" s="1"/>
  <c r="K81" i="2"/>
  <c r="L81" i="2"/>
  <c r="M81" i="2"/>
  <c r="J82" i="2"/>
  <c r="C196" i="6" s="1"/>
  <c r="K82" i="2"/>
  <c r="L82" i="2"/>
  <c r="M82" i="2"/>
  <c r="J83" i="2"/>
  <c r="C197" i="6" s="1"/>
  <c r="K83" i="2"/>
  <c r="L83" i="2"/>
  <c r="M83" i="2"/>
  <c r="J84" i="2"/>
  <c r="C198" i="6" s="1"/>
  <c r="K84" i="2"/>
  <c r="L84" i="2"/>
  <c r="M84" i="2"/>
  <c r="J85" i="2"/>
  <c r="C199" i="6" s="1"/>
  <c r="K85" i="2"/>
  <c r="L85" i="2"/>
  <c r="M85" i="2"/>
  <c r="J86" i="2"/>
  <c r="C200" i="6" s="1"/>
  <c r="K86" i="2"/>
  <c r="L86" i="2"/>
  <c r="M86" i="2"/>
  <c r="J87" i="2"/>
  <c r="C201" i="6" s="1"/>
  <c r="K87" i="2"/>
  <c r="L87" i="2"/>
  <c r="M87" i="2"/>
  <c r="J88" i="2"/>
  <c r="C202" i="6" s="1"/>
  <c r="K88" i="2"/>
  <c r="L88" i="2"/>
  <c r="M88" i="2"/>
  <c r="J89" i="2"/>
  <c r="C203" i="6" s="1"/>
  <c r="K89" i="2"/>
  <c r="L89" i="2"/>
  <c r="M89" i="2"/>
  <c r="J90" i="2"/>
  <c r="C204" i="6" s="1"/>
  <c r="K90" i="2"/>
  <c r="L90" i="2"/>
  <c r="M90" i="2"/>
  <c r="J91" i="2"/>
  <c r="C205" i="6" s="1"/>
  <c r="K91" i="2"/>
  <c r="L91" i="2"/>
  <c r="M91" i="2"/>
  <c r="J92" i="2"/>
  <c r="C206" i="6" s="1"/>
  <c r="K92" i="2"/>
  <c r="L92" i="2"/>
  <c r="M92" i="2"/>
  <c r="J93" i="2"/>
  <c r="C207" i="6" s="1"/>
  <c r="K93" i="2"/>
  <c r="L93" i="2"/>
  <c r="M93" i="2"/>
  <c r="J94" i="2"/>
  <c r="C208" i="6" s="1"/>
  <c r="K94" i="2"/>
  <c r="L94" i="2"/>
  <c r="M94" i="2"/>
  <c r="J95" i="2"/>
  <c r="C209" i="6" s="1"/>
  <c r="K95" i="2"/>
  <c r="L95" i="2"/>
  <c r="M95" i="2"/>
  <c r="J96" i="2"/>
  <c r="C210" i="6" s="1"/>
  <c r="K96" i="2"/>
  <c r="L96" i="2"/>
  <c r="M96" i="2"/>
  <c r="J97" i="2"/>
  <c r="C211" i="6" s="1"/>
  <c r="K97" i="2"/>
  <c r="L97" i="2"/>
  <c r="M97" i="2"/>
  <c r="J98" i="2"/>
  <c r="C212" i="6" s="1"/>
  <c r="K98" i="2"/>
  <c r="L98" i="2"/>
  <c r="M98" i="2"/>
  <c r="J99" i="2"/>
  <c r="C213" i="6" s="1"/>
  <c r="K99" i="2"/>
  <c r="L99" i="2"/>
  <c r="M99" i="2"/>
  <c r="J100" i="2"/>
  <c r="C214" i="6" s="1"/>
  <c r="K100" i="2"/>
  <c r="L100" i="2"/>
  <c r="M100" i="2"/>
  <c r="J101" i="2"/>
  <c r="C215" i="6" s="1"/>
  <c r="K101" i="2"/>
  <c r="L101" i="2"/>
  <c r="M101" i="2"/>
  <c r="J102" i="2"/>
  <c r="C216" i="6" s="1"/>
  <c r="K102" i="2"/>
  <c r="L102" i="2"/>
  <c r="M102" i="2"/>
  <c r="J103" i="2"/>
  <c r="C217" i="6" s="1"/>
  <c r="K103" i="2"/>
  <c r="L103" i="2"/>
  <c r="M103" i="2"/>
  <c r="K80" i="2"/>
  <c r="M80" i="2"/>
  <c r="L80" i="2"/>
  <c r="J80" i="2"/>
  <c r="K17" i="2"/>
  <c r="J16" i="2"/>
  <c r="C114" i="6" s="1"/>
  <c r="K16" i="2"/>
  <c r="L16" i="2"/>
  <c r="M16" i="2"/>
  <c r="J17" i="2"/>
  <c r="C115" i="6" s="1"/>
  <c r="L17" i="2"/>
  <c r="M17" i="2"/>
  <c r="K18" i="2"/>
  <c r="L18" i="2"/>
  <c r="M18" i="2"/>
  <c r="M15" i="2"/>
  <c r="L15" i="2"/>
  <c r="K15" i="2"/>
  <c r="C94" i="6"/>
  <c r="B114" i="6"/>
  <c r="B115" i="6"/>
  <c r="B116" i="6"/>
  <c r="B113" i="6"/>
  <c r="AK16" i="2"/>
  <c r="AV16" i="2" s="1"/>
  <c r="AI16" i="2"/>
  <c r="AS16" i="2" s="1"/>
  <c r="AG16" i="2"/>
  <c r="AP16" i="2" s="1"/>
  <c r="AE16" i="2"/>
  <c r="AK15" i="2"/>
  <c r="AV15" i="2" s="1"/>
  <c r="AI15" i="2"/>
  <c r="AS15" i="2" s="1"/>
  <c r="AG15" i="2"/>
  <c r="AP15" i="2" s="1"/>
  <c r="AE15" i="2"/>
  <c r="AM15" i="2" s="1"/>
  <c r="M54" i="2"/>
  <c r="L54" i="2"/>
  <c r="K54" i="2"/>
  <c r="J54" i="2"/>
  <c r="M52" i="2"/>
  <c r="K52" i="2"/>
  <c r="J52" i="2"/>
  <c r="C157" i="6" s="1"/>
  <c r="J44" i="2"/>
  <c r="C156" i="6" s="1"/>
  <c r="J39" i="2"/>
  <c r="C155" i="6" s="1"/>
  <c r="C154" i="6"/>
  <c r="H19" i="2"/>
  <c r="G19" i="2"/>
  <c r="F19" i="2"/>
  <c r="E19" i="2"/>
  <c r="C137" i="6"/>
  <c r="C136" i="6"/>
  <c r="AV22" i="2"/>
  <c r="M22" i="2"/>
  <c r="L22" i="2"/>
  <c r="K22" i="2"/>
  <c r="M19" i="2"/>
  <c r="L19" i="2"/>
  <c r="K19" i="2"/>
  <c r="C135" i="6"/>
  <c r="H4" i="2"/>
  <c r="G4" i="2"/>
  <c r="F4" i="2"/>
  <c r="E4" i="2"/>
  <c r="C45" i="6" s="1"/>
  <c r="F32" i="6" s="1"/>
  <c r="M13" i="2"/>
  <c r="L13" i="2"/>
  <c r="K13" i="2"/>
  <c r="M11" i="2"/>
  <c r="L11" i="2"/>
  <c r="K11" i="2"/>
  <c r="M8" i="2"/>
  <c r="L8" i="2"/>
  <c r="K8" i="2"/>
  <c r="C92" i="6"/>
  <c r="M6" i="2"/>
  <c r="L6" i="2"/>
  <c r="K6" i="2"/>
  <c r="M4" i="2"/>
  <c r="L4" i="2"/>
  <c r="K4" i="2"/>
  <c r="AK74" i="2"/>
  <c r="AV74" i="2" s="1"/>
  <c r="AI74" i="2"/>
  <c r="AS74" i="2" s="1"/>
  <c r="AG74" i="2"/>
  <c r="AP74" i="2" s="1"/>
  <c r="AE74" i="2"/>
  <c r="AM74" i="2" s="1"/>
  <c r="J15" i="2" l="1"/>
  <c r="C159" i="6"/>
  <c r="AK27" i="2"/>
  <c r="AV27" i="2" s="1"/>
  <c r="AI27" i="2"/>
  <c r="AS27" i="2" s="1"/>
  <c r="AG27" i="2"/>
  <c r="AP27" i="2" s="1"/>
  <c r="AE27" i="2"/>
  <c r="AM27" i="2" s="1"/>
  <c r="C9" i="11"/>
  <c r="E9" i="11"/>
  <c r="E10" i="11" s="1"/>
  <c r="D8" i="11"/>
  <c r="D4" i="11"/>
  <c r="C4" i="11"/>
  <c r="D5" i="11"/>
  <c r="D9" i="11" s="1"/>
  <c r="C7" i="11"/>
  <c r="D7" i="11" s="1"/>
  <c r="C8" i="11"/>
  <c r="C3" i="11"/>
  <c r="D6" i="11"/>
  <c r="D3" i="11"/>
  <c r="C10" i="11" l="1"/>
  <c r="B10" i="11"/>
  <c r="E11" i="11"/>
  <c r="E12" i="11" s="1"/>
  <c r="D10" i="11"/>
  <c r="AK68" i="2"/>
  <c r="AV68" i="2" s="1"/>
  <c r="AI68" i="2"/>
  <c r="AS68" i="2" s="1"/>
  <c r="AG68" i="2"/>
  <c r="AP68" i="2" s="1"/>
  <c r="AE68" i="2"/>
  <c r="AG73" i="2"/>
  <c r="AI73" i="2"/>
  <c r="AH49" i="2" l="1"/>
  <c r="AF49" i="2"/>
  <c r="AK46" i="2"/>
  <c r="AV46" i="2" s="1"/>
  <c r="AI46" i="2"/>
  <c r="AS46" i="2" s="1"/>
  <c r="AG46" i="2"/>
  <c r="AE46" i="2"/>
  <c r="AK41" i="2"/>
  <c r="AI41" i="2"/>
  <c r="AG41" i="2"/>
  <c r="AE41" i="2"/>
  <c r="AK17" i="2"/>
  <c r="AV17" i="2" s="1"/>
  <c r="AI17" i="2"/>
  <c r="AS17" i="2" s="1"/>
  <c r="AG17" i="2"/>
  <c r="AP17" i="2" s="1"/>
  <c r="AE17" i="2"/>
  <c r="AK102" i="2"/>
  <c r="AV102" i="2" s="1"/>
  <c r="AI102" i="2"/>
  <c r="AS102" i="2" s="1"/>
  <c r="AG102" i="2"/>
  <c r="AP102" i="2" s="1"/>
  <c r="AE102" i="2"/>
  <c r="AM102" i="2" s="1"/>
  <c r="AK101" i="2"/>
  <c r="AV101" i="2" s="1"/>
  <c r="AI101" i="2"/>
  <c r="AS101" i="2" s="1"/>
  <c r="AG101" i="2"/>
  <c r="AP101" i="2" s="1"/>
  <c r="AE101" i="2"/>
  <c r="AM101" i="2" s="1"/>
  <c r="AK100" i="2"/>
  <c r="AV100" i="2" s="1"/>
  <c r="AI100" i="2"/>
  <c r="AS100" i="2" s="1"/>
  <c r="AG100" i="2"/>
  <c r="AP100" i="2" s="1"/>
  <c r="AE100" i="2"/>
  <c r="AM100" i="2" s="1"/>
  <c r="AK99" i="2"/>
  <c r="AV99" i="2" s="1"/>
  <c r="AI99" i="2"/>
  <c r="AS99" i="2" s="1"/>
  <c r="AG99" i="2"/>
  <c r="AP99" i="2" s="1"/>
  <c r="AE99" i="2"/>
  <c r="AM99" i="2" s="1"/>
  <c r="AK98" i="2"/>
  <c r="AV98" i="2" s="1"/>
  <c r="AI98" i="2"/>
  <c r="AS98" i="2" s="1"/>
  <c r="AG98" i="2"/>
  <c r="AP98" i="2" s="1"/>
  <c r="AE98" i="2"/>
  <c r="AM98" i="2" s="1"/>
  <c r="AK97" i="2"/>
  <c r="AV97" i="2" s="1"/>
  <c r="AI97" i="2"/>
  <c r="AS97" i="2" s="1"/>
  <c r="AG97" i="2"/>
  <c r="AP97" i="2" s="1"/>
  <c r="AE97" i="2"/>
  <c r="AM97" i="2" s="1"/>
  <c r="AK96" i="2"/>
  <c r="AV96" i="2" s="1"/>
  <c r="AI96" i="2"/>
  <c r="AS96" i="2" s="1"/>
  <c r="AG96" i="2"/>
  <c r="AP96" i="2" s="1"/>
  <c r="AE96" i="2"/>
  <c r="AM96" i="2" s="1"/>
  <c r="AK95" i="2"/>
  <c r="AV95" i="2" s="1"/>
  <c r="AI95" i="2"/>
  <c r="AS95" i="2" s="1"/>
  <c r="AG95" i="2"/>
  <c r="AP95" i="2" s="1"/>
  <c r="AE95" i="2"/>
  <c r="AM95" i="2" s="1"/>
  <c r="AK94" i="2"/>
  <c r="AV94" i="2" s="1"/>
  <c r="AI94" i="2"/>
  <c r="AS94" i="2" s="1"/>
  <c r="AG94" i="2"/>
  <c r="AP94" i="2" s="1"/>
  <c r="AE94" i="2"/>
  <c r="AK93" i="2"/>
  <c r="AV93" i="2" s="1"/>
  <c r="AI93" i="2"/>
  <c r="AS93" i="2" s="1"/>
  <c r="AG93" i="2"/>
  <c r="AP93" i="2" s="1"/>
  <c r="AE93" i="2"/>
  <c r="AM93" i="2" s="1"/>
  <c r="AK57" i="2"/>
  <c r="AV57" i="2" s="1"/>
  <c r="AI57" i="2"/>
  <c r="AS57" i="2" s="1"/>
  <c r="AG57" i="2"/>
  <c r="AP57" i="2" s="1"/>
  <c r="AE57" i="2"/>
  <c r="AM57" i="2" s="1"/>
  <c r="AK56" i="2"/>
  <c r="AV56" i="2" s="1"/>
  <c r="AI56" i="2"/>
  <c r="AS56" i="2" s="1"/>
  <c r="AG56" i="2"/>
  <c r="AP56" i="2" s="1"/>
  <c r="AE56" i="2"/>
  <c r="AM56" i="2" s="1"/>
  <c r="AK55" i="2"/>
  <c r="AV55" i="2" s="1"/>
  <c r="AI55" i="2"/>
  <c r="AS55" i="2" s="1"/>
  <c r="AG55" i="2"/>
  <c r="AE55" i="2"/>
  <c r="AK54" i="2"/>
  <c r="AV54" i="2" s="1"/>
  <c r="AH54" i="2"/>
  <c r="AI54" i="2" s="1"/>
  <c r="AS54" i="2" s="1"/>
  <c r="AF54" i="2"/>
  <c r="AG54" i="2" s="1"/>
  <c r="AP54" i="2" s="1"/>
  <c r="AE54" i="2"/>
  <c r="AK78" i="2"/>
  <c r="AV78" i="2" s="1"/>
  <c r="AI78" i="2"/>
  <c r="AS78" i="2" s="1"/>
  <c r="AG78" i="2"/>
  <c r="AP78" i="2" s="1"/>
  <c r="AE78" i="2"/>
  <c r="AM78" i="2" s="1"/>
  <c r="AK77" i="2"/>
  <c r="AV77" i="2" s="1"/>
  <c r="AI77" i="2"/>
  <c r="AS77" i="2" s="1"/>
  <c r="AG77" i="2"/>
  <c r="AP77" i="2" s="1"/>
  <c r="AE77" i="2"/>
  <c r="AM77" i="2" s="1"/>
  <c r="AK67" i="2"/>
  <c r="AV67" i="2" s="1"/>
  <c r="AI67" i="2"/>
  <c r="AS67" i="2" s="1"/>
  <c r="AG67" i="2"/>
  <c r="AP67" i="2" s="1"/>
  <c r="AE67" i="2"/>
  <c r="AM67" i="2" s="1"/>
  <c r="AK76" i="2"/>
  <c r="AV76" i="2" s="1"/>
  <c r="AI76" i="2"/>
  <c r="AS76" i="2" s="1"/>
  <c r="AG76" i="2"/>
  <c r="AP76" i="2" s="1"/>
  <c r="AE76" i="2"/>
  <c r="AM76" i="2" s="1"/>
  <c r="AK75" i="2"/>
  <c r="AV75" i="2" s="1"/>
  <c r="AI75" i="2"/>
  <c r="AS75" i="2" s="1"/>
  <c r="AG75" i="2"/>
  <c r="AP75" i="2" s="1"/>
  <c r="AE75" i="2"/>
  <c r="AM75" i="2" s="1"/>
  <c r="AK92" i="2"/>
  <c r="AV92" i="2" s="1"/>
  <c r="AI92" i="2"/>
  <c r="AG92" i="2"/>
  <c r="AE92" i="2"/>
  <c r="AK91" i="2"/>
  <c r="AV91" i="2" s="1"/>
  <c r="AI91" i="2"/>
  <c r="AG91" i="2"/>
  <c r="AE91" i="2"/>
  <c r="AK72" i="2"/>
  <c r="AV72" i="2" s="1"/>
  <c r="AI72" i="2"/>
  <c r="AS72" i="2" s="1"/>
  <c r="AG72" i="2"/>
  <c r="AE72" i="2"/>
  <c r="AK60" i="2"/>
  <c r="AV60" i="2" s="1"/>
  <c r="AI60" i="2"/>
  <c r="AS60" i="2" s="1"/>
  <c r="AG60" i="2"/>
  <c r="AP60" i="2" s="1"/>
  <c r="AE60" i="2"/>
  <c r="AM60" i="2" s="1"/>
  <c r="AK59" i="2"/>
  <c r="AV59" i="2" s="1"/>
  <c r="AI59" i="2"/>
  <c r="AS59" i="2" s="1"/>
  <c r="AG59" i="2"/>
  <c r="AP59" i="2" s="1"/>
  <c r="AE59" i="2"/>
  <c r="AM59" i="2" s="1"/>
  <c r="AK90" i="2"/>
  <c r="AV90" i="2" s="1"/>
  <c r="AI90" i="2"/>
  <c r="AS90" i="2" s="1"/>
  <c r="AG90" i="2"/>
  <c r="AP90" i="2" s="1"/>
  <c r="AE90" i="2"/>
  <c r="AM90" i="2" s="1"/>
  <c r="AK89" i="2"/>
  <c r="AV89" i="2" s="1"/>
  <c r="AI89" i="2"/>
  <c r="AS89" i="2" s="1"/>
  <c r="AG89" i="2"/>
  <c r="AP89" i="2" s="1"/>
  <c r="AE89" i="2"/>
  <c r="AM89" i="2" s="1"/>
  <c r="AK88" i="2"/>
  <c r="AV88" i="2" s="1"/>
  <c r="AI88" i="2"/>
  <c r="AS88" i="2" s="1"/>
  <c r="AG88" i="2"/>
  <c r="AP88" i="2" s="1"/>
  <c r="AE88" i="2"/>
  <c r="AM88" i="2" s="1"/>
  <c r="AK87" i="2"/>
  <c r="AV87" i="2" s="1"/>
  <c r="AI87" i="2"/>
  <c r="AS87" i="2" s="1"/>
  <c r="AG87" i="2"/>
  <c r="AP87" i="2" s="1"/>
  <c r="AE87" i="2"/>
  <c r="AM87" i="2" s="1"/>
  <c r="AK65" i="2"/>
  <c r="AV65" i="2" s="1"/>
  <c r="AI65" i="2"/>
  <c r="AS65" i="2" s="1"/>
  <c r="AG65" i="2"/>
  <c r="AP65" i="2" s="1"/>
  <c r="AE65" i="2"/>
  <c r="AM65" i="2" s="1"/>
  <c r="AK85" i="2"/>
  <c r="AV85" i="2" s="1"/>
  <c r="AI85" i="2"/>
  <c r="AS85" i="2" s="1"/>
  <c r="AG85" i="2"/>
  <c r="AP85" i="2" s="1"/>
  <c r="AE85" i="2"/>
  <c r="AM85" i="2" s="1"/>
  <c r="AK84" i="2"/>
  <c r="AV84" i="2" s="1"/>
  <c r="AI84" i="2"/>
  <c r="AS84" i="2" s="1"/>
  <c r="AG84" i="2"/>
  <c r="AP84" i="2" s="1"/>
  <c r="AE84" i="2"/>
  <c r="AM84" i="2" s="1"/>
  <c r="AK83" i="2"/>
  <c r="AV83" i="2" s="1"/>
  <c r="AI83" i="2"/>
  <c r="AS83" i="2" s="1"/>
  <c r="AG83" i="2"/>
  <c r="AP83" i="2" s="1"/>
  <c r="AE83" i="2"/>
  <c r="AM83" i="2" s="1"/>
  <c r="AK82" i="2"/>
  <c r="AV82" i="2" s="1"/>
  <c r="AI82" i="2"/>
  <c r="AS82" i="2" s="1"/>
  <c r="AG82" i="2"/>
  <c r="AP82" i="2" s="1"/>
  <c r="AE82" i="2"/>
  <c r="AM82" i="2" s="1"/>
  <c r="AK66" i="2"/>
  <c r="AV66" i="2" s="1"/>
  <c r="AI66" i="2"/>
  <c r="AS66" i="2" s="1"/>
  <c r="AG66" i="2"/>
  <c r="AP66" i="2" s="1"/>
  <c r="AE66" i="2"/>
  <c r="AM66" i="2" s="1"/>
  <c r="AK81" i="2"/>
  <c r="AV81" i="2" s="1"/>
  <c r="AI81" i="2"/>
  <c r="AS81" i="2" s="1"/>
  <c r="AG81" i="2"/>
  <c r="AP81" i="2" s="1"/>
  <c r="AE81" i="2"/>
  <c r="AM81" i="2" s="1"/>
  <c r="AK36" i="2"/>
  <c r="AV36" i="2" s="1"/>
  <c r="AI36" i="2"/>
  <c r="AS36" i="2" s="1"/>
  <c r="AG36" i="2"/>
  <c r="AP36" i="2" s="1"/>
  <c r="AE36" i="2"/>
  <c r="AM36" i="2" s="1"/>
  <c r="AG47" i="2"/>
  <c r="AP47" i="2" s="1"/>
  <c r="AK47" i="2"/>
  <c r="AV47" i="2" s="1"/>
  <c r="AI47" i="2"/>
  <c r="AS47" i="2" s="1"/>
  <c r="AE47" i="2"/>
  <c r="AK35" i="2"/>
  <c r="AV35" i="2" s="1"/>
  <c r="AI35" i="2"/>
  <c r="AS35" i="2" s="1"/>
  <c r="AG35" i="2"/>
  <c r="AP35" i="2" s="1"/>
  <c r="AE35" i="2"/>
  <c r="AK34" i="2"/>
  <c r="AV34" i="2" s="1"/>
  <c r="AI34" i="2"/>
  <c r="AS34" i="2" s="1"/>
  <c r="AG34" i="2"/>
  <c r="AP34" i="2" s="1"/>
  <c r="AE34" i="2"/>
  <c r="AM34" i="2" s="1"/>
  <c r="AK33" i="2"/>
  <c r="AV33" i="2" s="1"/>
  <c r="AI33" i="2"/>
  <c r="AS33" i="2" s="1"/>
  <c r="AG33" i="2"/>
  <c r="AP33" i="2" s="1"/>
  <c r="AE33" i="2"/>
  <c r="AM33" i="2" s="1"/>
  <c r="AK45" i="2"/>
  <c r="AV45" i="2" s="1"/>
  <c r="AI45" i="2"/>
  <c r="AS45" i="2" s="1"/>
  <c r="AG45" i="2"/>
  <c r="AE45" i="2"/>
  <c r="AK86" i="2"/>
  <c r="AV86" i="2" s="1"/>
  <c r="AI86" i="2"/>
  <c r="AS86" i="2" s="1"/>
  <c r="AG86" i="2"/>
  <c r="AP86" i="2" s="1"/>
  <c r="AE86" i="2"/>
  <c r="AM86" i="2" s="1"/>
  <c r="AK7" i="2"/>
  <c r="AV7" i="2" s="1"/>
  <c r="AI7" i="2"/>
  <c r="AS7" i="2" s="1"/>
  <c r="AG7" i="2"/>
  <c r="AP7" i="2" s="1"/>
  <c r="AE7" i="2"/>
  <c r="AM7" i="2" s="1"/>
  <c r="AE12" i="2"/>
  <c r="AM12" i="2" s="1"/>
  <c r="AK9" i="2"/>
  <c r="AV9" i="2" s="1"/>
  <c r="AI9" i="2"/>
  <c r="AS9" i="2" s="1"/>
  <c r="AG9" i="2"/>
  <c r="AP9" i="2" s="1"/>
  <c r="AE9" i="2"/>
  <c r="AM9" i="2" s="1"/>
  <c r="J62" i="2"/>
  <c r="C175" i="6" s="1"/>
  <c r="AH38" i="2"/>
  <c r="AF38" i="2"/>
  <c r="AK12" i="2"/>
  <c r="AV12" i="2" s="1"/>
  <c r="AI12" i="2"/>
  <c r="AS12" i="2" s="1"/>
  <c r="AG12" i="2"/>
  <c r="AP12" i="2" s="1"/>
  <c r="AK58" i="2"/>
  <c r="AV58" i="2" s="1"/>
  <c r="AI58" i="2"/>
  <c r="AS58" i="2" s="1"/>
  <c r="AG58" i="2"/>
  <c r="AP58" i="2" s="1"/>
  <c r="AE58" i="2"/>
  <c r="AK5" i="2"/>
  <c r="AV5" i="2" s="1"/>
  <c r="AI5" i="2"/>
  <c r="AS5" i="2" s="1"/>
  <c r="AG5" i="2"/>
  <c r="AP5" i="2" s="1"/>
  <c r="AE5" i="2"/>
  <c r="AM5" i="2" s="1"/>
  <c r="H15" i="2"/>
  <c r="M74" i="2"/>
  <c r="M71" i="2"/>
  <c r="M70" i="2"/>
  <c r="M62" i="2"/>
  <c r="M58" i="2"/>
  <c r="M44" i="2"/>
  <c r="M39" i="2"/>
  <c r="M31" i="2"/>
  <c r="M24" i="2"/>
  <c r="F31" i="2" l="1"/>
  <c r="J71" i="2"/>
  <c r="C177" i="6" s="1"/>
  <c r="L62" i="2"/>
  <c r="K62" i="2"/>
  <c r="Q104" i="2" l="1"/>
  <c r="B35" i="11" s="1"/>
  <c r="C35" i="11" s="1"/>
  <c r="R104" i="2"/>
  <c r="B36" i="11" s="1"/>
  <c r="C36" i="11" s="1"/>
  <c r="S104" i="2"/>
  <c r="B37" i="11" s="1"/>
  <c r="C37" i="11" s="1"/>
  <c r="T104" i="2"/>
  <c r="B38" i="11" s="1"/>
  <c r="C38" i="11" s="1"/>
  <c r="U104" i="2"/>
  <c r="B39" i="11" s="1"/>
  <c r="C39" i="11" s="1"/>
  <c r="V104" i="2"/>
  <c r="B40" i="11" s="1"/>
  <c r="C40" i="11" s="1"/>
  <c r="W104" i="2"/>
  <c r="B41" i="11" s="1"/>
  <c r="C41" i="11" s="1"/>
  <c r="X104" i="2"/>
  <c r="B42" i="11" s="1"/>
  <c r="C42" i="11" s="1"/>
  <c r="Y104" i="2"/>
  <c r="B43" i="11" s="1"/>
  <c r="C43" i="11" s="1"/>
  <c r="Z104" i="2"/>
  <c r="B44" i="11" s="1"/>
  <c r="C44" i="11" s="1"/>
  <c r="AA104" i="2"/>
  <c r="B45" i="11" s="1"/>
  <c r="C45" i="11" s="1"/>
  <c r="AB104" i="2"/>
  <c r="B46" i="11" s="1"/>
  <c r="C46" i="11" s="1"/>
  <c r="L58" i="2" l="1"/>
  <c r="K58" i="2"/>
  <c r="J58" i="2"/>
  <c r="C174" i="6" s="1"/>
  <c r="AK61" i="2"/>
  <c r="AV61" i="2" s="1"/>
  <c r="AI61" i="2"/>
  <c r="AS61" i="2" s="1"/>
  <c r="AG61" i="2"/>
  <c r="AP61" i="2" s="1"/>
  <c r="AE61" i="2"/>
  <c r="AM61" i="2" s="1"/>
  <c r="AI20" i="2"/>
  <c r="AG20" i="2"/>
  <c r="AK20" i="2"/>
  <c r="AV20" i="2" s="1"/>
  <c r="L74" i="2" l="1"/>
  <c r="K74" i="2"/>
  <c r="J74" i="2"/>
  <c r="C178" i="6" s="1"/>
  <c r="L71" i="2"/>
  <c r="K71" i="2"/>
  <c r="L70" i="2"/>
  <c r="K70" i="2"/>
  <c r="J70" i="2"/>
  <c r="L52" i="2"/>
  <c r="L44" i="2"/>
  <c r="K44" i="2"/>
  <c r="L39" i="2"/>
  <c r="K39" i="2"/>
  <c r="L31" i="2"/>
  <c r="K31" i="2"/>
  <c r="L24" i="2"/>
  <c r="K24" i="2"/>
  <c r="C90" i="6" l="1"/>
  <c r="C113" i="6"/>
  <c r="C176" i="6"/>
  <c r="C179" i="6" s="1"/>
  <c r="C91" i="6"/>
  <c r="C194" i="6"/>
  <c r="C138" i="6"/>
  <c r="C158" i="6"/>
  <c r="C93" i="6"/>
  <c r="C95" i="6" l="1"/>
  <c r="AI6" i="2"/>
  <c r="AG6" i="2"/>
  <c r="AE6" i="2"/>
  <c r="AM6" i="2" s="1"/>
  <c r="AK10" i="2"/>
  <c r="AI10" i="2"/>
  <c r="AG10" i="2"/>
  <c r="AE10" i="2"/>
  <c r="AM10" i="2" s="1"/>
  <c r="AK8" i="2"/>
  <c r="AI8" i="2"/>
  <c r="AG8" i="2"/>
  <c r="AE8" i="2"/>
  <c r="AM8" i="2" s="1"/>
  <c r="AK6" i="2"/>
  <c r="AK4" i="2"/>
  <c r="AI4" i="2"/>
  <c r="AG4" i="2"/>
  <c r="AE4" i="2"/>
  <c r="AE18" i="2"/>
  <c r="AM18" i="2" s="1"/>
  <c r="B15" i="2" s="1"/>
  <c r="AG18" i="2"/>
  <c r="AI18" i="2"/>
  <c r="AK18" i="2"/>
  <c r="G15" i="2"/>
  <c r="F15" i="2"/>
  <c r="E15" i="2"/>
  <c r="H31" i="2"/>
  <c r="G31" i="2"/>
  <c r="E31" i="2"/>
  <c r="H58" i="2"/>
  <c r="G58" i="2"/>
  <c r="F58" i="2"/>
  <c r="E58" i="2"/>
  <c r="H80" i="2"/>
  <c r="G80" i="2"/>
  <c r="F80" i="2"/>
  <c r="E80" i="2"/>
  <c r="AK32" i="2"/>
  <c r="AV32" i="2" s="1"/>
  <c r="AI32" i="2"/>
  <c r="AS32" i="2" s="1"/>
  <c r="AG32" i="2"/>
  <c r="AE32" i="2"/>
  <c r="J18" i="2" l="1"/>
  <c r="C116" i="6" s="1"/>
  <c r="AP4" i="2"/>
  <c r="AM4" i="2"/>
  <c r="AK28" i="2"/>
  <c r="AV28" i="2" s="1"/>
  <c r="AI28" i="2"/>
  <c r="AS28" i="2" s="1"/>
  <c r="AG28" i="2"/>
  <c r="AP28" i="2" s="1"/>
  <c r="AE28" i="2"/>
  <c r="AM28" i="2" s="1"/>
  <c r="AE52" i="2"/>
  <c r="AH37" i="2"/>
  <c r="AF37" i="2"/>
  <c r="AH51" i="2"/>
  <c r="AF51" i="2"/>
  <c r="AF39" i="2"/>
  <c r="AF48" i="2"/>
  <c r="AJ44" i="2"/>
  <c r="AH44" i="2"/>
  <c r="AF44" i="2"/>
  <c r="AK29" i="2" l="1"/>
  <c r="AV29" i="2" s="1"/>
  <c r="AI29" i="2"/>
  <c r="AG29" i="2"/>
  <c r="AE29" i="2"/>
  <c r="AM29" i="2" s="1"/>
  <c r="AE103" i="2" l="1"/>
  <c r="AG103" i="2"/>
  <c r="AP103" i="2" s="1"/>
  <c r="AI103" i="2"/>
  <c r="AS103" i="2" s="1"/>
  <c r="AK103" i="2"/>
  <c r="AV103" i="2" s="1"/>
  <c r="AV6" i="2"/>
  <c r="AV8" i="2"/>
  <c r="AV10" i="2"/>
  <c r="AV4" i="2"/>
  <c r="AS6" i="2"/>
  <c r="AS8" i="2"/>
  <c r="AS10" i="2"/>
  <c r="AS4" i="2"/>
  <c r="AP6" i="2"/>
  <c r="AP8" i="2"/>
  <c r="AP10" i="2"/>
  <c r="B50" i="6" l="1"/>
  <c r="B72" i="6" s="1"/>
  <c r="B49" i="6"/>
  <c r="B71" i="6" s="1"/>
  <c r="B48" i="6"/>
  <c r="B70" i="6" s="1"/>
  <c r="B47" i="6"/>
  <c r="B69" i="6" s="1"/>
  <c r="B46" i="6"/>
  <c r="B68" i="6" s="1"/>
  <c r="B45" i="6"/>
  <c r="B67" i="6" s="1"/>
  <c r="E37" i="6"/>
  <c r="E36" i="6"/>
  <c r="E35" i="6"/>
  <c r="E34" i="6"/>
  <c r="E33" i="6"/>
  <c r="E32" i="6"/>
  <c r="C46" i="6" l="1"/>
  <c r="F33" i="6" s="1"/>
  <c r="G32" i="6"/>
  <c r="C49" i="6"/>
  <c r="F36" i="6" s="1"/>
  <c r="G36" i="6" s="1"/>
  <c r="G33" i="6" l="1"/>
  <c r="AE23" i="2"/>
  <c r="AM23" i="2" s="1"/>
  <c r="AE79" i="2" l="1"/>
  <c r="AM79" i="2" s="1"/>
  <c r="AG79" i="2"/>
  <c r="AP79" i="2" s="1"/>
  <c r="AK80" i="2" l="1"/>
  <c r="AV80" i="2" s="1"/>
  <c r="AI80" i="2"/>
  <c r="AG80" i="2"/>
  <c r="AE80" i="2"/>
  <c r="AM80" i="2" s="1"/>
  <c r="B80" i="2" s="1"/>
  <c r="AK79" i="2"/>
  <c r="AV79" i="2" s="1"/>
  <c r="AI79" i="2"/>
  <c r="AS79" i="2" s="1"/>
  <c r="AK73" i="2"/>
  <c r="AV73" i="2" s="1"/>
  <c r="AE73" i="2"/>
  <c r="AK71" i="2"/>
  <c r="AV71" i="2" s="1"/>
  <c r="AI71" i="2"/>
  <c r="AS71" i="2" s="1"/>
  <c r="AG71" i="2"/>
  <c r="AE71" i="2"/>
  <c r="AK70" i="2"/>
  <c r="AV70" i="2" s="1"/>
  <c r="AI70" i="2"/>
  <c r="AS70" i="2" s="1"/>
  <c r="AG70" i="2"/>
  <c r="AP70" i="2" s="1"/>
  <c r="AE70" i="2"/>
  <c r="AK69" i="2"/>
  <c r="AV69" i="2" s="1"/>
  <c r="AI69" i="2"/>
  <c r="AS69" i="2" s="1"/>
  <c r="AG69" i="2"/>
  <c r="AP69" i="2" s="1"/>
  <c r="AE69" i="2"/>
  <c r="AM69" i="2" s="1"/>
  <c r="AK64" i="2"/>
  <c r="AV64" i="2" s="1"/>
  <c r="AI64" i="2"/>
  <c r="AS64" i="2" s="1"/>
  <c r="AG64" i="2"/>
  <c r="AP64" i="2" s="1"/>
  <c r="AE64" i="2"/>
  <c r="AM64" i="2" s="1"/>
  <c r="AK63" i="2"/>
  <c r="AV63" i="2" s="1"/>
  <c r="AI63" i="2"/>
  <c r="AS63" i="2" s="1"/>
  <c r="AG63" i="2"/>
  <c r="AP63" i="2" s="1"/>
  <c r="AE63" i="2"/>
  <c r="AM63" i="2" s="1"/>
  <c r="AK62" i="2"/>
  <c r="AV62" i="2" s="1"/>
  <c r="AI62" i="2"/>
  <c r="AS62" i="2" s="1"/>
  <c r="AG62" i="2"/>
  <c r="AP62" i="2" s="1"/>
  <c r="AE62" i="2"/>
  <c r="AK49" i="2"/>
  <c r="AV49" i="2" s="1"/>
  <c r="AI49" i="2"/>
  <c r="AS49" i="2" s="1"/>
  <c r="AG49" i="2"/>
  <c r="AP49" i="2" s="1"/>
  <c r="AE49" i="2"/>
  <c r="AK53" i="2"/>
  <c r="AV53" i="2" s="1"/>
  <c r="AI53" i="2"/>
  <c r="AG53" i="2"/>
  <c r="AE53" i="2"/>
  <c r="AK52" i="2"/>
  <c r="AV52" i="2" s="1"/>
  <c r="AI52" i="2"/>
  <c r="AG52" i="2"/>
  <c r="AK31" i="2"/>
  <c r="AV31" i="2" s="1"/>
  <c r="AI31" i="2"/>
  <c r="AS31" i="2" s="1"/>
  <c r="AG31" i="2"/>
  <c r="AE31" i="2"/>
  <c r="AK37" i="2"/>
  <c r="AV37" i="2" s="1"/>
  <c r="AI37" i="2"/>
  <c r="AS37" i="2" s="1"/>
  <c r="AG37" i="2"/>
  <c r="AP37" i="2" s="1"/>
  <c r="AE37" i="2"/>
  <c r="AK51" i="2"/>
  <c r="AV51" i="2" s="1"/>
  <c r="AI51" i="2"/>
  <c r="AS51" i="2" s="1"/>
  <c r="AG51" i="2"/>
  <c r="AP51" i="2" s="1"/>
  <c r="AE51" i="2"/>
  <c r="AK43" i="2"/>
  <c r="AV43" i="2" s="1"/>
  <c r="AI43" i="2"/>
  <c r="AS43" i="2" s="1"/>
  <c r="AG43" i="2"/>
  <c r="AP43" i="2" s="1"/>
  <c r="AE43" i="2"/>
  <c r="AM43" i="2" s="1"/>
  <c r="B31" i="2" s="1"/>
  <c r="AK42" i="2"/>
  <c r="AV42" i="2" s="1"/>
  <c r="AI42" i="2"/>
  <c r="AS42" i="2" s="1"/>
  <c r="AG42" i="2"/>
  <c r="AP42" i="2" s="1"/>
  <c r="AE42" i="2"/>
  <c r="AK40" i="2"/>
  <c r="AV40" i="2" s="1"/>
  <c r="AI40" i="2"/>
  <c r="AS40" i="2" s="1"/>
  <c r="AG40" i="2"/>
  <c r="AE40" i="2"/>
  <c r="AK39" i="2"/>
  <c r="AV39" i="2" s="1"/>
  <c r="AI39" i="2"/>
  <c r="AS39" i="2" s="1"/>
  <c r="AG39" i="2"/>
  <c r="AP39" i="2" s="1"/>
  <c r="AK48" i="2"/>
  <c r="AV48" i="2" s="1"/>
  <c r="AI48" i="2"/>
  <c r="AS48" i="2" s="1"/>
  <c r="AG48" i="2"/>
  <c r="AP48" i="2" s="1"/>
  <c r="AE48" i="2"/>
  <c r="AK44" i="2"/>
  <c r="AV44" i="2" s="1"/>
  <c r="AI44" i="2"/>
  <c r="AS44" i="2" s="1"/>
  <c r="AG44" i="2"/>
  <c r="AP44" i="2" s="1"/>
  <c r="AE44" i="2"/>
  <c r="AK50" i="2"/>
  <c r="AV50" i="2" s="1"/>
  <c r="AI50" i="2"/>
  <c r="AS50" i="2" s="1"/>
  <c r="AG50" i="2"/>
  <c r="AE50" i="2"/>
  <c r="AK38" i="2"/>
  <c r="AV38" i="2" s="1"/>
  <c r="AI38" i="2"/>
  <c r="AS38" i="2" s="1"/>
  <c r="AG38" i="2"/>
  <c r="AP38" i="2" s="1"/>
  <c r="AE38" i="2"/>
  <c r="AK30" i="2"/>
  <c r="AV30" i="2" s="1"/>
  <c r="AI30" i="2"/>
  <c r="AG30" i="2"/>
  <c r="AE30" i="2"/>
  <c r="AK26" i="2"/>
  <c r="AV26" i="2" s="1"/>
  <c r="AI26" i="2"/>
  <c r="AS26" i="2" s="1"/>
  <c r="AG26" i="2"/>
  <c r="AE26" i="2"/>
  <c r="AK25" i="2"/>
  <c r="AV25" i="2" s="1"/>
  <c r="AI25" i="2"/>
  <c r="AS25" i="2" s="1"/>
  <c r="AG25" i="2"/>
  <c r="AP25" i="2" s="1"/>
  <c r="AE25" i="2"/>
  <c r="AM25" i="2" s="1"/>
  <c r="AK24" i="2"/>
  <c r="AV24" i="2" s="1"/>
  <c r="AI24" i="2"/>
  <c r="AG24" i="2"/>
  <c r="AE24" i="2"/>
  <c r="AK23" i="2"/>
  <c r="AV23" i="2" s="1"/>
  <c r="AI23" i="2"/>
  <c r="AS23" i="2" s="1"/>
  <c r="AG23" i="2"/>
  <c r="AP23" i="2" s="1"/>
  <c r="AK21" i="2"/>
  <c r="AV21" i="2" s="1"/>
  <c r="AI21" i="2"/>
  <c r="AS21" i="2" s="1"/>
  <c r="AG21" i="2"/>
  <c r="AP21" i="2" s="1"/>
  <c r="AE21" i="2"/>
  <c r="AM21" i="2" s="1"/>
  <c r="AK19" i="2"/>
  <c r="AV19" i="2" s="1"/>
  <c r="AI19" i="2"/>
  <c r="AS19" i="2" s="1"/>
  <c r="AG19" i="2"/>
  <c r="AP19" i="2" s="1"/>
  <c r="AE19" i="2"/>
  <c r="AM19" i="2" s="1"/>
  <c r="AV18" i="2"/>
  <c r="AS18" i="2"/>
  <c r="AP18" i="2"/>
  <c r="AK14" i="2"/>
  <c r="AV14" i="2" s="1"/>
  <c r="AI14" i="2"/>
  <c r="AS14" i="2" s="1"/>
  <c r="AG14" i="2"/>
  <c r="AP14" i="2" s="1"/>
  <c r="AE14" i="2"/>
  <c r="AM14" i="2" s="1"/>
  <c r="AK13" i="2"/>
  <c r="AV13" i="2" s="1"/>
  <c r="AI13" i="2"/>
  <c r="AS13" i="2" s="1"/>
  <c r="AG13" i="2"/>
  <c r="AP13" i="2" s="1"/>
  <c r="AE13" i="2"/>
  <c r="AM13" i="2" s="1"/>
  <c r="AK11" i="2"/>
  <c r="AI11" i="2"/>
  <c r="AG11" i="2"/>
  <c r="AE11" i="2"/>
  <c r="B19" i="2" l="1"/>
  <c r="B58" i="2"/>
  <c r="AS11" i="2"/>
  <c r="D4" i="2" s="1"/>
  <c r="O109" i="2"/>
  <c r="O107" i="2"/>
  <c r="AE104" i="2"/>
  <c r="C19" i="2"/>
  <c r="AP11" i="2"/>
  <c r="C4" i="2" s="1"/>
  <c r="O108" i="2"/>
  <c r="AV11" i="2"/>
  <c r="O110" i="2"/>
  <c r="D19" i="2"/>
  <c r="AP80" i="2"/>
  <c r="C80" i="2" s="1"/>
  <c r="AS80" i="2"/>
  <c r="D80" i="2" s="1"/>
  <c r="AM11" i="2"/>
  <c r="D31" i="2"/>
  <c r="D58" i="2"/>
  <c r="C58" i="2"/>
  <c r="D15" i="2"/>
  <c r="C15" i="2"/>
  <c r="C48" i="6"/>
  <c r="F35" i="6" s="1"/>
  <c r="G35" i="6" s="1"/>
  <c r="C68" i="6"/>
  <c r="C50" i="6"/>
  <c r="F37" i="6" s="1"/>
  <c r="G37" i="6" s="1"/>
  <c r="C47" i="6"/>
  <c r="F34" i="6" s="1"/>
  <c r="AI104" i="2"/>
  <c r="AG104" i="2"/>
  <c r="AK104" i="2"/>
  <c r="B4" i="2" l="1"/>
  <c r="C96" i="6" s="1"/>
  <c r="C97" i="6" s="1"/>
  <c r="G34" i="6"/>
  <c r="F38" i="6"/>
  <c r="B6" i="6" s="1"/>
  <c r="D6" i="6" s="1"/>
  <c r="C31" i="2"/>
  <c r="C71" i="6"/>
  <c r="O111" i="2"/>
  <c r="C67" i="6" l="1"/>
  <c r="C70" i="6"/>
  <c r="C72" i="6"/>
  <c r="C69" i="6" l="1"/>
  <c r="C49" i="11" l="1"/>
</calcChain>
</file>

<file path=xl/sharedStrings.xml><?xml version="1.0" encoding="utf-8"?>
<sst xmlns="http://schemas.openxmlformats.org/spreadsheetml/2006/main" count="1026" uniqueCount="520">
  <si>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</si>
  <si>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</si>
  <si>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</si>
  <si>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</si>
  <si>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</si>
  <si>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</si>
  <si>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</si>
  <si>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</si>
  <si>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</si>
  <si>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</si>
  <si>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</si>
  <si>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</si>
  <si>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</si>
  <si>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</si>
  <si>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</si>
  <si>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</si>
  <si>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</si>
  <si>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</si>
  <si>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</si>
  <si>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</si>
  <si>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</si>
  <si>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</si>
  <si>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</si>
  <si>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</si>
  <si>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</si>
  <si>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</si>
  <si>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</si>
  <si>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</si>
  <si>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</si>
  <si>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</si>
  <si>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</si>
  <si>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</si>
  <si>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</si>
  <si>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</si>
  <si>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</si>
  <si>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Realizar reconocimientos a la participación de la ciudadanía </t>
  </si>
  <si>
    <t>Participación de la ciudadanía reconocida</t>
  </si>
  <si>
    <t>Capacitar un equipo interdisciplinario en temas de Rendición de cuentas</t>
  </si>
  <si>
    <t>Estrategia de participación ciudadana diseñada e implementada</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</si>
  <si>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</si>
  <si>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</si>
  <si>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</si>
  <si>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</si>
  <si>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</si>
  <si>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</si>
  <si>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</si>
  <si>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</si>
  <si>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</si>
  <si>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</si>
  <si>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</si>
  <si>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</si>
  <si>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</si>
  <si>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</si>
  <si>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</si>
  <si>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</si>
  <si>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</si>
  <si>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</si>
  <si>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</si>
  <si>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</si>
  <si>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</si>
  <si>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</si>
  <si>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</si>
  <si>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</si>
  <si>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</si>
  <si>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</si>
  <si>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</si>
  <si>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</si>
  <si>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</si>
  <si>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</si>
  <si>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</si>
  <si>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</si>
  <si>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5. Monitoreo del Acceso a la Información Pública</t>
  </si>
  <si>
    <t>Elaborar informe trimestral sobre la información más consultada (indicando  si la misma se encuentra disponible en la página web)</t>
  </si>
  <si>
    <t>Informes trimestrales  sobre información más consultada</t>
  </si>
  <si>
    <t>6- Iniciativas adicionales</t>
  </si>
  <si>
    <t>#</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</si>
  <si>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</si>
  <si>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</si>
  <si>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</si>
  <si>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</si>
  <si>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</si>
  <si>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ACTIVIDAD</t>
  </si>
  <si>
    <t>Fecha final</t>
  </si>
  <si>
    <t>DURACIÓN</t>
  </si>
  <si>
    <t>% Avance</t>
  </si>
  <si>
    <t>DIAS COMPLETADOS</t>
  </si>
  <si>
    <t>% AVANCE</t>
  </si>
  <si>
    <t>OBSERVACIÓN</t>
  </si>
  <si>
    <t>1 - Gestión del Riesgo de Corrupción “MAPA DE RIESGOS DE CORRUPCIÓN"</t>
  </si>
  <si>
    <t>Desempeño</t>
  </si>
  <si>
    <t>Oficina de la información y comunicaciones OTIC</t>
  </si>
  <si>
    <t>Subdirección  General</t>
  </si>
  <si>
    <t>Dirección Técnica y de Estructuración - DTE</t>
  </si>
  <si>
    <t>Dirección de Ejecución y Operación</t>
  </si>
  <si>
    <t>Dirección Jurídica</t>
  </si>
  <si>
    <t>Subdirección de Gestión Humana</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</si>
  <si>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</si>
  <si>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</si>
  <si>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</si>
  <si>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</si>
  <si>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Plan Anual de Adquisiciones formulado (25% en primer trimestre)  y actualizado (75%)</t>
  </si>
  <si>
    <t xml:space="preserve">RESPONSABLE </t>
  </si>
  <si>
    <t xml:space="preserve">Adecuar los puntos de atención en las Direcciones Territoriales para  mejorar la accesibilidad de la población en condición de discapacidad motora. </t>
  </si>
  <si>
    <t>7 puntos de atención en las Direcciones Territoriales adecuados.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</si>
  <si>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</si>
  <si>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</si>
  <si>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</si>
  <si>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</si>
  <si>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 xml:space="preserve">Estados Financieros elaborados, presentados y publicados </t>
  </si>
  <si>
    <t>Consolidación de Informe a cargo de la Oficina Asesora de Planeación con información suministrada por las demás dependencias.</t>
  </si>
  <si>
    <t>2. Fortalecimiento del Talento humano al servicio del ciudadano</t>
  </si>
  <si>
    <t>3. Gestión de relacionamiento con los ciudadanos</t>
  </si>
  <si>
    <t>4. Conocimiento al servicio al ciudadano</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</si>
  <si>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</si>
  <si>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</si>
  <si>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</si>
  <si>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</si>
  <si>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</si>
  <si>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</si>
  <si>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</si>
  <si>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</si>
  <si>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Divulgar en página web e intranet:
a) la Política Institucional de Administración del Riesgo vigente
b) mapa de riesgos de corrupción</t>
  </si>
  <si>
    <t>La Oficina Asesora de Planeación acompaña  a los lideres de proceso en la identificación y análisis de riesgos de gestión y corrupción. Mensualmente generará informe de estado del arte, con los avances por proceso.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</si>
  <si>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</si>
  <si>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</si>
  <si>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</si>
  <si>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</si>
  <si>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DEPENDENCIA</t>
  </si>
  <si>
    <t>MEMORANDO</t>
  </si>
  <si>
    <t>SOLICITUD</t>
  </si>
  <si>
    <t>INCLUSIÒN</t>
  </si>
  <si>
    <t>ID</t>
  </si>
  <si>
    <t>OBSERVACIÒN</t>
  </si>
  <si>
    <t>Avances por componente con corte al 1º trimestre, respecto al total programado en el año</t>
  </si>
  <si>
    <t>Ejecutado en el 1º trimestre Vs Programado en el periodo</t>
  </si>
  <si>
    <t>AVANCES POR SUBCOMPONETE, corte 1º trimestre Vs Programado en la vigencia</t>
  </si>
  <si>
    <t xml:space="preserve">Eventos de dialogo realizados y acciones de mejora implementadas (si aplica) </t>
  </si>
  <si>
    <r>
      <t>1</t>
    </r>
    <r>
      <rPr>
        <b/>
        <sz val="11"/>
        <rFont val="Calibri"/>
        <family val="2"/>
        <scheme val="minor"/>
      </rPr>
      <t>. Planeación estratégica del servicio al ciudadano</t>
    </r>
  </si>
  <si>
    <t xml:space="preserve">Se incrementara las personas en la atención telefónica, y se capacitara por parte de las áreas misionales y desde el Grupo de atención al ciudadano en lo que se tiene conocimiento. </t>
  </si>
  <si>
    <t>5. Evaluación de gestión y medición de la percepción ciudadana</t>
  </si>
  <si>
    <t>1. Política Institucional de Administración del Riesgo vigente divulgada
2. Mapa de riesgos de corrupción, divulgado</t>
  </si>
  <si>
    <t>CORTE 1° trimestre de 2023</t>
  </si>
  <si>
    <t>CORTE 2° trimestre de 2023</t>
  </si>
  <si>
    <t>CORTE 3° trimestre de 2023</t>
  </si>
  <si>
    <t>CORTE 4° trimestre de 2023</t>
  </si>
  <si>
    <t xml:space="preserve"> Información sobre los avances  de la gestión en la implementación  del Acuerdo de Paz  documentada  bajo los lineamientos del SIRCAP </t>
  </si>
  <si>
    <t>Capacitación en atención incluyente</t>
  </si>
  <si>
    <t>Talento humano de la entidad, capacitado en atención incluyente.</t>
  </si>
  <si>
    <t>La Oficina Asesora de Planeación suministrará información al Grupo Gerencia de Comunicaciones.</t>
  </si>
  <si>
    <t>Diseñar e implementar estrategia de acompañamiento para  mejorar la oportunidad  y calidad del reporte trimestral de riesgos de corrupción</t>
  </si>
  <si>
    <t>La Oficina Asesora de Planeación trimestralmente consolidará los reportes de monitoreo de los lideres de proceso.
El Grupo Gerencia de Comunicaciones publicará  el informe suministrado en la Página web.</t>
  </si>
  <si>
    <t>Divulgación a cargo del Grupo Gerencia de Comunicaciones</t>
  </si>
  <si>
    <t>Diseño y divulgación a cargo del Grupo Gerencia de Comunicaciones</t>
  </si>
  <si>
    <t>Consolidación de Informe a cargo de la Oficina Asesora de Planeación con información suministrada por las demás dependencias.
Divulgación a cargo del Grupo Gerencia de Comunicaciones</t>
  </si>
  <si>
    <t>Implementar la estrategia de participación ciudadana 2023</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</si>
  <si>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</si>
  <si>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</si>
  <si>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Diseñara e implementar estrategia pedagógica para la apropiación de la Política Institucional de Administración del Riesgo</t>
  </si>
  <si>
    <t>La Oficina Asesora de Planeación propone campaña la Subdirección General.</t>
  </si>
  <si>
    <t xml:space="preserve"> Píldoras informativas del informe de rendición de cuentas y divulgarla trimestralmente por diversos canales de comunicación </t>
  </si>
  <si>
    <t>Cada dependencia debe programar  el cronograma de chats y seleccionar de forma participativa los temas. El Grupo Gerencia de Comunicaciones apoyará con la divulgación y realización de los espacios mensuales</t>
  </si>
  <si>
    <t>Se contará con la participación de la DTE -Subdirección Sostenibilidad</t>
  </si>
  <si>
    <t>Se contará con la participación de la DTE -Subdirección de Reglamentación Técnica e Innovación</t>
  </si>
  <si>
    <t>Actualizar el Sistema Único de Información de Trámites –SUIT la información de los trámites</t>
  </si>
  <si>
    <t xml:space="preserve"> Información de los Trámites actualizada en SUIT</t>
  </si>
  <si>
    <t>Gestión Integral de Riesgo de Corrupción</t>
  </si>
  <si>
    <t>Componente PTEP</t>
  </si>
  <si>
    <t>Líneas de acción PTEP</t>
  </si>
  <si>
    <t>Estrategia pedagógica para apropiación de la política institucional de administración del riesgo</t>
  </si>
  <si>
    <t>La Oficina Asesora de Planeación elaborará en el 1º trimestre propuesta con destino a la Dirección General y Subdirección General. Su implementación estará sujeta a la aprobación y cronograma
Diseño en primer trimestre de cada vigencia e implementación en los siguientes</t>
  </si>
  <si>
    <t>versión inicial aprobada el 31 de enero de cada vigencia y actualización durante los demás trimestres, si aplica</t>
  </si>
  <si>
    <t xml:space="preserve">Matriz y mapa de riesgos de corrupción actualizado con la información suministrada por el Oficial de Transparencia, y/o solicitudes de los líderes de proceso </t>
  </si>
  <si>
    <t xml:space="preserve">Estrategia de acompañamiento diseñada e implementada </t>
  </si>
  <si>
    <t xml:space="preserve">Sistema Integral de Control y Prevención del Riesgo de Corrupción diseñado </t>
  </si>
  <si>
    <t>alistamiento y transición durante 2023, avances en las otras vigencias según cronograma detallado</t>
  </si>
  <si>
    <t xml:space="preserve">Diseñar Sistema Integral de Control y Prevención del Riesgo de Corrupción </t>
  </si>
  <si>
    <t xml:space="preserve">Diseño de un sistema Integral de Control y Prevención del Riesgo de Corrupción acorde con los lineamientos de la Secretaría de Transparencia </t>
  </si>
  <si>
    <t>Actualizar el Código de buen gobierno acorde la Ley 2195 de 2022</t>
  </si>
  <si>
    <t>Estudio de la viabilidad de la diversificación de los canales de atención virtual y electrónica</t>
  </si>
  <si>
    <t>Realizar estudio de la viabilidad de la diversificación de los canales de atención virtual y electrónica</t>
  </si>
  <si>
    <t>Redes Institucionales y Canales de Denuncia</t>
  </si>
  <si>
    <t>Fortalecimiento del grupo de atención y relacionamiento al ciudadano</t>
  </si>
  <si>
    <t>Canales de denuncias fortalecidos</t>
  </si>
  <si>
    <t xml:space="preserve">Fortalecer Canales de denuncias </t>
  </si>
  <si>
    <t>Oportuna gestión de las Denuncias recibidas</t>
  </si>
  <si>
    <t>Analizar la viabilidad de realizar convenios con otras entidades </t>
  </si>
  <si>
    <t>Concepto de Viabilidad de realizar convenios con otras entidades </t>
  </si>
  <si>
    <t>Oficina de Control  Disciplinario</t>
  </si>
  <si>
    <t>Fortalecimiento de la Oficina de Control Disciplinario</t>
  </si>
  <si>
    <t>Línea PAS operando mediante la asistencia de un filtro que analice la naturaleza de las denuncias y las redireccione a la instancia correspondiente</t>
  </si>
  <si>
    <t>Operar la Línea PAS  mediante la asistencia de un filtro que analice la naturaleza de las denuncias y las redireccione a la instancia correspondiente</t>
  </si>
  <si>
    <t>Línea PAS</t>
  </si>
  <si>
    <t>Fortalecer cultura de Integridad</t>
  </si>
  <si>
    <t xml:space="preserve">Legalidad e Integridad </t>
  </si>
  <si>
    <t xml:space="preserve">Estrategias definidas para la inducción o reinducción de los servidores públicos con el propósito de afianzar las temáticas del Código de buen gobierno. </t>
  </si>
  <si>
    <t>*Buenas practicas documentadas en materia de Integridad 
*Identificación de mejoras para actualizar el Código de buen gobierno</t>
  </si>
  <si>
    <t>Suscripción de acuerdos de confidencialidad y no divulgación de información.</t>
  </si>
  <si>
    <t>Continuación en el fortalecimiento de la transparencia en la compra pública, audiencias y sustentaciones previas</t>
  </si>
  <si>
    <t>Control y seguimiento en la oportuna respuesta de la agenda regulatoria</t>
  </si>
  <si>
    <t xml:space="preserve">Revisión previa para control de legalidad rol de legalidad </t>
  </si>
  <si>
    <t xml:space="preserve">*Estrategia concertada con las áreas solicitantes para  Control y seguimiento en la oportuna respuesta de la agenda regulatoria
* Concepto unificado </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</si>
  <si>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</si>
  <si>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Definir estrategias para la inducción o reinducción de los servidores públicos con el propósito de afianzar las temáticas del Código de buen gobierno. </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</si>
  <si>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</si>
  <si>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</si>
  <si>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 xml:space="preserve">Normograma actualizado y publicado </t>
  </si>
  <si>
    <t>Actualizar y publicar el normograma</t>
  </si>
  <si>
    <t>Estandarización de parámetros para formalizar el ingreso al Comité de Contratación.</t>
  </si>
  <si>
    <t>Seguimiento a proyectos de actas de liquidación de los contratos y/o convenios.</t>
  </si>
  <si>
    <t>Estudios Técnicos con cumplimiento contractual</t>
  </si>
  <si>
    <t xml:space="preserve">Realizar seguimiento oportuno a la gestión contractual de Estudios Técnicos </t>
  </si>
  <si>
    <t>Seguimiento oportuno a la gestión contractual de Estudios Técnicos , realizado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</si>
  <si>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</si>
  <si>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</si>
  <si>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Diagnósticos aplicados para la implementación de estado abierto en su totalidad</t>
  </si>
  <si>
    <t>apoyo técnico TIC - OTIC</t>
  </si>
  <si>
    <t>Aplicar diagnósticos para la implementación de estado abierto en su totalidad</t>
  </si>
  <si>
    <t>Estado Abierto</t>
  </si>
  <si>
    <t>Definir roles y responsabilidades para fortalecer lineamientos de datos abiertos</t>
  </si>
  <si>
    <t>Fortalecimiento de los canales de atención</t>
  </si>
  <si>
    <t>Normas técnicas actualizadas</t>
  </si>
  <si>
    <t xml:space="preserve">Actualizar Normas técnicas </t>
  </si>
  <si>
    <t>Innovación Técnica</t>
  </si>
  <si>
    <t>Normatividad técnica</t>
  </si>
  <si>
    <t>Concepto de la viabilidad de activar el chat bot (vale) en la página web, elaborado</t>
  </si>
  <si>
    <t>Elaborar concepto de la viabilidad de activar el chat bot (vale) en la página web.</t>
  </si>
  <si>
    <t>Encuesta de satisfacción del ciudadano sobre Transparencia y acceso a la información publicada portal web</t>
  </si>
  <si>
    <t xml:space="preserve">Transparencia y acceso a la Información </t>
  </si>
  <si>
    <t>Cumplimiento de ITA Y promoción de la transparencia.</t>
  </si>
  <si>
    <t>Publicar información contractual a través de las diferentes plataformas designadas, SECOP, SICO , Portal Web, etc.</t>
  </si>
  <si>
    <t>Seguimiento a la implementación de las 18 macro actividades de   trabajo del plan de implementación del MSPI aprobado por el Comité Institucional de Seguridad y Privacidad de la Información, realizado</t>
  </si>
  <si>
    <t>Realizar seguimiento a la implementación de las 18 macro actividades de   trabajo del plan de implementación del MSPI aprobado por el Comité Institucional de Seguridad y Privacidad de la Información</t>
  </si>
  <si>
    <t>Asignación de personal profesional en diferentes áreas y  en el tema estadístico</t>
  </si>
  <si>
    <t>Implementación del Modelo de Seguridad y Privacidad de la Información</t>
  </si>
  <si>
    <t xml:space="preserve">Acorde al cronograma de participación, empleando el formato estándar para evaluar cada espacio.
Consolidación a cargo de la Secretaría General, Subdirección Administrativa y Grupo de Atención al Ciudadano. 
</t>
  </si>
  <si>
    <t xml:space="preserve">Participación Ciudadana y Rendición de Cuentas </t>
  </si>
  <si>
    <t>Fortalecimiento a la participación ciudadana.</t>
  </si>
  <si>
    <t xml:space="preserve">Documentar bajo los lineamientos del SIRCAP a cargo del Departamento Administrativo de la Función Pública Información sobre los avances de la gestión en la implementación del Acuerdo de Paz  
</t>
  </si>
  <si>
    <t xml:space="preserve">Informes de rendición de cuentas publicados en página web </t>
  </si>
  <si>
    <t>Estrategia de Rendición de Cuentas</t>
  </si>
  <si>
    <t>Publicar en página Informes de rendición de cuentas</t>
  </si>
  <si>
    <t>Memorias de los xxx Chat ciudadano temático que propicien el diálogo con la ciudadanía, documentar</t>
  </si>
  <si>
    <t>Documentar memorias de los xxx Chat ciudadano temático que propicien el diálogo con la ciudadanía</t>
  </si>
  <si>
    <t>Boletines de prensa divulgados con información de la gestión institucional en lenguaje claro</t>
  </si>
  <si>
    <t>Divulgar Boletines de prensa con información de la gestión institucional en lenguaje claro</t>
  </si>
  <si>
    <t xml:space="preserve">Diseñar píldoras informativas del informe de rendición de cuentas y divulgarlas trimestralmente por diversos canales de comunicación </t>
  </si>
  <si>
    <t>Personas y comunidades interesadas en realizar seguimiento a los proyectos capacitadas y asesoradas en el proceso de conformación de veedurías ciudadanas u otro espacio de participación comunitaria.</t>
  </si>
  <si>
    <t>Capacitar y asesorar en el proceso de conformación de veedurías ciudadanas u otro espacio de participación comunitaria, a personas y comunidades interesadas en realizar seguimiento a los proyectos</t>
  </si>
  <si>
    <t>Equipo interdisciplinario capacitado en temas de Rendición de cuentas</t>
  </si>
  <si>
    <t>Principal Espacio de rendición de cuentas realizado</t>
  </si>
  <si>
    <t>Realizar el principal espacio de rendición de cuentas,</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</si>
  <si>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</si>
  <si>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Implementar la herramienta y/o metodología para el análisis de la información canalizada a través de los SAU.</t>
  </si>
  <si>
    <t xml:space="preserve"> Herramienta y/o metodología para el análisis de la información canalizada a través de los SAU, implementadas</t>
  </si>
  <si>
    <t>Generación periódica de reportes de operación de los SAU</t>
  </si>
  <si>
    <t xml:space="preserve">Iniciativas Adicionales </t>
  </si>
  <si>
    <t>Conocer la percepción de los usuarios del área de influencia de los proyectos de mantenimiento integral a través de los SAU.</t>
  </si>
  <si>
    <t>Gestión ambiental involucrando a la comunidad.</t>
  </si>
  <si>
    <t>Gestión social e interacción con la comunidad.</t>
  </si>
  <si>
    <t>Gestión predial que beneficie a la comunidad con inversión socio predial</t>
  </si>
  <si>
    <t>Gestión de sostenibilidad en beneficio de la comunidad</t>
  </si>
  <si>
    <t>Generación de confianza en la comunidad a través de la siembra y reforestación de árboles</t>
  </si>
  <si>
    <t>Generar confianza en la comunidad a través de la siembra y reforestación de árboles</t>
  </si>
  <si>
    <t>Generación de conciencia en los niños escolares sobre el medioambiente y mejorar el paisaje mediante la arborización en el entorno de las escuelas rurales cercanas a los corredores viales a cargo del Instituto</t>
  </si>
  <si>
    <t>Generar conciencia en los niños escolares sobre el medioambiente y mejorar el paisaje mediante la arborización en el entorno de las escuelas rurales cercanas a los corredores viales a cargo del Instituto</t>
  </si>
  <si>
    <t xml:space="preserve">Generación de confianza en la comunidad garantizando la realización de reuniones de Consultas previas </t>
  </si>
  <si>
    <t xml:space="preserve">Generar confianza en la comunidad garantizando la realización de reuniones de Consultas previas </t>
  </si>
  <si>
    <t>Realizar reuniones con veedurías involucradas en los proyectos del INVIAS.</t>
  </si>
  <si>
    <t>Socializaciones con la comunidad, realizadas</t>
  </si>
  <si>
    <t>Realizar socializaciones con la comunidad</t>
  </si>
  <si>
    <t>Obras Sociales que beneficien a la comunidad, realizadas</t>
  </si>
  <si>
    <t xml:space="preserve">Realizar Obras Sociales que beneficien a la comunidad. </t>
  </si>
  <si>
    <t>El 100% de los pliegos de condiciones con inclusión de criterios de vinculación de mano de obra del área de influencia del proyecto.</t>
  </si>
  <si>
    <t>Compensaciones de factores Socio-Prediales a la comunidad, realizadas</t>
  </si>
  <si>
    <t>Atender el 100% de los requerimientos dando respuesta a la comunidad para el reporte y protección de fauna vulnerable a atropellamiento en las vías administradas por el INVIAS</t>
  </si>
  <si>
    <t>Realizar compensaciones de factores Socio-Prediales a la comunidad</t>
  </si>
  <si>
    <t>El 100% de los requerimientos  atendidos dando respuesta a la comunidad para el reporte y protección de fauna vulnerable a atropellamiento en las vías administradas por el INVIAS</t>
  </si>
  <si>
    <t>Reuniones de sensibilización o capacitaciones en temas de sostenibilidad dirigidas a grupos de interés, realizadas</t>
  </si>
  <si>
    <t>Realizar reuniones de sensibilización o capacitaciones en temas de sostenibilidad dirigidas a grupos de interés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</si>
  <si>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</si>
  <si>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</si>
  <si>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</si>
  <si>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</si>
  <si>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</si>
  <si>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</si>
  <si>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</si>
  <si>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</si>
  <si>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Gestionar oportunamente las denuncias recibidas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</si>
  <si>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</si>
  <si>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Lidera la Secretaría General y la Subdirección Administrativa</t>
  </si>
  <si>
    <t xml:space="preserve">A través de la Subdirección de Procesos de Selección Contractuales </t>
  </si>
  <si>
    <t>Lidera la Dirección Jurídica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</si>
  <si>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</si>
  <si>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</si>
  <si>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 xml:space="preserve">A aves de Subdirección de Planificación de la infraestructura </t>
  </si>
  <si>
    <t>Lidera la Secretaría General- Decreto 1292 de 2021 "29.8. 	 Hacer seguimiento, coordinar y gestionar todo lo pertinente para la materialización y  cumplimiento de los esquemas del Código de Buen Gobierno.". y " 29.10. Cumplir y hacer cumplir los estándares exigidos por el programa presidencial de 
modernización, eficiencia, transparencia y lucha contra la corrupción."</t>
  </si>
  <si>
    <t xml:space="preserve">Concertar estrategia para  fortalecer la revisión previa que realiza el área solicitante al interior del Instituto de los actos administrativos objeto de control de legalidad </t>
  </si>
  <si>
    <t xml:space="preserve">A través de la Subdirección de Gestión Contractual y Procesos Administrativos </t>
  </si>
  <si>
    <t>A través de la Subdirección de Reglamentación Técnica e Innovación</t>
  </si>
  <si>
    <t>Regular y adoptar nuevas tecnologías identificadas en ruedas de innovación</t>
  </si>
  <si>
    <t>A través de la Subdirección de Sostenibilidad</t>
  </si>
  <si>
    <t>Reuniones con veedurías involucradas en los proyectos del INVIAS., realizadas</t>
  </si>
  <si>
    <t>Incluir criterios de vinculación de mano de obra del área de influencia del proyecto en el 00% de los pliegos de condiciones</t>
  </si>
  <si>
    <t>Estrategia pedagógica diseñadas e implementada para la apropiación de la Política Institucional de Administración del Riesgo (diseño en primer trimestre e implementación en los siguientes)</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</si>
  <si>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</si>
  <si>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Diseño en primer trimestre e implementación en los siguientes</t>
  </si>
  <si>
    <t xml:space="preserve">Publicar en página web encuesta de satisfacción del ciudadano sobre Transparencia y acceso a la información </t>
  </si>
  <si>
    <t>HOMOLOGACIÓN PROGRAMA DE TRANSPARENCIA Y ÉTICA PÚBLICA   -PTEP-</t>
  </si>
  <si>
    <t>Se da cumplimiento con el informe de la encuesta de necesidades, expectativas e intereses del ciudadano la cual se genera a partir de una</t>
  </si>
  <si>
    <t xml:space="preserve">La competencia en la respuesta es de toda la entidad. Sin embargo, desde el GARC, la competencia se circunscribe a radicar y asignar al competente la tramitación de las denuncias y adicionalmente con una periocidad mensual se realizará un informe a la Oficina Control Disciplinario, sobre las Denuncias recibidas por la entidad en el respectivo mes vencido. </t>
  </si>
  <si>
    <t>Realizar Informes que cuantifiquen las denuncias allegadas a través de los canales de atención.</t>
  </si>
  <si>
    <t xml:space="preserve"> Informes que cuantifiquen las denuncias allegadas a través de los canales de atención.</t>
  </si>
  <si>
    <t xml:space="preserve">Informe de Gestión de Mapa de Aseguramiento que el GARC presenta de manera mensual a la Oficina de Control Interno, se incorpore un reporte sobre la cantidad de denuncias que ingresan a la entidad, el cual será consignado y tabulado por el GARC. </t>
  </si>
  <si>
    <t>Lidera la Secretaría General y la Subdirección Administrativa, su elaboración será a través de acercamientos con las dependencias. El reporte de implementación se realizará a través del formato estandarizado.</t>
  </si>
  <si>
    <t>Actualizar y disponer en la página web enlaces para dar cumplimiento al Índice de transparencia y acceso a la información pública (ITA)</t>
  </si>
  <si>
    <t>Se requiere que la capacitación sea gestionada y realizada por parte de la Subdirección de Talento Humano.
La Subdirección de Gestión Humana, desarrollará un programa de capacitacion incluyente en temas de discapacidad, raza y género</t>
  </si>
  <si>
    <t>La Subdirección de Gestión Humana, desarrolla estrategias como memorandos circulares e individuales, piezas publicitarias por medio de comunicaciones internas, correos electrónicos y se estudiará la posibilidad de dar incentivos</t>
  </si>
  <si>
    <t>La Subdirección de Gestión Humana apoyara a la dependencia responsable del tema</t>
  </si>
  <si>
    <t>El Grupo Gerencia de Comunicaciones publicará el informe suministrado en la Página web del INVÍAS</t>
  </si>
  <si>
    <t>Seguimiento a los Planes de Mejoramiento remitidos a la Oficina de Control Interno -OCI</t>
  </si>
  <si>
    <t>Informe semestral del informe EKOGUI procesos judiciales y publicación en la página web</t>
  </si>
  <si>
    <t xml:space="preserve">Publicar en la página web informe semestral del informe EKOGUI procesos judiciales </t>
  </si>
  <si>
    <t>A través de la Subdirección de Defensa Jurídica</t>
  </si>
  <si>
    <t xml:space="preserve">Reporte del informe de procesos judiciales </t>
  </si>
  <si>
    <t>La Subdirección Administrativa y Dirección Jurídica como responsables directos dado que son las tres áreas que conforman el Equipo Administrador.</t>
  </si>
  <si>
    <t>OTIC precisa "Está pendiente la salida a producción del SGDEA",  meta en el primer trimestre de 100% desde el frente del SGDEA</t>
  </si>
  <si>
    <t>La versión inicial del la matriz y mapa de riesgos de corrupción  debe ser aprobada por el Comité Institucional de Gestión y Desempeño, antes del 31 de enero. No obstante durante el trascurso del año se actualizará por solicitud de cada líder de proceso, quien preapruebe nuevos riesgos o la actualización de los existentes.</t>
  </si>
  <si>
    <t xml:space="preserve">Evaluar eventos de diálogo realizados e implementar acciones de mejora </t>
  </si>
  <si>
    <t>Generar periódicamente  reportes de operación de los SAU</t>
  </si>
  <si>
    <t>Actualización de forma participativa de la matriz y mapa de riesgos de corrupción</t>
  </si>
  <si>
    <t>Actualización  periódica y publicación en la página web del normograma del Instituto</t>
  </si>
  <si>
    <t>Socialización oportuna de directrices de la Agencia Nacional de Contratación Pública -Colombia Compra Eficiente (ANCP - CCE )</t>
  </si>
  <si>
    <t>Trámite oportuno de las minutas</t>
  </si>
  <si>
    <t>Elaborar, presentar y publicar en la página web de la entidad los Estados Financieros</t>
  </si>
  <si>
    <t>Unificar aplicativos con la finalidad de mejorar la gestión interna y la accesibilidad en los trámites y servicios que realiza la  ciudadanía.</t>
  </si>
  <si>
    <t>Realizar requerimientos y seguimiento semanal, mensual y trimestral a las UE para  el trámite oportuno de revisión, aprobación y suscripción de los proyectos de actas de liquidación de los contratos y/o convenios</t>
  </si>
  <si>
    <t>Aplicativos unificados  con la finalidad de mejorar la gestión interna y la accesibilidad en los trámites y servicios que realiza la  ciudadanía.</t>
  </si>
  <si>
    <t xml:space="preserve">Requerimientos y seguimiento semanal, mensual y trimestral a las UE para  el trámite oportuno de revisión, aprobación y suscripción de los proyectos de actas de liquidación de los contratos y/o convenios, realizados </t>
  </si>
  <si>
    <t>Enviar memorando circular de la  SGCP con indicaciones y directrices para revisión y elaboración de minutas</t>
  </si>
  <si>
    <t>Memorando circular de la  SGCP con indicaciones y directrices para revisión y elaboración de minutas, enviado</t>
  </si>
  <si>
    <t>Enlaces actualizados y dispuestos en la página web para dar cumplimiento al Índice de transparencia y acceso a la información pública (ITA).</t>
  </si>
  <si>
    <t>Acuerdos que comprometan a los evaluadores suscritos (previa socialización de las obligaciones de confidencialidad, ética, buenas prácticas e información sobre riesgos)</t>
  </si>
  <si>
    <t>A través de la Subdirección Planificación de Infraestructura</t>
  </si>
  <si>
    <t>Rueda de Innovación y Sostenibilidad, realizada
Nuevas tecnologías, reguladas y adoptadas</t>
  </si>
  <si>
    <t>Datos que se requieren publicar (ejemplo: km de vía construida), identificados</t>
  </si>
  <si>
    <t>Realizar mesas trimestrales para el seguimiento del cumplimiento de la matriz de la resolución 1519 de 2020 y plan de mejoramiento respectivo.
La Subdirección de Gestión Humana apoyara a la dependencia responsable del tema
La Subdirección de Procesos de Selección Contractuales  precisa  "Realizar revisión trimestral de los documentos de procesos de selección contractuales y de compra pública en la página web y en los medios donde sea obligación publicar; en caso de no conformidad requerir a la oficina competente para su corrección y/o publicación"</t>
  </si>
  <si>
    <t>COMPONENTE</t>
  </si>
  <si>
    <t>Actividades a Culminar</t>
  </si>
  <si>
    <t>Total actividades</t>
  </si>
  <si>
    <t>Información</t>
  </si>
  <si>
    <t>Diálogo</t>
  </si>
  <si>
    <t>Responsabilidad</t>
  </si>
  <si>
    <t>Una vez suscrito cada acuerdo o compromiso deberán establecerse los responsables y tiempos.</t>
  </si>
  <si>
    <t>Realizar seguimiento a los acuerdos o compromisos asumidos con los grupos de valor y publicarlo en la página web</t>
  </si>
  <si>
    <t>Seguimiento a los acuerdos o compromisos asumidos con los grupos de valor publicado en la página web</t>
  </si>
  <si>
    <t>ptep</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</si>
  <si>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</si>
  <si>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Los cortes de seguimiento serán acordes con la normatividad vigente.
El Grupo Gerencia de Comunicaciones publicará  el informe suministrado en la Página web del INVÍAS</t>
  </si>
  <si>
    <t>Este trámite se encuentra desarrollado en la herramienta contratada SGP, está pendiente la salida a producción del SGDEA ya que el desarrollo se relaciona en el módulo de correspondencia y almacenamiento documental.
No pertenece a la Subdirección de Reglamentación Técnica e Innovación. Es de la Gerencia de peajes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</si>
  <si>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</si>
  <si>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</si>
  <si>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Adecuar el Modelo de Relacionamiento al Ciudadano a los lineamientos nacionales y/o al modelo sectorial según corresponda. </t>
  </si>
  <si>
    <t>Modelo de Relacionamiento al Ciudadano adecuado a los lineamientos nacional y/o al modelo sectorial</t>
  </si>
  <si>
    <t>Incluyendo programas de inducción y reinducción, desarrollo de jornadas de capacitación.
La Subdirección de Gestión Humana, por medio de la Escuela Corporativa  apoyara a la dependencia</t>
  </si>
  <si>
    <t>Reconocimientos y estímulos especiales, dirigidos a los servidores públicos con destacadas competencias en materia de servicio al ciudadano.
La Subdirección de Gestión Humana, por medio de la Escuela Corporativa  apoyara a la dependencia</t>
  </si>
  <si>
    <t>Realizar mesas de trabajo sobre servicio al ciudadano y PQRD en Direcciones Territoriales</t>
  </si>
  <si>
    <t>6 Mesas de trabajo realizadas en Direcciones Territoriales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</si>
  <si>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</si>
  <si>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</si>
  <si>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La participación de la Subdirección Administrativa corresponde al grupo de gestión documental.
OTIC precisa "Está pendiente la salida a producción del SGDEA",  meta en el primer trimestre de 100% desde el frente del SGDEA</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</si>
  <si>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</si>
  <si>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</si>
  <si>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Implementar una estrategia para la gestión de conflicto de intereses</t>
  </si>
  <si>
    <t xml:space="preserve">Estrategia para la gestión de conflicto de intereses diseñada e implementada </t>
  </si>
  <si>
    <t>Identificar datos que se requieren publicar</t>
  </si>
  <si>
    <t>Estrategia diseñada e implementada (diseño en primer trimestre e implementación en los siguientes)</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</si>
  <si>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</si>
  <si>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</si>
  <si>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 xml:space="preserve">a través de la subdirección de Subdirección de Gestión Contractual y Procesos Administrativos 
apoyo técnico OTIC 
</t>
  </si>
  <si>
    <t>1. Recopilar información : subdirección Administrativa - Grupo Gestión Documental ( registro de activos),  Dirección Jurídica (índice de información clasificada y reservada) Subdirección General- Grupo Gerencia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
OTIC precisa: 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t>
  </si>
  <si>
    <t>*Documentar Buenas prácticas en materia de Integridad 
*Identificar mejoras para actualizar el Código de buen gobierno</t>
  </si>
  <si>
    <t xml:space="preserve">Recursos </t>
  </si>
  <si>
    <t>Componentes</t>
  </si>
  <si>
    <t>Estrategia</t>
  </si>
  <si>
    <t>Objetivo</t>
  </si>
  <si>
    <t>Indicador</t>
  </si>
  <si>
    <t>Meta Anual</t>
  </si>
  <si>
    <t>Responsable</t>
  </si>
  <si>
    <t>Físicos</t>
  </si>
  <si>
    <t>Humanos</t>
  </si>
  <si>
    <t xml:space="preserve">Tecnológicos </t>
  </si>
  <si>
    <t>Financieros</t>
  </si>
  <si>
    <t>Información y Estadísticas</t>
  </si>
  <si>
    <t>1 - Gestión del Riesgo de Corrupción “MAPA DE RIESGOS DE CORRUPCIÓN</t>
  </si>
  <si>
    <t>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</si>
  <si>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</si>
  <si>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</si>
  <si>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</si>
  <si>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Número de Riesgos de Corrupción analizados / Número de Riesgos de Corrupción Identificados</t>
  </si>
  <si>
    <t>Número de Riesgos de Corrupción monitoreados / Número de Riesgos de Corrupción vigentes</t>
  </si>
  <si>
    <t>Virtualizaremos los trámites para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</si>
  <si>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</si>
  <si>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</si>
  <si>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</si>
  <si>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</si>
  <si>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Promover el control social mediante la adopción de un proceso transversal con interacción permanente entre la Entidad y los ciudadanos, con el fin de responder por los resultados de la gestión.</t>
  </si>
  <si>
    <t>Número de atividades de RdC realizadas / Número de atividades de RdC programadas</t>
  </si>
  <si>
    <t>Consolida Oficina Asesora de Planeación.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</si>
  <si>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</si>
  <si>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r>
      <t xml:space="preserve">Número  de peticiones de los ciudadanos respondidas oportunamente/Número de peticiones realizadas por los </t>
    </r>
    <r>
      <rPr>
        <sz val="8"/>
        <color rgb="FF000000"/>
        <rFont val="Arial"/>
        <family val="2"/>
      </rPr>
      <t>ciudadanos</t>
    </r>
    <r>
      <rPr>
        <sz val="9"/>
        <color rgb="FF000000"/>
        <rFont val="Arial"/>
        <family val="2"/>
      </rPr>
      <t xml:space="preserve"> </t>
    </r>
  </si>
  <si>
    <t>Secretaría General – Subdirección Administrativa - Grupo de Atención al Ciudadano.</t>
  </si>
  <si>
    <t>Número de espacios implementados de la estrategia de participación ciudadana / Número de espacios programados de la estrategia de participación ciudadana</t>
  </si>
  <si>
    <t>Secretaría General – Subdirección Administrativa - Grupo de Atención al Ciudadano</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</si>
  <si>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</si>
  <si>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</si>
  <si>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</si>
  <si>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OBJETIVO GENERAL GENERAL: Promover la cultura de la legalidad y lucha contra la corrupción en los procesos estratégicos, misionales, de apoyo y de evaluación del modelo de operación de la entidad</t>
  </si>
  <si>
    <t>Haremos visible los resultados de nuestro trabajo.</t>
  </si>
  <si>
    <t>Estamos comprometidos con mejora el servicio al ciudadano.</t>
  </si>
  <si>
    <t>Estamos comprometidos con la transparencia y acceso a la Información</t>
  </si>
  <si>
    <t>Actividades que vencen en el 1° trimestre</t>
  </si>
  <si>
    <t>Actividades que vencen en el 2° trimestre</t>
  </si>
  <si>
    <t>Actividades que vencen en el 3° trimestre</t>
  </si>
  <si>
    <t>Actividades que vencen en el 4° trimestre</t>
  </si>
  <si>
    <t>DIAGRAMA DE GANTT DEL PLAN ANTICORRUPCIÓN Y DE ATENCIÓN AL CIUDADANO 2023</t>
  </si>
  <si>
    <t xml:space="preserve"> </t>
  </si>
  <si>
    <t>Este trámite se encuentra desarrollado en la herramienta contratada SGP, está pendiente la salida a producción del SGDEA ya que el desarrollo se relaciona en el módulo de correspondencia y almacenamiento documental.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</si>
  <si>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Se ejecutará virtualización en el año 2023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</si>
  <si>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MEMORANDO No SG 24540 del 31/03/2023
Sin información reportada</t>
  </si>
  <si>
    <t>MEMORANDO No SG 24540 del 31/03/2023
se esta revisando el documento y se diligencio el autodianostico de la funcion publica con el fin de identificar oportunidades de mejora</t>
  </si>
  <si>
    <t>MEMORANDO No DJ 24879  del 03/04/2023
Normograma actualizado a marzo 2023 y publicado, https://www.invias.gov.co/index.php/normativa/normograma/file</t>
  </si>
  <si>
    <t>MEMORANDO No DJ 24879  del 03/04/2023
La subdirección de Procesos de selección contractuales realizó socialización de actualización de pliegos según lo indicado por la Agencia Nacional de Contratación Pública - Colombia Compra Eficiente mediante los siguientes radicados: 
SPSC 13929
SPSC 14178
SPSC 14026
anexo 1 - circulares</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</si>
  <si>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se realizaron las siguientes capacitaciones: Capacitación a las direcciones Territoriales cargue SECOP 2, Capacitacion operador de contratos Sigep II, 2 capacitaciones en SICO, sensibilización lineamientos Comité de Contratación y sensibilizacion lienamientos siniestros y sancionatorios</t>
  </si>
  <si>
    <t>MEMORANDO No DJ 24879  del 03/04/2023
Actividad programa para el segundo trimestre</t>
  </si>
  <si>
    <t>MEMORANDO No SG 24540 del 31/03/2023
Sin información reportada
MEMORANDO No OTIC 21948  del 24/03/2023
El equipo de gestión de información, está elaborando los lineamientos de gestión de información para buscar adopción mediante acto administrativo, con esto se trabajará la gestión de datos para que a futuro se tenga disponibilidad, calidad y completitud para trabajar en datos abiertos , primero se debe garantizar que los datos base del servicio cumplen en con los prerrequisitos básicos.
MEMORANDO No DJ 24879  del 03/04/2023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t>
  </si>
  <si>
    <t>MEMORANDO No DJ 24879  del 03/04/2023
El comité evaluador realiza sustentaciones ante el coodinador y la subdirección de Procesos de Selección contractuales de los cuales dan como resultado los informes de evaluación publicados en plataforma SECOP II igualmente se publican las actas de audiencia de licitación publica. 
Durante el primer trimestre solo se adjudicó un proceso de licitación publica, por tal motivo, se adjunta enlace de publicación en plataforma SECOP II 
https://community.secop.gov.co/Public/Tendering/ContractNoticePhases/View?PPI=CO1.PPI.22970412&amp;isFromPublicArea=True&amp;isModal=False</t>
  </si>
  <si>
    <t>MEMORANDO No DJ 24879  del 03/04/2023
Se esta formulando memorando  circular con  lineamientos Jurídicos  con el fin de unificar criterios relacionados con  funciones de la DJ y requisitos  de documentación para solicitud de conceptos y  control de legalidad. .</t>
  </si>
  <si>
    <t>MEMORANDO No DJ 24879  del 03/04/2023
A la fecha se han enviado los siguientes Memorandos Circulares SGCP 1269 de 12/01/2023,  SGCP 1613 de 13/01/2023, SGCP 9944 de 14/02/2023,SGCP 12102 de 21/02/2023, SGCP 13398 de 24/02/2023,  SGCP 14357 de 28/02/2023,  SGCP 16715 de 7/03/2023 y SGCP 18763 de 14/03/2023</t>
  </si>
  <si>
    <t>MEMORANDO No DJ 24879  del 03/04/2023
A la fecha se han enviado los siguientes Memorandos Circulares SGCP 1932 de 16/01/2023</t>
  </si>
  <si>
    <t xml:space="preserve">MEMORANDO No DJ 24879  del 03/04/2023
Se realiza seguimiento semanal a los informes que envian las UE y Dterritoriales mediante memorandos;  se solictaron informes de liquidación mensuales a traves de Memorandos SGCP 1560 de 13/01/2023, SGCP 9345 del 13/02/2023 SGCP y 15940 del 6/03/2023 y se solicito informe  trimestral  SGCP 19884 del 17/03/2023 </t>
  </si>
  <si>
    <t xml:space="preserve">MEMORANDO No OTIC 21948  del 24/03/2023
Es necesario hacer el levantamiento de las historias de usuario y el prototipo del trámite. Se ha adelantado el levantamiento de historias de usuario con la ANI y la AND para hacer interoperabilidad para este trámite
</t>
  </si>
  <si>
    <t xml:space="preserve">MEMORANDO No OTIC 21948  del 24/03/2023
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</si>
  <si>
    <t>1. Coordinación  con el Departamento Adminsitrativo de la Función púbica -DAFP- de sesión de sensibilización en al metodología de administración del riesgo, realizada el 28 de marzo de 9:30am  a 11:30am (convocatoria mediante "MEMORANDO CIRCULAR No OAP 22112  del 24/03/2023 - Acompañamiento DAFP Mar 28 a las 9am - Guía para la Administración del Riesgo y el diseño de controles en entidades públicas")
2. Capacitación sobre la nueva política y su implementación en KAWAK el 29 de marzo - encuentro de facilitadores del MIPG</t>
  </si>
  <si>
    <t>0. Mediante  MEMORANDO CIRCULAR -No OAP 106367 del 27/12/2022 - aportes actualización Política Institucional de Administración del Riesgo - se canalizaron y analizaron los aportes y se actualizó la propuesta de politica
 1. Presentación de propuesta de actualización de la política institucional de administración del riesgo ante el Comité de Coordinación de Control Interno en sesión del 22/03/23
2. MEMORANDO CIRCULAR No OAP 22034  del 24/03/2023 - Actualización política Institucional de administración del riesgo - Encuentro de facilitadores del MIPG</t>
  </si>
  <si>
    <t>1. Nueva versión de la politica disponible en https://www.invias.gov.co/index.php/archivo-y-documentos/politicas-y-lineamientos y en http://intranet/index.php/la-calidad-al-dia/direccionamiento-estrategico
2. Mediante MEMORANDO CIRCULAR No OAP 22034  del 24/03/2023 se socializó la actualización política Institucional de administración del riesgo y se convocó a Encuentro de facilitadores del MIPG</t>
  </si>
  <si>
    <t xml:space="preserve">1. Retroalimentación a los reportes de monitoreo con corte al 4° trimestre mediante memorandos, correos y mesas de trabajo
2. Parametrizaaición y migración de riesgos de gestión en kAWAK para facilitar el oportuno monitoreo
3, Capacitación en KAWAK y propuesta del plan piloto d emonitoreo en encuientro de facilitadores del MIPG del 29 de marzo
</t>
  </si>
  <si>
    <t>Monitoeo con corte al 4° trimestre publicado en https://www.invias.gov.co/index.php/plan-anticorrupcion-y-de-atencion-al-ciudadano#2022 . 
El monitorteo del 1° trimestre se publicará en el mes de abril  https://www.invias.gov.co/index.php/plan-anticorrupcion-y-de-atencion-al-ciudadano#2023</t>
  </si>
  <si>
    <t>Corte 1° trimestre de 2023</t>
  </si>
  <si>
    <t>Avance</t>
  </si>
  <si>
    <t xml:space="preserve">linea </t>
  </si>
  <si>
    <t>Valido</t>
  </si>
  <si>
    <t>Colores</t>
  </si>
  <si>
    <t>Rojo</t>
  </si>
  <si>
    <t>Naranja</t>
  </si>
  <si>
    <t>Amarillo</t>
  </si>
  <si>
    <t>Verde</t>
  </si>
  <si>
    <t>Total</t>
  </si>
  <si>
    <r>
      <t xml:space="preserve">1. MEMORANDO CIRCULAR No OAP 5386  del 31/01/2023 -Formulario estándar para la medición de experiencia ciudadana y modelo de plantilla para documentar la estrategia de participación ciudadana 2023 -
MEMORANDO No SG 24540 del 31/03/2023
Sin información reportada
MEMORANDO No SA-GARC 24884  del 03/04/2023Reunión socialización formato actividades de participación ciudadana llevada a cabo el día 09-03-2023, Mediante memorando  SA-GARC 18476 14-03-2023 se remitio formato para diligenciamiento 
MEMORANDO No SRT 24378  del 31/03/2023
Se elaboró la estrategia de participación ciudadana y se remitió con memorando SRT 22595 del 27-03-2023
</t>
    </r>
    <r>
      <rPr>
        <sz val="11"/>
        <color rgb="FFFF0000"/>
        <rFont val="Calibri"/>
        <family val="2"/>
        <scheme val="minor"/>
      </rPr>
      <t xml:space="preserve">MEMORANDO No DEO 25002 del 03/04/2023
La Dirección de Ejecución y Operación esta presta para que sus colaboradores apoyen en la estrategia enunciada en precedencia. Por otro lado, se recibió Memorando SA-GARC-18476 del 14 de marzo, conducente al diligenciamiento del formato que permite el reporte de seguimiento de actividades de participación ciudadana mediante las Unidades Ejecutoras, para lo cual la DEO envió Memorando DEO 18329 del 13 de marzo y reiteración con memorando DEO 20474 del 21 de marzo.  solicitando a las UE, actualización del formato de seguimiento de actividades de participación siguiendo los parámetros del GARC. Por consiguiente se recibe respuesta mediante memorando de la SGI 20930 del 24 de marzo . 
</t>
    </r>
    <r>
      <rPr>
        <sz val="11"/>
        <rFont val="Calibri"/>
        <family val="2"/>
        <scheme val="minor"/>
      </rPr>
      <t xml:space="preserve">
</t>
    </r>
  </si>
  <si>
    <t xml:space="preserve">MEMORANDO No DEO 25002 del 03/04/2023
La DEO, envió memorando DEO 13200 del 24 de febrero de 2023, solicitando el estudio de viabilidad de la creación del grupo en mención. Un vez nos den respuesta se procederá a evaluar la información relacionada con los PQRSD, y demás información canalizada mediante los SAU. </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</si>
  <si>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DEO 25002 del 03/04/2023Para Implementar la herramienta y/o metodología para el análisis de la información canalizada a través de los SAU. Se requiere de la respuesta por para de La Secretaria General al memorando DEO 13200 del 24 de febrero de 2023.</t>
  </si>
  <si>
    <t>MEMORANDO No DEO 25002 del 03/04/2023
Para Generar periódicamente  reportes de operación de los SAU, Se requiere de la respuesta por para de La Secretaria General al memorando DEO 13200 del 24 de febrero de 2023</t>
  </si>
  <si>
    <t xml:space="preserve">1. La  Oficina Asesora de Planeación realiza el acompañamiento permanente a lo líderes de proceso y facilitadores del MIPG.
Los avances mensuales en el estasdo del arte de la implementación de la  Politica Institucional de adminsitración del riesgo están documentados en el indicador "Implementación política de administración del riesgo" - en el aplicativo KAWAK. 
2. Identificación de mejoras en el monitoreo y parametrización del nuevo archivo de informe del estado del arte a socilaizar en mes de abril.
3. Acompañamiento en la adopción de mapas de riesgos por proceso (documentación de nuevas versiones, creación de fichas técnicas en KAWAK, cargue de anexos en la plataforma y apoyo para otorgar VB en la plataforma).
4. Parametrización del módulo de riesgos (para gestión) en el aplicativo KAWAK, aclaración de dudas con el proveedor.
5. Inicio del cargue de los riesgos de gestión en la plataforma para validación por parte de los facilitadores del MIPG.
6. Múltiples mesas de trabajo para orientar el monitoreo y cierre de riesgo 2022; asi como la actualización de riesgos 2023
7. Presentación de propuesta de actualización de la política institucional de administración del riesgo ante el Comité de Coordinación de Control Interno en sesión del 22/03/23
MEMORANDO No OCI 25966  del 10/04/2023
Mediante Memorando OCI  8689 del 9 de febrero de 2023, se reportó el avance  al cuarto trimestre de la vigencia 2022 del Monitoreo del Riesgo de Gestión de la OCI.
Se participó en Sesión del Comité Institucional de Gestión y Desempeño realizada el 30 de enero de 2023 , donde se socializó el Modelo Integrado de Planeación y Gestión -MIPG  y se aprobó el Plan Anticorrupción y de Atención al Ciudadano 2023.
Se participó en Sesión del Comité Institucional de Coordinación de Control Interno realizada el 22 de marzo de 2023 donde se aprobó la actualización de la Política Institucional de Administración del Riesgo 2023.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</si>
  <si>
    <t>0. A traves del MEMORANDO CIRCULAR No OAP 103290  del 20/12/2022 -Revisión y actualización del mapa de riesgos de corrupción 2023-  se consolidaron aportes para analizar con cada lider de proceso y afcilitador del MIPG
 El borrador del Mapa de Riesgo fue socializado mediante "MEMORANDO CIRCULAR -No OAP 106367 del 27/12/2022",
1. Archivo de propuesta de actualización consolidado y presentado para aprobación del Comité Institucional de Gestión y Desemepeño en su sesión del 30 de enero de 2023.
2.  Archivo con ajustes aprobados por el Comité Institucional de Gestión y Desemepeño, publicado como anexo 1  en https://www.invias.gov.co/index.php/plan-anticorrupcion-y-de-atencion-al-ciudadano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Se participó en Sesión del Comité Institucional de Gestión y Desempeño realizada el 30 de enero de 2023 , donde se socializó el Modelo Integrado de Planeación y Gestión -MIPG  y se aprobó el Plan Anticorrupción y de Atención al Ciudadano 2023.
MEMORANDO No OCI 25966  del 10/04/2023
Se participó en Sesión del Comité Institucional de Coordinación de Control Interno realizada el 22 de marzo de 2023 donde se aprobó la actualización de la Política Institucional de Administración del Riesgo 2023.</t>
  </si>
  <si>
    <t>MEMORANDO No SG 24540 del 31/03/2023
se estan realizando mesas de trabajo, socializaron la politica de implementacion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OCI 25966  del 10/04/2023
Se participó en Sesión del Comité Institucional de Coordinación de Control Interno realizada el 22 de marzo de 2023 donde se aprobó la actualización de la Política Institucional de Administración del Riesgo 2023.</t>
  </si>
  <si>
    <t>A la fecha la oficina Asesora de Planeación no ha recibido información por parte del Oficial de tRasparencia ni de RITA sobre el particular. No obstante, producto de la mejora continua y monitoreo d elos riegsos ha trabajado en la actualización d elos riesgso de corrupción junto a la primera linea de defensa 
MEMORANDO No SG 24540 del 31/03/2023
Se realizó una reunión el dia 16 de enero de 2023 con planeación para revisar el mapa de riesgos del proceso de Administración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Las evidencias son las actas, Acta 02, 04 y 06 SA GARC Revisión y seguimiento riesgo de gestión y corrupción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A la fecha no se ha recibido reporte alguno de la gestión del Oficial de Transparencia.</t>
  </si>
  <si>
    <t>MEMORANDO No SG 24540 del 31/03/2023
Se realizó una reunión el dia 16 de enero de 2023 con planeación para revisar el mapa de riesgos del proceso de Administración inmobiliaria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Mediante memorando SA-GARC 4652 27-01-23 se remitió el monitoreo sobre riesgos de corrupción del cuarto trimestre.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Mediante Memorando OCI  8689 del 09-02-2023  se reportó el avance  al cuarto trimestre de la vigencia 2022 del Monitoreo del Riesgo de Gestión de la OCI.
El 28-03-2023 se participó en la reunión convocada por la OAP a través del aplicativo TEAMS de Sensibilización de la nueva Guía de Administración de Riesgos con el acompañamiento del Dr. Iván Márquez del DAFP.</t>
  </si>
  <si>
    <t xml:space="preserve">	MEMORANDO No SRT 24378  del 31/03/2023 -80%
La SRT ha dado el acompañamiento técnico requerio. Actualmente esta en proceso de aprobación de historias de usuarios, visualizadas en el desarrollo de su virtualización
MEMORANDO No OTIC 21948  del 24/03/2023 - 90%
El alcance inicial del proyecto relacionado con este trámite, fue aprobado por la  subdirección de reglamentación técnica e innovación, el grupo de atención al ciudadano y el grupo de presupuesto. La SRT y el grupo de presupuesto, solicitaron ajustes adicionales al alcance inicial pactado, lo que implicaría desarrollos adicionales a este proyeto y atraso en su cronograma para la salida a producción, se llegará a un consenso con las áreas involucradas para lograr avanzar con la meta , ya que se podrían retrasar las metas planteadas en este año. 
MEMORANDO No SA-GARC 24884  del 03/04/2023 -100%
Con Acta 01 - 2023 Reunión Carga Ordinaria - Cierre Alcance 02-03-2023
MEMORANDO No SA 25813  del 10/04/2023 
Se realizan reuniones de seguimiento al proyecto todos los miercoles se deja evidencia de la grabacion via teams. Con Acta 01 - 2023 Reunión Carga Ordinaria - Cierre Alcance 02-03-2023. 
 </t>
  </si>
  <si>
    <t xml:space="preserve">MEMORANDO No OTIC 21948  del 24/03/2023
Actualmente se están llevando a cabo las pruebas del del alcance inicial sobre la plataforma SGP . Una vez finalicen las pruebas se validará se requiere implementar nuevas historias de usuario, las cuales deben ser analizadas por el equipo del proyecto
MEMORANDO No SA-GARC 24884  del 03/04/2023
Sin información reportada
MEMORANDO No SA 25813  del 10/04/2023 
Se realizan reuniones de seguimiento al proyecto todos los miercoles se deja evidencia de la grabacion via teams.Con Acta 01 - 2023 Reunión Carga Ordinaria - Cierre Alcance 02-03-2023. </t>
  </si>
  <si>
    <t>MEMORANDO No SA-GARC 24884  del 03/04/2023
Mediante memorando SA-GARC 13304 del 24-02-23, SA-GARC 5035 del 30-01-23 y SA-GARC 11721 20-02-23, SA-GARC 17415  09-03-23, SA-GARC 18235 13-03-2023,  se reporto los informes que cuantifican las denuncias a tráves de los canales de atención.
MEMORANDO No SA 25813  del 10/04/2023 
Mediante memorando SA-GARC 13304 del 24-02-23, SA-GARC 5035 del 30-01-23 y SA-GARC 11721 20-02-23, SA-GARC 17415  09-03-23, SA-GARC 18235 13-03-2023,  se reporto los informes que cuantifican las denuncias a tráves de los canales de atención.</t>
  </si>
  <si>
    <t>MEMORANDO No DJ 24879  del 03/04/2023
La subdirección de Procesos de Selección Contractuales como responsable de la publicación y seguimiento del PAA, realiza consolidación y correspondiente publicación del mismo mediante plataforma SECOP II, asi mismo realiza actualizaciones, con corte de la primera vigencia se ha modificado y se encuentra en la versión No. 74. 
Anexo 2 - PAA versión 74 
MEMORANDO No SA-GARC 24884  del 03/04/2023
Publicado en Pagina Web 
https://www.invias.gov.co/index.php/archivo-y-documentos/plan-anual-de-adquisiciones/14591-plan-anual-de-adquisiciones-2023
MEMORANDO No DEO 25002 del 03/04/2023Cumplido en el primer trimestre. Mediante memorando DEO-GSC-223 del 3 de enero de 2023, Se envió Plan de Adquisiciones preliminar ajustado, consecuente ajuste al decreto 2023. y el 27 de enero se hace un alcance mediante memorando DEO-GSC-4752.
MEMORANDO No SA 25813  del 10/04/2023 
Publicado en Pagina Web 
https://www.invias.gov.co/index.php/archivo-y-documentos/plan-anual-de-adquisiciones/14591-plan-anual-de-adquisiciones-2023</t>
  </si>
  <si>
    <t>MEMORANDO No SG 24540 del 31/03/2023
Existe un equipo administrador de la linea etica  PAS los cuales estan conformado por un delegado principal y un suplente de SA, SG,DJ, para estre trimeste se tramito una solicitud
MEMORANDO No DJ 24879  del 03/04/2023
El relanzamiento de la linea etica PAS se realizo el 6 de diciembre de 2022, con el apoyo de la Escuela Corporativa Guillermo Gaviria, se realizo via teams para planta central y territoriales, se actualizo el protocolo el cual esta disponible en la intranet y pagina web. En el 1er  trimestre  del año 2023  presentaron 2 casos en la linea PASS    casos y  respuesta  en el link anexo:  https://invias-my.sharepoint.com/:f:/g/personal/erengifo_invias_gov_co/EllplMQ0a1dFjZQkcFqVA-kBUj0eqWu2vf165sJ6_rM1kQ?e=CZ3DGw
MEMORANDO No SA-GARC 24884  del 03/04/2023
Se dio respuesta a las quejas los dias 2 de febrero de 2023 y 14 de marzo de 2023. 
Sin información reportada
MEMORANDO No SA 25813  del 10/04/2023 
Se dio respuesta a las quejas los dias 2 de febrero de 2023 y 14 de marzo de 2023. 
MEMORANDO No SGH 25891  del 10/04/2023
El programa PAS, es liderado por la Subdirección Administrativa</t>
  </si>
  <si>
    <t>MEMORANDO No SGH 25891  del 10/04/2023
Se tienen programadas capacitaciónes para promover la cultura y los valores institucionales, para el tercer y cuarto trimestre del 2023,</t>
  </si>
  <si>
    <t>MEMORANDO No SGH 25891  del 10/04/2023
La Subdirección de Gestión Humana buscará los recursos para brindar los incentivos que se otorgan a los colbaoradores de esta area. Esta actividad se tiene programada para el tercer trimestre del 2023,</t>
  </si>
  <si>
    <t>MEMORANDO No SGH 25891  del 10/04/2023
Se tienen programadas las capacitaciónes de equidad de genero y atención incluyente para el segundo semestre del 2023,</t>
  </si>
  <si>
    <t>MEMORANDO No SGH 25891  del 10/04/2023
La Subdirección de Gestión Humana apoyara a la dependencia responsable del tema</t>
  </si>
  <si>
    <t xml:space="preserve">MEMORANDO No SGH 25891  del 10/04/2023
Se enviaron dos memorandos circulares SGH 5624 del 31 de enero de 2023 y  el SGH 18311 del 13 de marzo de 2023, con la información para el diligenciamiento de la declaración de bienes y rentas para la vigencia 2021, así mismo se enviaron comunicaciones internas por correo electrónico los dias 10 y 17 de marzo en las cuales se recuerda la importancia del diligenciamiento de la declaración de bienes y rentas. </t>
  </si>
  <si>
    <t>MEMORANDO No SG 24540 del 31/03/2023
se trabajo en el procedimiento de conflicto de intereses, esta en revision de la Subdirección de Gestión Humana con el fin que revise y proponga ajustes
MEMORANDO No SGH 25891  del 10/04/2023
Esta actividad es competencia del Grupo de Buen Gobierno de la Secretaría General.</t>
  </si>
  <si>
    <t>MEMORANDO No SG 24540 del 31/03/2023
se esta revisando el documento para definir la estrategia
MEMORANDO No SGH 25891  del 10/04/2023
Esta actividad es competencia del Grupo de Buen Gobierno de la Secretaría General.</t>
  </si>
  <si>
    <t>MEMORANDO No DJ 24879  del 03/04/2023
La Subdirección de Procesos de Selección Contractuales suscribió contratos de prestación de servicios profesionales para la evaluación de procesos de selección, en las cuales se encuentra inmersa la cláusula 19 CONFIDENCIALIDAD
Anexo 3. Minutas 
MEMORANDO No SGH 25891  del 10/04/2023
Esta actividad es competencia del Grupo de Buen Gobierno de la Secretaría General.</t>
  </si>
  <si>
    <t>MEMORANDO No SF 26582  del 12/04/2023
La Subdireccion Financiera elaboro, presento y publico correctamente los Estados Financieros vigencia 2022  el dia 28 de febrero de 2023 en la pagina web del INVIAS https://www.invias.gov.co/index.php/informacion-institucional/hechos-de-transparencia/informacion-financiera-y-contable/informacion-historica/estados-financieros/estados-financieros-2022</t>
  </si>
  <si>
    <t>De: Sandra Jeannette Cortes Mora &lt;scortes@invias.gov.co&gt; 
Enviado el: jueves, 13 de abril de 2023 12:16 p.m.
Memorando DG-GC 25987
Los 65 boletines de prensa generados en el primer trimestre con información de la gestión institucional en lenguaje claro están disponibles en: https://www.invias.gov.co/index.php/sala/noticias</t>
  </si>
  <si>
    <t>MEMORANDO No OCI 25966 del 10/04/2023
La Oficina de Control Interno realizó el seguimiento cuatrimestral al Plan Anticorrupción y Atención al Ciudadano -Mapa de Riesgos de Corrupción y Estrategia de Racionalización de  Trámites-SUIT Consolidada con corte al 31 de diciembre de 2022, cuyo informe  fue publicado por el web máster  en la sección  Plan  Anticorrupción y de Atención al Ciudadano del portal web del INVÍAS en el enlace: https://www.invias.gov.co/index.php/plan-anticorrupcion-y-de-atencion-al-ciudadano#2022
De: Sandra Jeannette Cortes Mora &lt;scortes@invias.gov.co&gt; 
Enviado el: jueves, 13 de abril de 2023 12:16 p.m.
Memorando DG-GC 25987</t>
  </si>
  <si>
    <t xml:space="preserve">MEMORANDO No OTIC 28225  del 18/04/2023
 Se viene prestando apoyo y asesoramiento a la Subdirección administrativa en el proyecto de implementación del SGDEA. Se planea salida a producción en 2023 según lo disponga la Subdirección Administrativa. 
 </t>
  </si>
  <si>
    <t>MEMORANDO No OTIC 28225  del 18/04/2023
El grupo de gestión de información de la OTIC, está trabajando en un plan de gestión de información y las acciones para identificar los flujos de información para mejorar la gestión de la información institucional, mediante el diseño de un plan que incluye varias acciones clave, como: Entrevistas y encuestas, análisis de los resultados, identificación de medidas de mejora, implementación de medidas de mejora.</t>
  </si>
  <si>
    <t>MEMORANDO No OTIC 21948  del 24/03/2023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</si>
  <si>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28225  del 18/04/2023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</si>
  <si>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28225  del 18/04/2023
Apoyaremos a las áreas funcionales con la divulgación de los Trámites digitalizados, una vez estén próximos a su salida a producción. Por otro lado, desde la OTIC en 2022 apoyamos con la divulgación y capacitación del SGDEA. En 2023 por medio de memorando, se han definido los funcionales responsables de realizar las divulgaciones a la ciudadanía.</t>
  </si>
  <si>
    <t xml:space="preserve">MEMORANDO No SG 24540 del 31/03/2023
se realizo una mesa de trabajo con OTIC, DJ con el fin de identificar los reponsables y definir una linea para la ejecucion de las actividades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OTIC 28225  del 18/04/2023
El pasado 30 de marzo del 2023, se llevó a cabo una reunión liderada por la secretaría general para entender las necesidades del estado abierto, sin embargo, es necesario definir las actividades y roles para ejecutar esta actividad en su totalidad. Desde la OTIC, nos encontramos atentos a la asesoría y apoyo que el líder funcional requiera.
MEMORANDO No DJ 24879  del 03/04/2023
Se adelantó mesa de trabajo el dia  viernes 30 de marzo 2023  con la OTIC y SG con el fin de analizar y verificar la Línea de trabajo.
MEMORANDO No DEO 25002 del 03/04/2023
La Dirección de Ejecución y Operación esta presta a suministrar  la información de su competencia dentro de los lineamientos del COMPES 4070. Dicho esto esta Dirección envió memorando DEO 18327 del 13 de marzo a la OTIC., Con el fin de  manifestar la disposición de interactuar desde su alcance en lo que sea necesario conducente al aporte de la política de acceso a la información pública.
</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</si>
  <si>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t>
  </si>
  <si>
    <t>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Los sistemas INVITRÁMITES y SGDEA, incluyen los lineamientos de accesibilidad.
MEMORANDO No OTIC 28225  del 18/04/2023
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</si>
  <si>
    <t xml:space="preserve">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OTIC 28225  del 18/04/2023
Desde la OTIC asesoramos la digitalización de trámites y la puesta en producción del SGDEA, aplicativos que se encuentran integrados en la correspondencia, radicación y gestión documental. </t>
  </si>
  <si>
    <t>MEMORANDO No OTIC 21948  del 24/03/2023
El Acceso a la Información Pública se encuentra regulado por la Ley 1712 de 2014, por medio de la cual se crea la Ley de Transparencia y del Derecho de Acceso a la Información Pública Nacional, con el objeto de regular el derecho de acceso a la información pública, los procedimientos para el ejercicio y garantía del derecho y las excepciones a la publicidad de información. En este sentido, las políticas, procedimientos, protocolos y metodologías, entre otros, que se implementan en el Modelo de Seguridad y Privacidad de la Información – MSPI, no presentan relación con los procedimientos para el ejercicio y garantía del derecho y las excepciones a la publicidad de información, es decir, desde el MSPI y la Seguridad Informática, solo se disponen de políticas, procedimientos, protocolos y metodologías, entre otros; que aporten para incorporar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MEMORANDO No OTIC 28225  del 18/04/2023
El Plan de seguridad de la información tiene una duración de 3,8 años e inició en 2022. Su porcentaje general de ejecución a finales de este año fue 23%. Para el 2023 se tiene planeado un avance general del 64%. Las acciones ejecutadas para este plan en 2023 en el primer trimestre son: 
1. Elaboración de caracterización del proyecto a contratar para el 2023.
2. Elaboración del Plan de trabajo para la contratación en 2023.
3. Elaboración del CDP.
4. Elaboración de la ficha técnica para contratación.
5. Políticas de Seguridad de la Información disponibles para la validación del Comité Institucional de Seguridad y Privacidad de la Información.</t>
  </si>
  <si>
    <r>
      <t xml:space="preserve">MEMORANDO No SG 24540 del 31/03/2023
Sin información reportada
MEMORANDO No SA-GARC 24884  del 03/04/2023
Reunión socialización formato actividades de participación ciudadana llevada a cabo el día 09-03-2023. Mediante memorando  SA-GARC 18476 14-03-2023 se remitió formato para diligenciamiento.
MEMORANDO No OAP 19973  del 20/03/2023 -Respuesta del Memorando Circular No. SA-GARC 18476 14/03/2023 - Incluye programación de actividades a cargo de la OAP porgramadas para el 3° y 4° trimestre (la evaulación será posterior a su realización)
</t>
    </r>
    <r>
      <rPr>
        <sz val="11"/>
        <color rgb="FFFF0000"/>
        <rFont val="Calibri"/>
        <family val="2"/>
        <scheme val="minor"/>
      </rPr>
      <t xml:space="preserve">
MEMORANDO No DEO 25002 del 03/04/2023
En la actividad denominada “Evaluar eventos de dialogo realizados e implementar acciones de mejora”, esta oficina envío  memorando DEO 17147 del 8 de marzo solicitando  cronograma de actividades al Grupo de Gerencia de Comunicaciones y memorando DEO 17553 del 9 de marzo a las subdirecciones (SGI-SVR-SMFF-SMCN)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r>
      <rPr>
        <sz val="11"/>
        <rFont val="Calibri"/>
        <family val="2"/>
        <scheme val="minor"/>
      </rPr>
      <t xml:space="preserve"> 
MEMORANDO No SA 25813  del 10/04/2023
Reunión socialización formato actividades de participación ciudadana llevada a cabo el día 09-03-2023. Mediante memorando  SA-GARC 18476 14-03-2023 se remitió formato para diligenciamiento. 
MEMORANDO No SG 28066  del 17/04/2023
Se remitió la información del día 03/04/2023 mediante memorando SA-GARC-24884 con la siguiente observación:
Reunión socialización formato actividades de participación ciudadana llevada a cabo el día 09-03-2023. Mediante memorando circular SA-GARC 18476 14-03-2023 se remitió formato para diligenciamiento y reiteración memorando circular No SG 24050
 </t>
    </r>
  </si>
  <si>
    <t>MEMORANDO No OTIC 28225  del 18/04/2023 -95%
Se viene prestando apoyo y asesoramiento a la Subdirección administrativa en el proyecto de implementación del SGDEA. Se planea salida a producción en 2023 según lo disponga la Subdirección Administrativa. 
MEMORANDO No SG 28066  del 17/04/2023
Esta actividad está programada para el 4to trimestre.</t>
  </si>
  <si>
    <t>La Oficina Asesora de Planeación ha capacitado a los nuevos desiganados para actualizar SUIT, les ha acompañado en multiples mesas de trabajo y ha coordinado sesiones con el sectorialista para aclara dudas 
En la plataforma  se corrobora la fecha de actualización de los trámites:
* Beneficio de tarifa exenta o diferencial en las estaciones de peaje a cargo del INVIAS: 03/03/23
* Permiso de cierre de vías: 17/03/23
* Permiso de uso de zona de vía: 15/03/23
* Permiso para la movilización de carga indivisible extrapesada, indivisible extradimensionada o indivisible extrapesada y extradimensionada a la vez y permiso para el transporte de carga divisible con vehículos combinados de carga - V.C.C: 20/01/23
* Permiso para movilización de carga extradimensionada por las vías nacionales: 17/01/23
MEMORANDO CIRCULAR No OAP 17519  del 09/03/2023 - Designación profesional para la administración del nuevo trámite OCAD
MEMORANDO No OAP 3838  del 24/01/2023 - Invitación para que involucren a la ciudadanía en la virtualización de los trámites (estandarización y mejora de trámites)
MEMORANDO No SG 24540 del 31/03/2023
Sin información reportada
MEMORANDO No SG 28066  del 17/04/2023
Para este trimestre no se presentó necesidad de actualización.</t>
  </si>
  <si>
    <t xml:space="preserve">MEMORANDO No SG 24540 del 31/03/2023
Sin información reportada
MEMORANDO No SA-GARC 24884  del 03/04/2023
Mediante memorando SA-GARC 5039 30-01-23, se remitio Informe trimestral información más consultada Oct - Dic 2022 y fue publicado en enero 2023. https://www.invias.gov.co/index.php/servicios-al-ciudadano/peticiones-quejas-y-reclamos/informe-trimestral-informacion-mas-consultada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SA 25813  del 10/04/2023 
Mediante memorando SA-GARC 5039 30-01-23, se remitio Informe trimestral información más consultada Oct - Dic 2022 y fue publicado en enero 2023. https://www.invias.gov.co/index.php/servicios-al-ciudadano/peticiones-quejas-y-reclamos/informe-trimestral-informacion-mas-consultada
MEMORANDO No SG 28066  del 17/04/2023
Se remitió la información del día 03/04/2023 mediante memorando SA-GARC-24884 con la siguiente observación:
Mediante memorando SA-GARC 5039 30-01-23, se remitió Informe trimestral información más consultada Oct - Dic 2022 y fue publicado en enero 2023. https://www.invias.gov.co/index.php/servicios-al-ciudadano/peticiones-quejas-y-reclamos/informe-trimestral-informacion-mas-consultada
</t>
  </si>
  <si>
    <t xml:space="preserve">MEMORANDO No SS 27985  del 17/04/2023
Durante el primer trimestre del año 2023 no se presentaron requerimientos para la respectiva respuesta a la actividad referenciada.
 </t>
  </si>
  <si>
    <t>MEMORANDO No SS 27985  del 17/04/2023
Durante el primer trimestre del año 2023 se programaron 4 capacitaciones en temas de Sostenibilidad y se realizaron 4 capacitaciones en temas de Sostenibilidad.</t>
  </si>
  <si>
    <t xml:space="preserve">MEMORANDO No OCD 27176  del 13/04/2023
Se realizó una (1) charla sobre  deberes, derechos y obligaciones de los servidores públicos, a los funcionarios del Nivel Directivo del Invias.  </t>
  </si>
  <si>
    <t xml:space="preserve">MEMORANDO No OCD 27176  del 13/04/2023 -10%
Esta meta esta para el segundo trimestre del año. Se avanzo en un 10% con la realización de las reuniones con la Oficina TIC, en donde se dieron los lineamientos para la creación del canal de denuncias en la página Web, el contenido y necesidades. </t>
  </si>
  <si>
    <t xml:space="preserve">MEMORANDO No SUBG 28950 del 20/04/2023
Se remitió Memorando SUBG 24290 de 31 de Marzo de 2023, en el cual tuvo por objeto la realización del seguimiento que la Subdirección General realiza, se solicita evidencia de la públicación de pildoras informativas en la página web de la entidad, con el objeto de reportar avances en las actividades del PAAC, a lo que el Grupo de Gerencia de Comunicaciones mediante memornado SG-GC 26175 de 11 de Abril de 2023 respondio que tiene programada la meta de la actividad para el segundo trimestre y requiere la información de la OAP </t>
  </si>
  <si>
    <t>1.	Se elaboró informe de Rendición de Cuentas Construcción de Paz - enero a diciembre de 2022 de acuerdo con los lineamientos de SIRCAP, este fue remitido al Ministerio de Transporte y a Presidencia.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Los informes de rendición de cuentas relativos a la paz están disponibles en: https://www.invias.gov.co/index.php/planeacion-gestion-y-control/rendicion-de-cuentas</t>
  </si>
  <si>
    <t>MEMORANDO No DEO 25002 del 03/04/2023
La Direccion de Ejecución y Operación tiene a cargo de 6 Facebook live para la presente vigencia, Actividades que se esta gestionando con el Grupo de Gerencia de Comunicaciones, Para lo cual se envió  memorando DEO 17147 del 8 de marzo de 2023 .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Se remitió memorando circular SUBG 24307 de 31 de Marzo de 2023, requiriendo a la DEO y DTE, Las memorias de los chats ciudadanos se encuentran disponibles en: https://www.invias.gov.co/index.php/servicios-al-ciudadano/participacion-en-linea/resultados-de-participacion</t>
  </si>
  <si>
    <t xml:space="preserve">MEMORANDO No DEO 25002 del 03/04/2023
La Dirección de ejecución y Operación, en cumplimiento de sus funciones de seguimiento y evaluación a sus subdirecciones adscritas (SGI-SVR-SMFF-SMCN) , envió memorando DEO 17553 del 9 de marzo 2023, solicitando el reporte de los proyectos entregados a la comunidad en el mes de enero y febrero  o por entregar con corte al 31 de marzo de 2023.
De: Sandra Jeannette Cortes Mora &lt;scortes@invias.gov.co&gt; 
Enviado el: jueves, 13 de abril de 2023 12:16 p.m.
Memorando DG-GC 25987
La Gerencia de Comunicaciones no recibió ninguna información por parte de los responsables para ser publicada.
MEMORANDO No SUBG 28950 del 20/04/2023
La Subdirección General por intermedio de la Gerencia de Comunicaciones no recibió ninguna información por parte de los responsables para ser publicada.
</t>
  </si>
  <si>
    <t>2.	Se publicó en la página web de la entidad en el siguiente enlace: https://www.invias.gov.co/index.php/planeacion-gestion-y-control/rendicion-de-cuentas#rendicion-de-cuentas-2022.
De: Sandra Jeannette Cortes Mora &lt;scortes@invias.gov.co&gt; 
Enviado el: jueves, 13 de abril de 2023 12:16 p.m.
Memorando DG-GC 25987
Los informes de rendición de cuentas están disponibles en: https://www.invias.gov.co/index.php/planeacion-gestion-y-control/rendicion-de-cuentas
MEMORANDO No SUBG 28950 del 20/04/2023
Los informes de rendición de cuentas están disponibles en: https://www.invias.gov.co/index.php/planeacion-gestion-y-control/rendicion-de-cuentas</t>
  </si>
  <si>
    <t xml:space="preserve">MEMORANDO No SG 24540 del 31/03/2023
Sin información reportada
MEMORANDO No SA-GARC 24884  del 03/04/2023 -25%
 Mediante memorando SA-GARC 13304 del 24-02-23, SA-GARC 18235 13-03-2023,  se envio el informe de mapa de aseguramiento a la Oficina de Control Interno, relacionando las denuncias ingresadas.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DJ 24879  del 03/04/2023
La DJ-(SPSC- SGCP,-SDJ) durante el primer trimestre no recibió denuncias, por lo tanto, no se requirió gestionar oportunamente
MEMORANDO No DEO 25002 del 03/04/2023
Desde la DEO se halló denuncia ciudadana bajo radicado 127 de enero de 2023, misma que según reporte de SICOR, se remitió por competencia a la Subdirección de Vías Regionales, quienes responden por medio de memorando SVR 4539 del 26 de enero de 2023 que tal caso ya fue resuelto con base en distintos fallos de tutela que han sido favorables al Instituto y no a las pretensiones del quejoso.  
MEMORANDO No OCI 25966  del 10/04/2023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MEMORANDO No SA 25813  del 10/04/2023 
Mediante memorando SA-GARC 13304 del 24-02-23, SA-GARC 18235 13-03-2023,  se envio el informe de mapa de aseguramiento a la Oficina de Control Interno, relacionando las denuncias ingresadas.
MEMORANDO No SGH 25891  del 10/04/2023
Se han atendido todas la PQRD en los tiempos establecidos, de acuerdo a la normatividad vigente.
MEMORANDO No SF 26582  del 12/04/2023
 La Subdireccion Financiera ha atendido todas la PQRD en los tiempos establecidos, de acuerdo a la normatividad vigente.
MEMORANDO No SG 28066  del 17/04/2023
Se remitió la información del día 03/04/2023 mediante memorando SA-GARC-24884 con la siguiente observación:
Mediante memorando SA-GARC 13304 del 24-02-23, SA-GARC 18235 13-03-2023, se envió el informe de mapa de aseguramiento a la Oficina de Control Interno, relacionando las denuncias ingresadas.
MEMORANDO No OCD 27176  del 13/04/2023
 Se realizó la gestión oportuna dentro de los términos de Ley, a las denuncias recibidas por la Oficina de Control Disciplinario, con respuesta a los quejosos y realizando las asignaciones para su trámite. 
MEMORANDO No SUBG 28950 del 20/04/2023
Se han atendido todas la PQRD en los tiempos establecidos, de acuerdo a la normatividad vigente.
 </t>
  </si>
  <si>
    <t>MEMORANDO No SG 24540 del 31/03/2023
Sin información reportada
MEMORANDO No SA-GARC 24884  del 03/04/2023
Mediante memorando SA-GARC 21466 del 23/03/2023 se solicitó a la OTIC la activación e inclusión del chatbot en el contrato del paquete de Microsoft, de las licencias adquiridas para el funcionamiento del software del Chatbot.
MEMORANDO No SA 25813  del 10/04/2023 
Mediante memorando SA-GARC 21466 del 23/03/2023 se solicitó a la OTIC la activación e inclusión del chatbot en el contrato del paquete de Microsoft, de las licencias adquiridas para el funcionamiento del software del Chatbot.
De: Sandra Jeannette Cortes Mora &lt;scortes@invias.gov.co&gt; 
Enviado el: jueves, 13 de abril de 2023 12:16 p.m.
Memorando DG-GC 25987
MEMORANDO No SG 28066  del 17/04/2023
Se remitió la información del día 03/04/2023 mediante memorando SA-GARC-24884 con la siguiente observación:
Mediante memorando SA-GARC 21466 del 23/03/2023 se solicitó a la OTIC la activación e inclusión del chatbot en el contrato del paquete de Microsoft, de las licencias adquiridas para el funcionamiento del software del Chatbot, el cual se fue puesto en servicio de la ciudadanía.
MEMORANDO No SUBG 28950 del 20/04/2023
Se inició el proceso de diagnóstico para definir la viabilidad de la activación del Chatbot en el Portal Web.</t>
  </si>
  <si>
    <t>MEMORANDO No SG 24540 del 31/03/2023
la encuesta se publico en la pagina web desde el 17 de marzo de 2023 https://forms.office.com/pages/responsepage.aspx?id=KBkX6ykpLE-nWbXMKscq-0JOVcT8nmFHtqkjj1oZ7YVUMjgzRk9GT0NRVERWMUtQR1BUN1E3Q1BYQiQlQCN0PWcu
MEMORANDO No SA-GARC 24884  del 03/04/2023
Mediante memorando SA-GARC 18521  del 14-03-23,  se solicitó la publicación de la encuesta en el menú de transparencia al grupo de comunicaciones.
MEMORANDO No SA 25813  del 10/04/2023 
Mediante memorando SA-GARC 18521  del 14-03-23,  se solicitó la publicación de la encuesta en el menú de transparencia al grupo de comunicaciones.
MEMORANDO No SUBG 28950 del 20/04/2023
El banner con el vínculo a la encuesta de satisfacción del ciudadano sobre Transparencia y acceso a la información está disponible en: https://www.invias.gov.co/</t>
  </si>
  <si>
    <t>MEMORANDO No SG 24540 del 31/03/2023
se ha revisado la matriz identificando falta de información publicada deacuerdo con la resolucion 1519 de 2020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La Subdirección de Procesos de Selección contractuales realiza de manera periodica actualización y publicación de información en la Pag web del INVIAS con la información conttractual, igualmente todos los trámites contractuales realizados por esta subdirección se publican en plataforma SECOP II 
Enlace publicación contratos Pag web: https://www.invias.gov.co/index.php/contratacion2/licitaciones-declaradas-desiertas-y-contratos-adjudicados
MEMORANDO No SA-GARC 24884  del 03/04/2023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DEO 25002 del 03/04/2023
La Dirección de Ejecución y Operación esta apoyando mediante el  suministro de información de su competencia en el marco de los lineamientos de La matriz de la resolución 1519 de 2020 y plan de mejoramiento respectivo. Por lo anterior esta Dirección envía  Memorando No. DEO 18322 del 13-03-2023 "Remisión soporte de cumplimiento hallazgo H5AF2020", Memorando Circular No. DEO 20818 del 22-03-2023 "Recordatorio Cumplimiento Matriz Acuerdos de Niveles de Servicio - ANS DEO 2022". y memorandos DEO 19581 Y DEO 12358. Relacionados con el plan de mejoramiento. 
MEMORANDO No OCI 25966  del 10/04/2023
La Oficina de Control Interno en cumplimiento de la acción publicó mediante enlace  https://www.invias.gov.co/index.php/informacion-institucional/8-informacion-general/4107-informes-de-ley carpeta 2022 o 2023 
 Informe de Evaluación de Control Interno Contable 2022; Informe de Austeridad en el Gasto a 31-12-2022; Informe Semestral de Evaluación Independiente del Estado del Sistema de Control Interno del periodo 1 de julio al 31 de diciembre de 2022.
En el enlace: https://www.invias.gov.co/index.php/informacion-institucional/hechos-de-transparencia/mecanismos-de-control/informes-de-control-interno#informes-de-evaluacion-y-seguimiento carpeta 2022, publicó: Informe de Seguimiento Chip 2022; Informe Relación de Acreencias a favor de la entidad pendientes de Pago 2022.
En enlace: https://www.invias.gov.co/index.php/plan-anticorrupcion-y-de-atencion-al-ciudadano. Seguimiento al cumplimiento del Plan Anticorrupción y de Atención al Ciudadano y seguimiento a la Racionalización de Trámites SUIT a 31-12-2022.
y  en el enlace: https://www.invias.gov.co/index.php/informacion-institucional/hechos-de-transparencia/mecanismos-de-control/informes-de-avance-y-mejoramiento; Avance Plan de Mejoramiento CGR a 31-12-2022.
MEMORANDO No SA 25813  del 10/04/2023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SF 26582  del 12/04/2023
La subdireccion financiera para el 1 trimestre tiene publicado correctamente toda su informacion relevante como se puede evidenciar en el siguiente link:  https://www.invias.gov.co/index.php/informacion-institucional/hechos-de-transparencia/informacion-financiera-y-contable
De: Sandra Jeannette Cortes Mora &lt;scortes@invias.gov.co&gt; 
Enviado el: jueves, 13 de abril de 2023 12:16 p.m.
Memorando DG-GC 25987
MEMORANDO No SUBG 28950 del 20/04/2023
La subdireccion financiera para el 4 trimestre tiene publicado correctamente toda su informacion relevante como se puede evidenciar en el siguiente link:  https://www.invias.gov.co/index.php/informacion-institucional/hechos-de-transparencia/informacion-financiera-y-contable</t>
  </si>
  <si>
    <t>De: Pedro Davila Villamizar &lt;pdavila@invias.gov.co&gt; 
Enviado el: jueves, 13 de abril de 2023 3:20 p.m.
Nayibe Fernandez Martinez &lt;nfernandez@invias.gov.co&gt; 
 el viernes, 14 de abril de 2023 3:50 p.m.
Implementación de medidas de compensación por permisos y autorizaciones ambientales.</t>
  </si>
  <si>
    <t>MEMORANDO No SGH 6380  del 02/02/2023:
esta Subdirección prestará apoyo de personal dependiendo de las políticas de la Alta Dirección para el proceso de encargos y los nombramientos provisionales de las personas que se encargarán del tema
De: Pedro Davila Villamizar &lt;pdavila@invias.gov.co&gt; 
Enviado el: jueves, 13 de abril de 2023 3:20 p.m.</t>
  </si>
  <si>
    <t>MEMORANDO No SS 28719 del 19/04/2023
En el primer trimestre del 2023 se dio cumplimiento desde el componente social de la subdirección de sostenibilidadad para la  conformacion de  veedurias a traves de las reuniones de inicio de los proyectos, mismas en donde se explica a la comunidad los mecanismos de participación que estan a su disposición para su posterior  vinculación y acompañamiento a la ejecución de los proyectos que se adelanten. 
Se resalta la conformación de veeduria para el proyecto de "Mejoramiento y mantenimiento  de la carretera  candelaria- laberinto ruta 2402 sector candelaria - la plata del PR 28+000 al PR38+500, Departamento del Huila", el día 08 de febrero de 2023, entre otros.</t>
  </si>
  <si>
    <t>MEMORANDO No SS 28719 del 19/04/2023
Implementación de medidas de compensación por permisos y autorizaciones ambientales.</t>
  </si>
  <si>
    <t>MEMORANDO No SS 27985  del 17/04/2023
Esta programada las actividades de cumplimiento en el segundo trimestre del año
MEMORANDO No SS 28719 del 19/04/2023
Esta actividad esta programada para realizar el segundo trimestre del 2023</t>
  </si>
  <si>
    <t>MEMORANDO No SS 28719 del 19/04/2023
N/A</t>
  </si>
  <si>
    <t>MEMORANDO No SS 28719 del 19/04/2023
En primer trimestre del 2023 se dio cumplimiento con el seguimiento y apoyo a las interventorias para la ejecución de socializaciones con veedurias en los diferentes proyectos que adelanta el INVIAS. Se resalta el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del 21 de febrero, entre otros.</t>
  </si>
  <si>
    <t>MEMORANDO No SS 28719 del 19/04/2023
En primer trimestre del 2023 se da cumplimiento a la actividad en mención teniendo en cuenta la jornada de socialización que se llevo a cabo a nivel nacional del programa caminos comunitarios de la paz total en la semana del 29 de marzo al 01 de abril y demas socializaciones adelantadas en los proyectos como lo es "Proyecto de mejoramiento mediante la construccion para la solución integral del paso a la altura del kilometro 58 de la cabecera municipal de guayabetal de la via bogota villavicencio y actividades complementarias en los departamentos de cundinamarca y meta" los días 23 de febrero y 14 de marzo, entre otros.</t>
  </si>
  <si>
    <t>MEMORANDO No SS 28719 del 19/04/2023
En el trimestre de 2023 se da cumplimiento desde la gestion social de la subdireccion de sostenibilidad, a traves de la planeación y ejecución de Obras con Particiáción Comunitaria, se resalta la entrega de la OPC de pasos de fauna aéreos que fueron instalados en los corredores de Santuario - Caño alegre y Hoyo Rico - Caucasia</t>
  </si>
  <si>
    <t>MEMORANDO No SS 28719 del 19/04/2023
En el trimestre de 2023 se da cumplimiento desde la gestion social de la subdireccion de sostenibilidad, puesto que se hace seguimiento a la interventoria quien debe cumplir con la entrega periodica a traves de los informes trimestrales los soportes que evidencien que en efecto el personal de obra contratado forma parte del area de influencia directa del proyecto.</t>
  </si>
  <si>
    <t>MEMORANDO No SS 28719 del 19/04/2023
En el trimestre de 2023 se da cumplimiento puesto que desde la gestion social de la subdirecciónde de sostenibilidad se resaltan los siguientes reconocimientos de factores de compensación social: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Tramo 1 Variante Zipaquirá, se reconocio el factor de compensación por arrendamiento y traslado por un valor de $4.000.000, entre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</si>
</sst>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sz val="11"/>
      <color theme="8"/>
      <name val="Calibri"/>
      <family val="2"/>
      <scheme val="minor"/>
    </font>
    <font>
      <strike/>
      <sz val="11"/>
      <name val="Calibri"/>
      <family val="2"/>
      <scheme val="minor"/>
    </font>
    <font>
      <b/>
      <strike/>
      <sz val="11"/>
      <name val="Calibri"/>
      <family val="2"/>
      <scheme val="minor"/>
    </font>
    <font>
      <sz val="18"/>
      <name val="Arial"/>
      <family val="2"/>
    </font>
    <font>
      <b/>
      <sz val="8"/>
      <color rgb="FFFFFFFF"/>
      <name val="Arial"/>
      <family val="2"/>
    </font>
    <font>
      <b/>
      <sz val="9"/>
      <color rgb="FFFFFFFF"/>
      <name val="Arial"/>
      <family val="2"/>
    </font>
    <font>
      <b/>
      <sz val="7"/>
      <color rgb="FFFFFFFF"/>
      <name val="Arial"/>
      <family val="2"/>
    </font>
    <font>
      <sz val="9"/>
      <color rgb="FF000000"/>
      <name val="Arial"/>
      <family val="2"/>
    </font>
    <font>
      <b/>
      <u/>
      <sz val="9"/>
      <color rgb="FF0563C1"/>
      <name val="Arial"/>
      <family val="2"/>
    </font>
    <font>
      <sz val="8"/>
      <color rgb="FF000000"/>
      <name val="Arial"/>
      <family val="2"/>
    </font>
    <font>
      <u/>
      <sz val="11"/>
      <color theme="10"/>
      <name val="Calibri"/>
      <family val="2"/>
      <scheme val="minor"/>
    </font>
    <font>
      <sz val="10.5"/>
      <color rgb="FF000000"/>
      <name val="Calibri"/>
      <family val="2"/>
    </font>
    <font>
      <b/>
      <sz val="11"/>
      <color rgb="FFFF0000"/>
      <name val="Calibri"/>
      <family val="2"/>
      <scheme val="minor"/>
    </font>
    <font>
      <sz val="11"/>
      <color theme="0"/>
      <name val="Calibri"/>
      <family val="2"/>
      <scheme val="minor"/>
    </font>
  </fonts>
  <fills count="41">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rgb="FF7030A0"/>
        <bgColor indexed="64"/>
      </patternFill>
    </fill>
    <fill>
      <patternFill patternType="solid">
        <fgColor rgb="FFCC99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99CC"/>
        <bgColor indexed="64"/>
      </patternFill>
    </fill>
    <fill>
      <patternFill patternType="solid">
        <fgColor rgb="FFFFEBFF"/>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70AD47"/>
        <bgColor indexed="64"/>
      </patternFill>
    </fill>
    <fill>
      <patternFill patternType="solid">
        <fgColor rgb="FFE2EFDA"/>
        <bgColor indexed="64"/>
      </patternFill>
    </fill>
    <fill>
      <patternFill patternType="solid">
        <fgColor rgb="FFE2F0D9"/>
        <bgColor indexed="64"/>
      </patternFill>
    </fill>
    <fill>
      <patternFill patternType="solid">
        <fgColor rgb="FFA5A5A5"/>
        <bgColor indexed="64"/>
      </patternFill>
    </fill>
    <fill>
      <patternFill patternType="solid">
        <fgColor rgb="FFF2F2F2"/>
        <bgColor indexed="64"/>
      </patternFill>
    </fill>
    <fill>
      <patternFill patternType="solid">
        <fgColor rgb="FFEDEDED"/>
        <bgColor indexed="64"/>
      </patternFill>
    </fill>
    <fill>
      <patternFill patternType="solid">
        <fgColor theme="0"/>
        <bgColor indexed="64"/>
      </patternFill>
    </fill>
  </fills>
  <borders count="74">
    <border>
      <left/>
      <right/>
      <top/>
      <bottom/>
      <diagonal/>
    </border>
    <border>
      <left style="medium">
        <color rgb="FFFFFFFF"/>
      </left>
      <right style="medium">
        <color rgb="FFFFFFFF"/>
      </right>
      <top style="medium">
        <color rgb="FFFFFFFF"/>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right style="thin">
        <color theme="0"/>
      </right>
      <top style="medium">
        <color indexed="64"/>
      </top>
      <bottom style="thin">
        <color theme="0"/>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medium">
        <color theme="0"/>
      </left>
      <right style="medium">
        <color theme="0"/>
      </right>
      <top/>
      <bottom/>
      <diagonal/>
    </border>
    <border>
      <left style="medium">
        <color theme="0"/>
      </left>
      <right style="medium">
        <color theme="0"/>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thin">
        <color indexed="64"/>
      </left>
      <right style="medium">
        <color indexed="64"/>
      </right>
      <top style="medium">
        <color indexed="64"/>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style="medium">
        <color rgb="FFFFFFFF"/>
      </top>
      <bottom style="thick">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top style="thick">
        <color rgb="FFFFFFFF"/>
      </top>
      <bottom style="medium">
        <color rgb="FFFFFFFF"/>
      </bottom>
      <diagonal/>
    </border>
    <border>
      <left style="medium">
        <color rgb="FFFFFFFF"/>
      </left>
      <right style="medium">
        <color rgb="FFFFFFFF"/>
      </right>
      <top style="thick">
        <color rgb="FFFFFFFF"/>
      </top>
      <bottom style="thick">
        <color rgb="FFFFFFFF"/>
      </bottom>
      <diagonal/>
    </border>
    <border>
      <left style="medium">
        <color rgb="FFFFFFFF"/>
      </left>
      <right/>
      <top style="medium">
        <color rgb="FFFFFFFF"/>
      </top>
      <bottom style="medium">
        <color rgb="FFFFFFFF"/>
      </bottom>
      <diagonal/>
    </border>
    <border>
      <left style="thin">
        <color theme="0"/>
      </left>
      <right style="medium">
        <color indexed="64"/>
      </right>
      <top style="thin">
        <color theme="0"/>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theme="0"/>
      </right>
      <top style="thin">
        <color theme="0"/>
      </top>
      <bottom/>
      <diagonal/>
    </border>
    <border>
      <left style="medium">
        <color indexed="64"/>
      </left>
      <right style="medium">
        <color theme="0"/>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indexed="64"/>
      </bottom>
      <diagonal/>
    </border>
    <border>
      <left style="medium">
        <color theme="0"/>
      </left>
      <right style="medium">
        <color indexed="64"/>
      </right>
      <top style="medium">
        <color theme="0"/>
      </top>
      <bottom style="medium">
        <color indexed="64"/>
      </bottom>
      <diagonal/>
    </border>
    <border>
      <left style="medium">
        <color indexed="64"/>
      </left>
      <right style="medium">
        <color theme="0"/>
      </right>
      <top/>
      <bottom/>
      <diagonal/>
    </border>
    <border>
      <left style="medium">
        <color theme="0"/>
      </left>
      <right style="medium">
        <color indexed="64"/>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FFFFFF"/>
      </left>
      <right style="medium">
        <color indexed="64"/>
      </right>
      <top style="medium">
        <color rgb="FFFFFFFF"/>
      </top>
      <bottom/>
      <diagonal/>
    </border>
  </borders>
  <cellStyleXfs count="4">
    <xf numFmtId="0" fontId="0" fillId="0" borderId="0"/>
    <xf numFmtId="9" fontId="1" fillId="0" borderId="0" applyFont="0" applyFill="0" applyBorder="0" applyAlignment="0" applyProtection="0"/>
    <xf numFmtId="0" fontId="3" fillId="0" borderId="0"/>
    <xf numFmtId="0" fontId="24" fillId="0" borderId="0" applyNumberFormat="0" applyFill="0" applyBorder="0" applyAlignment="0" applyProtection="0"/>
  </cellStyleXfs>
  <cellXfs count="567">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3" xfId="0" applyBorder="1"/>
    <xf numFmtId="0" fontId="0" fillId="0" borderId="3" xfId="0" applyBorder="1" applyAlignment="1">
      <alignment horizontal="center" vertical="center"/>
    </xf>
    <xf numFmtId="0" fontId="4" fillId="21" borderId="3" xfId="0" applyFont="1" applyFill="1" applyBorder="1" applyAlignment="1">
      <alignment horizontal="center" vertical="center" wrapText="1"/>
    </xf>
    <xf numFmtId="0" fontId="0" fillId="0" borderId="3" xfId="0" applyBorder="1" applyAlignment="1">
      <alignment wrapText="1"/>
    </xf>
    <xf numFmtId="164" fontId="0" fillId="0" borderId="0" xfId="1" applyNumberFormat="1" applyFont="1" applyAlignment="1" applyProtection="1">
      <alignment horizontal="center" vertical="center"/>
    </xf>
    <xf numFmtId="0" fontId="0" fillId="0" borderId="0" xfId="0" applyAlignment="1">
      <alignment textRotation="90" wrapText="1"/>
    </xf>
    <xf numFmtId="0" fontId="9" fillId="20" borderId="5" xfId="0" applyFont="1" applyFill="1" applyBorder="1" applyAlignment="1">
      <alignment horizontal="center" vertical="center" textRotation="90" wrapText="1" readingOrder="1"/>
    </xf>
    <xf numFmtId="0" fontId="9" fillId="20" borderId="17" xfId="0" applyFont="1" applyFill="1" applyBorder="1" applyAlignment="1">
      <alignment horizontal="center" vertical="center" textRotation="90" wrapText="1" readingOrder="1"/>
    </xf>
    <xf numFmtId="0" fontId="2" fillId="5" borderId="1" xfId="0" applyFont="1" applyFill="1" applyBorder="1" applyAlignment="1">
      <alignment horizontal="center" vertical="center" wrapText="1" readingOrder="1"/>
    </xf>
    <xf numFmtId="0" fontId="2" fillId="5" borderId="4" xfId="0" applyFont="1" applyFill="1" applyBorder="1" applyAlignment="1">
      <alignment horizontal="center" vertical="center" wrapText="1" readingOrder="1"/>
    </xf>
    <xf numFmtId="2" fontId="0" fillId="0" borderId="0" xfId="0" applyNumberFormat="1" applyAlignment="1">
      <alignment horizontal="center" vertical="center"/>
    </xf>
    <xf numFmtId="2" fontId="0" fillId="0" borderId="0" xfId="1" applyNumberFormat="1" applyFont="1" applyAlignment="1" applyProtection="1">
      <alignment horizontal="center" vertical="center"/>
    </xf>
    <xf numFmtId="0" fontId="0" fillId="0" borderId="0" xfId="0" applyAlignment="1">
      <alignment horizontal="left" vertical="top" wrapText="1"/>
    </xf>
    <xf numFmtId="164" fontId="10" fillId="16" borderId="18"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10" fillId="16" borderId="11" xfId="0" applyFont="1" applyFill="1" applyBorder="1" applyAlignment="1">
      <alignment horizontal="center" vertical="center" wrapText="1" readingOrder="1"/>
    </xf>
    <xf numFmtId="0" fontId="6" fillId="8" borderId="26" xfId="0" applyFont="1" applyFill="1" applyBorder="1" applyAlignment="1">
      <alignment horizontal="center" vertical="center" wrapText="1" readingOrder="1"/>
    </xf>
    <xf numFmtId="0" fontId="8" fillId="8" borderId="26" xfId="0" applyFont="1" applyFill="1" applyBorder="1" applyAlignment="1">
      <alignment horizontal="center" vertical="center" wrapText="1" readingOrder="1"/>
    </xf>
    <xf numFmtId="164" fontId="6" fillId="8" borderId="9" xfId="1" applyNumberFormat="1" applyFont="1" applyFill="1" applyBorder="1" applyAlignment="1" applyProtection="1">
      <alignment horizontal="center" vertical="center" wrapText="1" readingOrder="1"/>
    </xf>
    <xf numFmtId="2" fontId="6" fillId="8" borderId="9" xfId="0" applyNumberFormat="1" applyFont="1" applyFill="1" applyBorder="1" applyAlignment="1">
      <alignment horizontal="center" vertical="center" wrapText="1" readingOrder="1"/>
    </xf>
    <xf numFmtId="0" fontId="6" fillId="8" borderId="9" xfId="0" applyFont="1" applyFill="1" applyBorder="1" applyAlignment="1">
      <alignment horizontal="center" vertical="center" wrapText="1" readingOrder="1"/>
    </xf>
    <xf numFmtId="0" fontId="8" fillId="8" borderId="9" xfId="0" applyFont="1" applyFill="1" applyBorder="1" applyAlignment="1">
      <alignment horizontal="center" vertical="center" wrapText="1" readingOrder="1"/>
    </xf>
    <xf numFmtId="0" fontId="6" fillId="2" borderId="26" xfId="0" applyFont="1" applyFill="1" applyBorder="1" applyAlignment="1">
      <alignment horizontal="center" vertical="center" wrapText="1" readingOrder="1"/>
    </xf>
    <xf numFmtId="0" fontId="8" fillId="2" borderId="26" xfId="0" applyFont="1" applyFill="1" applyBorder="1" applyAlignment="1">
      <alignment horizontal="center" vertical="center" wrapText="1" readingOrder="1"/>
    </xf>
    <xf numFmtId="164" fontId="6" fillId="2" borderId="26" xfId="1" applyNumberFormat="1" applyFont="1" applyFill="1" applyBorder="1" applyAlignment="1" applyProtection="1">
      <alignment horizontal="center" vertical="center" wrapText="1" readingOrder="1"/>
    </xf>
    <xf numFmtId="2" fontId="6" fillId="2" borderId="26" xfId="0" applyNumberFormat="1" applyFont="1" applyFill="1" applyBorder="1" applyAlignment="1">
      <alignment horizontal="center" vertical="center" wrapText="1" readingOrder="1"/>
    </xf>
    <xf numFmtId="0" fontId="6" fillId="2" borderId="9" xfId="0" applyFont="1" applyFill="1" applyBorder="1" applyAlignment="1">
      <alignment horizontal="center" vertical="center" wrapText="1" readingOrder="1"/>
    </xf>
    <xf numFmtId="0" fontId="8" fillId="2" borderId="9" xfId="0" applyFont="1" applyFill="1" applyBorder="1" applyAlignment="1">
      <alignment horizontal="center" vertical="center" wrapText="1" readingOrder="1"/>
    </xf>
    <xf numFmtId="164" fontId="6" fillId="2" borderId="9" xfId="1" applyNumberFormat="1" applyFont="1" applyFill="1" applyBorder="1" applyAlignment="1" applyProtection="1">
      <alignment horizontal="center" vertical="center" wrapText="1" readingOrder="1"/>
    </xf>
    <xf numFmtId="2" fontId="6" fillId="2" borderId="9" xfId="0" applyNumberFormat="1" applyFont="1" applyFill="1" applyBorder="1" applyAlignment="1">
      <alignment horizontal="center" vertical="center" wrapText="1" readingOrder="1"/>
    </xf>
    <xf numFmtId="0" fontId="6" fillId="3" borderId="9" xfId="0" applyFont="1" applyFill="1" applyBorder="1" applyAlignment="1">
      <alignment horizontal="center" vertical="center" wrapText="1" readingOrder="1"/>
    </xf>
    <xf numFmtId="0" fontId="8" fillId="3" borderId="9" xfId="0" applyFont="1" applyFill="1" applyBorder="1" applyAlignment="1">
      <alignment horizontal="center" vertical="center" wrapText="1" readingOrder="1"/>
    </xf>
    <xf numFmtId="164" fontId="6" fillId="3" borderId="9" xfId="1" applyNumberFormat="1" applyFont="1" applyFill="1" applyBorder="1" applyAlignment="1" applyProtection="1">
      <alignment horizontal="center" vertical="center" wrapText="1" readingOrder="1"/>
    </xf>
    <xf numFmtId="2" fontId="6" fillId="3" borderId="9" xfId="0" applyNumberFormat="1" applyFont="1" applyFill="1" applyBorder="1" applyAlignment="1">
      <alignment horizontal="center" vertical="center" wrapText="1" readingOrder="1"/>
    </xf>
    <xf numFmtId="0" fontId="14" fillId="0" borderId="0" xfId="0" applyFont="1"/>
    <xf numFmtId="164" fontId="2" fillId="4" borderId="40" xfId="1" applyNumberFormat="1" applyFont="1" applyFill="1" applyBorder="1" applyAlignment="1" applyProtection="1">
      <alignment horizontal="center" vertical="center" wrapText="1"/>
    </xf>
    <xf numFmtId="2" fontId="2" fillId="4" borderId="40" xfId="2" applyNumberFormat="1" applyFont="1" applyFill="1" applyBorder="1" applyAlignment="1">
      <alignment horizontal="center" vertical="center" wrapText="1"/>
    </xf>
    <xf numFmtId="164" fontId="2" fillId="4" borderId="41" xfId="1" applyNumberFormat="1" applyFont="1" applyFill="1" applyBorder="1" applyAlignment="1" applyProtection="1">
      <alignment horizontal="center" vertical="center" wrapText="1"/>
    </xf>
    <xf numFmtId="0" fontId="8" fillId="9" borderId="42" xfId="0" applyFont="1" applyFill="1" applyBorder="1" applyAlignment="1">
      <alignment horizontal="center" vertical="center" textRotation="90" wrapText="1" readingOrder="1"/>
    </xf>
    <xf numFmtId="0" fontId="8" fillId="9" borderId="42" xfId="0" applyFont="1" applyFill="1" applyBorder="1" applyAlignment="1">
      <alignment horizontal="center" vertical="center" wrapText="1" readingOrder="1"/>
    </xf>
    <xf numFmtId="0" fontId="0" fillId="26" borderId="45" xfId="0" applyFill="1" applyBorder="1" applyAlignment="1">
      <alignment horizontal="center" vertical="center" wrapText="1"/>
    </xf>
    <xf numFmtId="0" fontId="6" fillId="11" borderId="9" xfId="0" applyFont="1" applyFill="1" applyBorder="1" applyAlignment="1">
      <alignment horizontal="center" vertical="center" wrapText="1"/>
    </xf>
    <xf numFmtId="0" fontId="8" fillId="11" borderId="9" xfId="0" applyFont="1" applyFill="1" applyBorder="1" applyAlignment="1">
      <alignment horizontal="center" vertical="center" wrapText="1"/>
    </xf>
    <xf numFmtId="2" fontId="6" fillId="11" borderId="9" xfId="0" applyNumberFormat="1" applyFont="1" applyFill="1" applyBorder="1" applyAlignment="1">
      <alignment horizontal="center" vertical="center" wrapText="1" readingOrder="1"/>
    </xf>
    <xf numFmtId="164" fontId="6" fillId="11" borderId="9" xfId="1" applyNumberFormat="1" applyFont="1" applyFill="1" applyBorder="1" applyAlignment="1" applyProtection="1">
      <alignment horizontal="center" vertical="center" wrapText="1" readingOrder="1"/>
    </xf>
    <xf numFmtId="164" fontId="8" fillId="3" borderId="9" xfId="1" applyNumberFormat="1" applyFont="1" applyFill="1" applyBorder="1" applyAlignment="1" applyProtection="1">
      <alignment horizontal="center" vertical="center" wrapText="1"/>
    </xf>
    <xf numFmtId="164" fontId="8" fillId="3" borderId="9" xfId="1" applyNumberFormat="1" applyFont="1" applyFill="1" applyBorder="1" applyAlignment="1" applyProtection="1">
      <alignment horizontal="center" vertical="center" wrapText="1"/>
      <protection locked="0"/>
    </xf>
    <xf numFmtId="164" fontId="8" fillId="2" borderId="9" xfId="1" applyNumberFormat="1" applyFont="1" applyFill="1" applyBorder="1" applyAlignment="1" applyProtection="1">
      <alignment horizontal="center" vertical="center" wrapText="1"/>
    </xf>
    <xf numFmtId="0" fontId="8" fillId="2" borderId="9" xfId="1" applyNumberFormat="1" applyFont="1" applyFill="1" applyBorder="1" applyAlignment="1" applyProtection="1">
      <alignment horizontal="center" vertical="center" wrapText="1"/>
    </xf>
    <xf numFmtId="164" fontId="8" fillId="2" borderId="9" xfId="1" applyNumberFormat="1"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164" fontId="8" fillId="23" borderId="9" xfId="1" applyNumberFormat="1" applyFont="1" applyFill="1" applyBorder="1" applyAlignment="1" applyProtection="1">
      <alignment horizontal="center" vertical="center" wrapText="1"/>
    </xf>
    <xf numFmtId="0" fontId="8" fillId="23" borderId="9" xfId="1" applyNumberFormat="1" applyFont="1" applyFill="1" applyBorder="1" applyAlignment="1" applyProtection="1">
      <alignment horizontal="center" vertical="center" wrapText="1"/>
    </xf>
    <xf numFmtId="164" fontId="8" fillId="23" borderId="9" xfId="1" applyNumberFormat="1" applyFont="1" applyFill="1" applyBorder="1" applyAlignment="1" applyProtection="1">
      <alignment horizontal="center" vertical="center" wrapText="1"/>
      <protection locked="0"/>
    </xf>
    <xf numFmtId="0" fontId="6" fillId="23" borderId="9" xfId="0" applyFont="1" applyFill="1" applyBorder="1" applyAlignment="1" applyProtection="1">
      <alignment horizontal="center" vertical="center" wrapText="1"/>
      <protection locked="0"/>
    </xf>
    <xf numFmtId="164" fontId="8" fillId="8" borderId="9" xfId="1" applyNumberFormat="1" applyFont="1" applyFill="1" applyBorder="1" applyAlignment="1" applyProtection="1">
      <alignment horizontal="center" vertical="center" wrapText="1"/>
    </xf>
    <xf numFmtId="0" fontId="6" fillId="8" borderId="9" xfId="0" applyFont="1" applyFill="1" applyBorder="1" applyAlignment="1">
      <alignment horizontal="center" vertical="center" wrapText="1"/>
    </xf>
    <xf numFmtId="164" fontId="8" fillId="8" borderId="9" xfId="1" applyNumberFormat="1"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2" fontId="6" fillId="8" borderId="26" xfId="0" applyNumberFormat="1" applyFont="1" applyFill="1" applyBorder="1" applyAlignment="1">
      <alignment horizontal="center" vertical="center" wrapText="1" readingOrder="1"/>
    </xf>
    <xf numFmtId="164" fontId="6" fillId="8" borderId="26" xfId="1" applyNumberFormat="1" applyFont="1" applyFill="1" applyBorder="1" applyAlignment="1" applyProtection="1">
      <alignment horizontal="center" vertical="center" wrapText="1" readingOrder="1"/>
    </xf>
    <xf numFmtId="164" fontId="8" fillId="8" borderId="26" xfId="1" applyNumberFormat="1" applyFont="1" applyFill="1" applyBorder="1" applyAlignment="1" applyProtection="1">
      <alignment horizontal="center" vertical="center" wrapText="1"/>
    </xf>
    <xf numFmtId="0" fontId="6" fillId="8" borderId="26" xfId="0" applyFont="1" applyFill="1" applyBorder="1" applyAlignment="1">
      <alignment horizontal="center" vertical="center" wrapText="1"/>
    </xf>
    <xf numFmtId="164" fontId="8" fillId="8" borderId="26" xfId="1" applyNumberFormat="1" applyFont="1" applyFill="1" applyBorder="1" applyAlignment="1" applyProtection="1">
      <alignment horizontal="center" vertical="center" wrapText="1"/>
      <protection locked="0"/>
    </xf>
    <xf numFmtId="0" fontId="6" fillId="8" borderId="26" xfId="0" applyFont="1" applyFill="1" applyBorder="1" applyAlignment="1" applyProtection="1">
      <alignment horizontal="center" vertical="center" wrapText="1"/>
      <protection locked="0"/>
    </xf>
    <xf numFmtId="0" fontId="6" fillId="8" borderId="12" xfId="0" applyFont="1" applyFill="1" applyBorder="1" applyAlignment="1">
      <alignment horizontal="center" vertical="center" wrapText="1" readingOrder="1"/>
    </xf>
    <xf numFmtId="0" fontId="8" fillId="8" borderId="12" xfId="0" applyFont="1" applyFill="1" applyBorder="1" applyAlignment="1">
      <alignment horizontal="center" vertical="center" wrapText="1" readingOrder="1"/>
    </xf>
    <xf numFmtId="2" fontId="6" fillId="8" borderId="12" xfId="0" applyNumberFormat="1" applyFont="1" applyFill="1" applyBorder="1" applyAlignment="1">
      <alignment horizontal="center" vertical="center" wrapText="1" readingOrder="1"/>
    </xf>
    <xf numFmtId="164" fontId="6" fillId="8" borderId="12" xfId="1" applyNumberFormat="1" applyFont="1" applyFill="1" applyBorder="1" applyAlignment="1" applyProtection="1">
      <alignment horizontal="center" vertical="center" wrapText="1" readingOrder="1"/>
    </xf>
    <xf numFmtId="164" fontId="8" fillId="8" borderId="12" xfId="1" applyNumberFormat="1" applyFont="1" applyFill="1" applyBorder="1" applyAlignment="1" applyProtection="1">
      <alignment horizontal="center" vertical="center" wrapText="1"/>
    </xf>
    <xf numFmtId="0" fontId="6" fillId="3" borderId="26" xfId="0" applyFont="1" applyFill="1" applyBorder="1" applyAlignment="1">
      <alignment horizontal="center" vertical="center" wrapText="1" readingOrder="1"/>
    </xf>
    <xf numFmtId="0" fontId="8" fillId="3" borderId="26" xfId="0" applyFont="1" applyFill="1" applyBorder="1" applyAlignment="1">
      <alignment horizontal="center" vertical="center" wrapText="1" readingOrder="1"/>
    </xf>
    <xf numFmtId="2" fontId="6" fillId="3" borderId="26" xfId="0" applyNumberFormat="1" applyFont="1" applyFill="1" applyBorder="1" applyAlignment="1">
      <alignment horizontal="center" vertical="center" wrapText="1" readingOrder="1"/>
    </xf>
    <xf numFmtId="164" fontId="6" fillId="3" borderId="26" xfId="1" applyNumberFormat="1" applyFont="1" applyFill="1" applyBorder="1" applyAlignment="1" applyProtection="1">
      <alignment horizontal="center" vertical="center" wrapText="1" readingOrder="1"/>
    </xf>
    <xf numFmtId="164" fontId="8" fillId="3" borderId="26" xfId="1" applyNumberFormat="1" applyFont="1" applyFill="1" applyBorder="1" applyAlignment="1" applyProtection="1">
      <alignment horizontal="center" vertical="center" wrapText="1"/>
    </xf>
    <xf numFmtId="0" fontId="6" fillId="3" borderId="12" xfId="0" applyFont="1" applyFill="1" applyBorder="1" applyAlignment="1">
      <alignment horizontal="center" vertical="center" wrapText="1" readingOrder="1"/>
    </xf>
    <xf numFmtId="0" fontId="8" fillId="3" borderId="12" xfId="0" applyFont="1" applyFill="1" applyBorder="1" applyAlignment="1">
      <alignment horizontal="center" vertical="center" wrapText="1" readingOrder="1"/>
    </xf>
    <xf numFmtId="2" fontId="6" fillId="3" borderId="12" xfId="0" applyNumberFormat="1" applyFont="1" applyFill="1" applyBorder="1" applyAlignment="1">
      <alignment horizontal="center" vertical="center" wrapText="1" readingOrder="1"/>
    </xf>
    <xf numFmtId="164" fontId="6" fillId="3" borderId="12" xfId="1" applyNumberFormat="1" applyFont="1" applyFill="1" applyBorder="1" applyAlignment="1" applyProtection="1">
      <alignment horizontal="center" vertical="center" wrapText="1" readingOrder="1"/>
    </xf>
    <xf numFmtId="164" fontId="8" fillId="3" borderId="12" xfId="1" applyNumberFormat="1" applyFont="1" applyFill="1" applyBorder="1" applyAlignment="1" applyProtection="1">
      <alignment horizontal="center" vertical="center" wrapText="1"/>
    </xf>
    <xf numFmtId="0" fontId="2" fillId="4" borderId="39" xfId="2" applyFont="1" applyFill="1" applyBorder="1" applyAlignment="1">
      <alignment horizontal="center" vertical="center" wrapText="1"/>
    </xf>
    <xf numFmtId="0" fontId="2" fillId="4" borderId="22" xfId="2" applyFont="1" applyFill="1" applyBorder="1" applyAlignment="1">
      <alignment horizontal="center" vertical="center" wrapText="1"/>
    </xf>
    <xf numFmtId="0" fontId="11" fillId="0" borderId="0" xfId="0" applyFont="1"/>
    <xf numFmtId="164" fontId="0" fillId="0" borderId="0" xfId="1" applyNumberFormat="1" applyFont="1"/>
    <xf numFmtId="0" fontId="0" fillId="0" borderId="40" xfId="0" applyBorder="1" applyAlignment="1">
      <alignment wrapText="1"/>
    </xf>
    <xf numFmtId="0" fontId="9" fillId="20" borderId="5" xfId="0" applyFont="1" applyFill="1" applyBorder="1" applyAlignment="1">
      <alignment horizontal="center" vertical="center" wrapText="1" readingOrder="1"/>
    </xf>
    <xf numFmtId="0" fontId="9" fillId="20" borderId="17" xfId="0" applyFont="1" applyFill="1" applyBorder="1" applyAlignment="1">
      <alignment horizontal="center" vertical="center" wrapText="1" readingOrder="1"/>
    </xf>
    <xf numFmtId="0" fontId="6" fillId="8" borderId="28" xfId="0" applyFont="1" applyFill="1" applyBorder="1" applyAlignment="1">
      <alignment horizontal="center" vertical="center" wrapText="1"/>
    </xf>
    <xf numFmtId="0" fontId="6" fillId="8" borderId="29"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6" fillId="8" borderId="12" xfId="0" applyFont="1" applyFill="1" applyBorder="1" applyAlignment="1" applyProtection="1">
      <alignment horizontal="center" vertical="center" wrapText="1"/>
      <protection locked="0"/>
    </xf>
    <xf numFmtId="0" fontId="6" fillId="8" borderId="31" xfId="0" applyFont="1" applyFill="1" applyBorder="1" applyAlignment="1">
      <alignment horizontal="center" vertical="center" wrapText="1"/>
    </xf>
    <xf numFmtId="0" fontId="6" fillId="11" borderId="26" xfId="0" applyFont="1" applyFill="1" applyBorder="1" applyAlignment="1">
      <alignment horizontal="center" vertical="center" wrapText="1"/>
    </xf>
    <xf numFmtId="0" fontId="6" fillId="11" borderId="12" xfId="0" applyFont="1" applyFill="1" applyBorder="1" applyAlignment="1">
      <alignment horizontal="center" vertical="center" wrapText="1"/>
    </xf>
    <xf numFmtId="0" fontId="8" fillId="11" borderId="12" xfId="0" applyFont="1" applyFill="1" applyBorder="1" applyAlignment="1">
      <alignment horizontal="center" vertical="center" wrapText="1"/>
    </xf>
    <xf numFmtId="2" fontId="6" fillId="11" borderId="12" xfId="0" applyNumberFormat="1" applyFont="1" applyFill="1" applyBorder="1" applyAlignment="1">
      <alignment horizontal="center" vertical="center" wrapText="1" readingOrder="1"/>
    </xf>
    <xf numFmtId="164" fontId="6" fillId="11" borderId="12" xfId="1" applyNumberFormat="1" applyFont="1" applyFill="1" applyBorder="1" applyAlignment="1" applyProtection="1">
      <alignment horizontal="center" vertical="center" wrapText="1" readingOrder="1"/>
    </xf>
    <xf numFmtId="164" fontId="8" fillId="11" borderId="12" xfId="1" applyNumberFormat="1" applyFont="1" applyFill="1" applyBorder="1" applyAlignment="1" applyProtection="1">
      <alignment horizontal="center" vertical="center" wrapText="1"/>
    </xf>
    <xf numFmtId="164" fontId="8" fillId="11" borderId="12" xfId="1" applyNumberFormat="1" applyFont="1" applyFill="1" applyBorder="1" applyAlignment="1" applyProtection="1">
      <alignment horizontal="center" vertical="center" wrapText="1"/>
      <protection locked="0"/>
    </xf>
    <xf numFmtId="0" fontId="6" fillId="11" borderId="28" xfId="0" applyFont="1" applyFill="1" applyBorder="1" applyAlignment="1">
      <alignment horizontal="center" vertical="center" wrapText="1"/>
    </xf>
    <xf numFmtId="0" fontId="6" fillId="11" borderId="29" xfId="0" applyFont="1" applyFill="1" applyBorder="1" applyAlignment="1">
      <alignment horizontal="center" vertical="center" wrapText="1"/>
    </xf>
    <xf numFmtId="0" fontId="6" fillId="11" borderId="12" xfId="0" applyFont="1" applyFill="1" applyBorder="1" applyAlignment="1" applyProtection="1">
      <alignment horizontal="center" vertical="center" wrapText="1"/>
      <protection locked="0"/>
    </xf>
    <xf numFmtId="0" fontId="8" fillId="11" borderId="12" xfId="0" applyFont="1" applyFill="1" applyBorder="1" applyAlignment="1" applyProtection="1">
      <alignment horizontal="center" vertical="center" wrapText="1"/>
      <protection locked="0"/>
    </xf>
    <xf numFmtId="0" fontId="6" fillId="11" borderId="31" xfId="0" applyFont="1" applyFill="1" applyBorder="1" applyAlignment="1">
      <alignment horizontal="center" vertical="center" wrapText="1"/>
    </xf>
    <xf numFmtId="0" fontId="6" fillId="23" borderId="26" xfId="0" applyFont="1" applyFill="1" applyBorder="1" applyAlignment="1">
      <alignment horizontal="center" vertical="center" wrapText="1" readingOrder="1"/>
    </xf>
    <xf numFmtId="2" fontId="6" fillId="23" borderId="26" xfId="0" applyNumberFormat="1" applyFont="1" applyFill="1" applyBorder="1" applyAlignment="1">
      <alignment horizontal="center" vertical="center" wrapText="1" readingOrder="1"/>
    </xf>
    <xf numFmtId="164" fontId="6" fillId="23" borderId="26" xfId="1" applyNumberFormat="1" applyFont="1" applyFill="1" applyBorder="1" applyAlignment="1" applyProtection="1">
      <alignment horizontal="center" vertical="center" wrapText="1" readingOrder="1"/>
    </xf>
    <xf numFmtId="164" fontId="8" fillId="23" borderId="26" xfId="1" applyNumberFormat="1" applyFont="1" applyFill="1" applyBorder="1" applyAlignment="1" applyProtection="1">
      <alignment horizontal="center" vertical="center" wrapText="1"/>
    </xf>
    <xf numFmtId="164" fontId="8" fillId="23" borderId="26" xfId="1" applyNumberFormat="1" applyFont="1" applyFill="1" applyBorder="1" applyAlignment="1" applyProtection="1">
      <alignment horizontal="center" vertical="center" wrapText="1"/>
      <protection locked="0"/>
    </xf>
    <xf numFmtId="0" fontId="8" fillId="23" borderId="26" xfId="0" applyFont="1" applyFill="1" applyBorder="1" applyAlignment="1" applyProtection="1">
      <alignment horizontal="center" vertical="center" wrapText="1"/>
      <protection locked="0"/>
    </xf>
    <xf numFmtId="0" fontId="6" fillId="23" borderId="28" xfId="0" applyFont="1" applyFill="1" applyBorder="1" applyAlignment="1">
      <alignment horizontal="center" vertical="center" wrapText="1" readingOrder="1"/>
    </xf>
    <xf numFmtId="0" fontId="6" fillId="23" borderId="9" xfId="0" applyFont="1" applyFill="1" applyBorder="1" applyAlignment="1">
      <alignment horizontal="center" vertical="center" wrapText="1" readingOrder="1"/>
    </xf>
    <xf numFmtId="2" fontId="6" fillId="23" borderId="9" xfId="0" applyNumberFormat="1" applyFont="1" applyFill="1" applyBorder="1" applyAlignment="1">
      <alignment horizontal="center" vertical="center" wrapText="1" readingOrder="1"/>
    </xf>
    <xf numFmtId="164" fontId="6" fillId="23" borderId="9" xfId="1" applyNumberFormat="1" applyFont="1" applyFill="1" applyBorder="1" applyAlignment="1" applyProtection="1">
      <alignment horizontal="center" vertical="center" wrapText="1" readingOrder="1"/>
    </xf>
    <xf numFmtId="0" fontId="8" fillId="23" borderId="9" xfId="0" applyFont="1" applyFill="1" applyBorder="1" applyAlignment="1">
      <alignment horizontal="center" vertical="center" wrapText="1"/>
    </xf>
    <xf numFmtId="0" fontId="6" fillId="23" borderId="9" xfId="0" applyFont="1" applyFill="1" applyBorder="1" applyAlignment="1">
      <alignment horizontal="center" vertical="center" wrapText="1"/>
    </xf>
    <xf numFmtId="0" fontId="6" fillId="23" borderId="29" xfId="0" applyFont="1" applyFill="1" applyBorder="1" applyAlignment="1">
      <alignment horizontal="center" vertical="center" wrapText="1" readingOrder="1"/>
    </xf>
    <xf numFmtId="0" fontId="8" fillId="23" borderId="9" xfId="0" applyFont="1" applyFill="1" applyBorder="1" applyAlignment="1" applyProtection="1">
      <alignment horizontal="center" vertical="center" wrapText="1"/>
      <protection locked="0"/>
    </xf>
    <xf numFmtId="0" fontId="6" fillId="23" borderId="29" xfId="0" applyFont="1" applyFill="1" applyBorder="1" applyAlignment="1">
      <alignment horizontal="center" vertical="center" wrapText="1"/>
    </xf>
    <xf numFmtId="0" fontId="6" fillId="23" borderId="12" xfId="0" applyFont="1" applyFill="1" applyBorder="1" applyAlignment="1">
      <alignment horizontal="center" vertical="center" wrapText="1" readingOrder="1"/>
    </xf>
    <xf numFmtId="2" fontId="6" fillId="23" borderId="12" xfId="0" applyNumberFormat="1" applyFont="1" applyFill="1" applyBorder="1" applyAlignment="1">
      <alignment horizontal="center" vertical="center" wrapText="1" readingOrder="1"/>
    </xf>
    <xf numFmtId="164" fontId="6" fillId="23" borderId="12" xfId="1" applyNumberFormat="1" applyFont="1" applyFill="1" applyBorder="1" applyAlignment="1" applyProtection="1">
      <alignment horizontal="center" vertical="center" wrapText="1" readingOrder="1"/>
    </xf>
    <xf numFmtId="164" fontId="8" fillId="23" borderId="12" xfId="1" applyNumberFormat="1" applyFont="1" applyFill="1" applyBorder="1" applyAlignment="1" applyProtection="1">
      <alignment horizontal="center" vertical="center" wrapText="1"/>
    </xf>
    <xf numFmtId="0" fontId="8" fillId="23" borderId="12" xfId="0" applyFont="1" applyFill="1" applyBorder="1" applyAlignment="1">
      <alignment horizontal="center" vertical="center" wrapText="1"/>
    </xf>
    <xf numFmtId="164" fontId="8" fillId="23" borderId="12" xfId="1" applyNumberFormat="1" applyFont="1" applyFill="1" applyBorder="1" applyAlignment="1" applyProtection="1">
      <alignment horizontal="center" vertical="center" wrapText="1"/>
      <protection locked="0"/>
    </xf>
    <xf numFmtId="0" fontId="8" fillId="23" borderId="12" xfId="0" applyFont="1" applyFill="1" applyBorder="1" applyAlignment="1" applyProtection="1">
      <alignment horizontal="center" vertical="center" wrapText="1"/>
      <protection locked="0"/>
    </xf>
    <xf numFmtId="0" fontId="6" fillId="23" borderId="31" xfId="0" applyFont="1" applyFill="1" applyBorder="1" applyAlignment="1">
      <alignment horizontal="center" vertical="center" wrapText="1" readingOrder="1"/>
    </xf>
    <xf numFmtId="0" fontId="6" fillId="2" borderId="28" xfId="0" applyFont="1" applyFill="1" applyBorder="1" applyAlignment="1">
      <alignment horizontal="center" vertical="center" wrapText="1"/>
    </xf>
    <xf numFmtId="0" fontId="8" fillId="2" borderId="9" xfId="0" applyFont="1" applyFill="1" applyBorder="1" applyAlignment="1" applyProtection="1">
      <alignment horizontal="center" vertical="center" wrapText="1"/>
      <protection locked="0"/>
    </xf>
    <xf numFmtId="0" fontId="6" fillId="2" borderId="9"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9" xfId="0" applyFont="1" applyFill="1" applyBorder="1" applyAlignment="1" applyProtection="1">
      <alignment horizontal="center" vertical="center" wrapText="1" readingOrder="1"/>
      <protection locked="0"/>
    </xf>
    <xf numFmtId="0" fontId="6" fillId="3" borderId="26" xfId="0" applyFont="1" applyFill="1" applyBorder="1" applyAlignment="1">
      <alignment horizontal="center" vertical="center" wrapText="1"/>
    </xf>
    <xf numFmtId="0" fontId="6" fillId="3" borderId="26" xfId="0" applyFont="1" applyFill="1" applyBorder="1" applyAlignment="1" applyProtection="1">
      <alignment horizontal="center" vertical="center" wrapText="1"/>
      <protection locked="0"/>
    </xf>
    <xf numFmtId="0" fontId="6" fillId="3" borderId="28"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6" fillId="3" borderId="9" xfId="0" applyFont="1" applyFill="1" applyBorder="1" applyAlignment="1" applyProtection="1">
      <alignment horizontal="center" vertical="center" wrapText="1"/>
      <protection locked="0"/>
    </xf>
    <xf numFmtId="0" fontId="6" fillId="3" borderId="29" xfId="0" applyFont="1" applyFill="1" applyBorder="1" applyAlignment="1">
      <alignment horizontal="center" vertical="center" wrapText="1"/>
    </xf>
    <xf numFmtId="0" fontId="6" fillId="3" borderId="12" xfId="0" applyFont="1" applyFill="1" applyBorder="1" applyAlignment="1">
      <alignment horizontal="center" vertical="center" wrapText="1"/>
    </xf>
    <xf numFmtId="0" fontId="6" fillId="3" borderId="12" xfId="0" applyFont="1" applyFill="1" applyBorder="1" applyAlignment="1" applyProtection="1">
      <alignment horizontal="center" vertical="center" wrapText="1"/>
      <protection locked="0"/>
    </xf>
    <xf numFmtId="0" fontId="6" fillId="3" borderId="31" xfId="0" applyFont="1" applyFill="1" applyBorder="1" applyAlignment="1">
      <alignment horizontal="center" vertical="center" wrapText="1"/>
    </xf>
    <xf numFmtId="0" fontId="6" fillId="22" borderId="26" xfId="0" applyFont="1" applyFill="1" applyBorder="1" applyAlignment="1" applyProtection="1">
      <alignment horizontal="center" vertical="center" wrapText="1" readingOrder="1"/>
      <protection locked="0"/>
    </xf>
    <xf numFmtId="2" fontId="6" fillId="22" borderId="26" xfId="0" applyNumberFormat="1" applyFont="1" applyFill="1" applyBorder="1" applyAlignment="1">
      <alignment horizontal="center" vertical="center" wrapText="1" readingOrder="1"/>
    </xf>
    <xf numFmtId="164" fontId="6" fillId="22" borderId="26" xfId="1" applyNumberFormat="1" applyFont="1" applyFill="1" applyBorder="1" applyAlignment="1" applyProtection="1">
      <alignment horizontal="center" vertical="center" wrapText="1" readingOrder="1"/>
    </xf>
    <xf numFmtId="0" fontId="6" fillId="22" borderId="26" xfId="0" applyFont="1" applyFill="1" applyBorder="1" applyAlignment="1">
      <alignment horizontal="center" vertical="center" wrapText="1"/>
    </xf>
    <xf numFmtId="0" fontId="6" fillId="22" borderId="26" xfId="0" applyFont="1" applyFill="1" applyBorder="1" applyAlignment="1" applyProtection="1">
      <alignment horizontal="center" vertical="center" wrapText="1"/>
      <protection locked="0"/>
    </xf>
    <xf numFmtId="0" fontId="6" fillId="22" borderId="28" xfId="0" applyFont="1" applyFill="1" applyBorder="1" applyAlignment="1">
      <alignment horizontal="center" vertical="center" wrapText="1" readingOrder="1"/>
    </xf>
    <xf numFmtId="0" fontId="6" fillId="22" borderId="9" xfId="0" applyFont="1" applyFill="1" applyBorder="1" applyAlignment="1">
      <alignment horizontal="center" vertical="center" wrapText="1" readingOrder="1"/>
    </xf>
    <xf numFmtId="2" fontId="6" fillId="22" borderId="9" xfId="0" applyNumberFormat="1" applyFont="1" applyFill="1" applyBorder="1" applyAlignment="1">
      <alignment horizontal="center" vertical="center" wrapText="1" readingOrder="1"/>
    </xf>
    <xf numFmtId="164" fontId="6" fillId="22" borderId="9" xfId="1" applyNumberFormat="1" applyFont="1" applyFill="1" applyBorder="1" applyAlignment="1" applyProtection="1">
      <alignment horizontal="center" vertical="center" wrapText="1" readingOrder="1"/>
    </xf>
    <xf numFmtId="0" fontId="6" fillId="22" borderId="9" xfId="0" applyFont="1" applyFill="1" applyBorder="1" applyAlignment="1">
      <alignment horizontal="center" vertical="center" wrapText="1"/>
    </xf>
    <xf numFmtId="0" fontId="6" fillId="22" borderId="9" xfId="0" applyFont="1" applyFill="1" applyBorder="1" applyAlignment="1" applyProtection="1">
      <alignment horizontal="center" vertical="center" wrapText="1"/>
      <protection locked="0"/>
    </xf>
    <xf numFmtId="0" fontId="6" fillId="22" borderId="29" xfId="0" applyFont="1" applyFill="1" applyBorder="1" applyAlignment="1">
      <alignment horizontal="center" vertical="center" wrapText="1" readingOrder="1"/>
    </xf>
    <xf numFmtId="0" fontId="6" fillId="22" borderId="12" xfId="0" applyFont="1" applyFill="1" applyBorder="1" applyAlignment="1" applyProtection="1">
      <alignment horizontal="center" vertical="center" wrapText="1" readingOrder="1"/>
      <protection locked="0"/>
    </xf>
    <xf numFmtId="2" fontId="6" fillId="22" borderId="12" xfId="0" applyNumberFormat="1" applyFont="1" applyFill="1" applyBorder="1" applyAlignment="1">
      <alignment horizontal="center" vertical="center" wrapText="1" readingOrder="1"/>
    </xf>
    <xf numFmtId="164" fontId="6" fillId="22" borderId="12" xfId="1" applyNumberFormat="1" applyFont="1" applyFill="1" applyBorder="1" applyAlignment="1" applyProtection="1">
      <alignment horizontal="center" vertical="center" wrapText="1" readingOrder="1"/>
    </xf>
    <xf numFmtId="0" fontId="6" fillId="22" borderId="12" xfId="0" applyFont="1" applyFill="1" applyBorder="1" applyAlignment="1" applyProtection="1">
      <alignment horizontal="center" vertical="center" wrapText="1"/>
      <protection locked="0"/>
    </xf>
    <xf numFmtId="0" fontId="6" fillId="22" borderId="31" xfId="0" applyFont="1" applyFill="1" applyBorder="1" applyAlignment="1">
      <alignment horizontal="center" vertical="center" wrapText="1"/>
    </xf>
    <xf numFmtId="0" fontId="8" fillId="23" borderId="26" xfId="0" applyFont="1" applyFill="1" applyBorder="1" applyAlignment="1">
      <alignment horizontal="center" vertical="center" wrapText="1" readingOrder="1"/>
    </xf>
    <xf numFmtId="0" fontId="8" fillId="23" borderId="9" xfId="0" applyFont="1" applyFill="1" applyBorder="1" applyAlignment="1">
      <alignment horizontal="center" vertical="center" wrapText="1" readingOrder="1"/>
    </xf>
    <xf numFmtId="0" fontId="8" fillId="23" borderId="12" xfId="0" applyFont="1" applyFill="1" applyBorder="1" applyAlignment="1">
      <alignment horizontal="center" vertical="center" wrapText="1" readingOrder="1"/>
    </xf>
    <xf numFmtId="0" fontId="16" fillId="2" borderId="9" xfId="0" applyFont="1" applyFill="1" applyBorder="1" applyAlignment="1">
      <alignment horizontal="center" vertical="center" wrapText="1" readingOrder="1"/>
    </xf>
    <xf numFmtId="0" fontId="8" fillId="2" borderId="9" xfId="0" applyFont="1" applyFill="1" applyBorder="1" applyAlignment="1" applyProtection="1">
      <alignment horizontal="center" vertical="center" wrapText="1" readingOrder="1"/>
      <protection locked="0"/>
    </xf>
    <xf numFmtId="0" fontId="16" fillId="3" borderId="9" xfId="0" applyFont="1" applyFill="1" applyBorder="1" applyAlignment="1">
      <alignment horizontal="center" vertical="center" wrapText="1" readingOrder="1"/>
    </xf>
    <xf numFmtId="0" fontId="8" fillId="22" borderId="26" xfId="0" applyFont="1" applyFill="1" applyBorder="1" applyAlignment="1">
      <alignment horizontal="center" vertical="center" wrapText="1" readingOrder="1"/>
    </xf>
    <xf numFmtId="0" fontId="8" fillId="22" borderId="9" xfId="0" applyFont="1" applyFill="1" applyBorder="1" applyAlignment="1">
      <alignment horizontal="center" vertical="center" wrapText="1" readingOrder="1"/>
    </xf>
    <xf numFmtId="0" fontId="8" fillId="22" borderId="12" xfId="0" applyFont="1" applyFill="1" applyBorder="1" applyAlignment="1">
      <alignment horizontal="center" vertical="center" wrapText="1" readingOrder="1"/>
    </xf>
    <xf numFmtId="0" fontId="16" fillId="22" borderId="12" xfId="0" applyFont="1" applyFill="1" applyBorder="1" applyAlignment="1">
      <alignment horizontal="center" vertical="center" wrapText="1" readingOrder="1"/>
    </xf>
    <xf numFmtId="0" fontId="17" fillId="0" borderId="46" xfId="0" applyFont="1" applyBorder="1" applyAlignment="1">
      <alignment wrapText="1"/>
    </xf>
    <xf numFmtId="0" fontId="17" fillId="0" borderId="46" xfId="0" applyFont="1" applyBorder="1" applyAlignment="1">
      <alignment horizontal="center" wrapText="1"/>
    </xf>
    <xf numFmtId="0" fontId="19" fillId="27" borderId="47" xfId="0" applyFont="1" applyFill="1" applyBorder="1" applyAlignment="1">
      <alignment horizontal="center" vertical="center" wrapText="1" readingOrder="1"/>
    </xf>
    <xf numFmtId="0" fontId="19" fillId="27" borderId="48" xfId="0" applyFont="1" applyFill="1" applyBorder="1" applyAlignment="1">
      <alignment horizontal="center" vertical="center" wrapText="1" readingOrder="1"/>
    </xf>
    <xf numFmtId="0" fontId="19" fillId="27" borderId="49" xfId="0" applyFont="1" applyFill="1" applyBorder="1" applyAlignment="1">
      <alignment horizontal="center" vertical="center" wrapText="1" readingOrder="1"/>
    </xf>
    <xf numFmtId="0" fontId="20" fillId="27" borderId="48" xfId="0" applyFont="1" applyFill="1" applyBorder="1" applyAlignment="1">
      <alignment horizontal="center" vertical="center" textRotation="90" wrapText="1" readingOrder="1"/>
    </xf>
    <xf numFmtId="0" fontId="21" fillId="29" borderId="55" xfId="0" applyFont="1" applyFill="1" applyBorder="1" applyAlignment="1">
      <alignment horizontal="center" vertical="center" wrapText="1" readingOrder="1"/>
    </xf>
    <xf numFmtId="9" fontId="21" fillId="29" borderId="56" xfId="0" applyNumberFormat="1" applyFont="1" applyFill="1" applyBorder="1" applyAlignment="1">
      <alignment horizontal="center" vertical="center" wrapText="1" readingOrder="1"/>
    </xf>
    <xf numFmtId="0" fontId="21" fillId="29" borderId="56" xfId="0" applyFont="1" applyFill="1" applyBorder="1" applyAlignment="1">
      <alignment horizontal="center" vertical="center" wrapText="1" readingOrder="1"/>
    </xf>
    <xf numFmtId="0" fontId="21" fillId="29" borderId="57" xfId="0" applyFont="1" applyFill="1" applyBorder="1" applyAlignment="1">
      <alignment horizontal="center" vertical="center" wrapText="1" readingOrder="1"/>
    </xf>
    <xf numFmtId="9" fontId="21" fillId="29" borderId="52" xfId="0" applyNumberFormat="1" applyFont="1" applyFill="1" applyBorder="1" applyAlignment="1">
      <alignment horizontal="center" vertical="center" wrapText="1" readingOrder="1"/>
    </xf>
    <xf numFmtId="0" fontId="21" fillId="29" borderId="52" xfId="0" applyFont="1" applyFill="1" applyBorder="1" applyAlignment="1">
      <alignment horizontal="center" vertical="center" wrapText="1" readingOrder="1"/>
    </xf>
    <xf numFmtId="0" fontId="21" fillId="31" borderId="57" xfId="0" applyFont="1" applyFill="1" applyBorder="1" applyAlignment="1">
      <alignment horizontal="center" vertical="center" wrapText="1" readingOrder="1"/>
    </xf>
    <xf numFmtId="9" fontId="21" fillId="31" borderId="47" xfId="0" applyNumberFormat="1" applyFont="1" applyFill="1" applyBorder="1" applyAlignment="1">
      <alignment horizontal="center" vertical="center" wrapText="1" readingOrder="1"/>
    </xf>
    <xf numFmtId="0" fontId="21" fillId="31" borderId="47" xfId="0" applyFont="1" applyFill="1" applyBorder="1" applyAlignment="1">
      <alignment horizontal="center" vertical="center" wrapText="1" readingOrder="1"/>
    </xf>
    <xf numFmtId="0" fontId="24" fillId="32" borderId="52" xfId="3" applyFill="1" applyBorder="1" applyAlignment="1">
      <alignment horizontal="center" vertical="center" wrapText="1" readingOrder="1"/>
    </xf>
    <xf numFmtId="0" fontId="21" fillId="33" borderId="57" xfId="0" applyFont="1" applyFill="1" applyBorder="1" applyAlignment="1">
      <alignment horizontal="center" vertical="center" wrapText="1" readingOrder="1"/>
    </xf>
    <xf numFmtId="9" fontId="21" fillId="33" borderId="47" xfId="0" applyNumberFormat="1" applyFont="1" applyFill="1" applyBorder="1" applyAlignment="1">
      <alignment horizontal="center" vertical="center" wrapText="1" readingOrder="1"/>
    </xf>
    <xf numFmtId="0" fontId="21" fillId="33" borderId="47" xfId="0" applyFont="1" applyFill="1" applyBorder="1" applyAlignment="1">
      <alignment horizontal="center" vertical="center" wrapText="1" readingOrder="1"/>
    </xf>
    <xf numFmtId="0" fontId="21" fillId="35" borderId="57" xfId="0" applyFont="1" applyFill="1" applyBorder="1" applyAlignment="1">
      <alignment horizontal="center" vertical="center" wrapText="1" readingOrder="1"/>
    </xf>
    <xf numFmtId="9" fontId="21" fillId="35" borderId="47" xfId="0" applyNumberFormat="1" applyFont="1" applyFill="1" applyBorder="1" applyAlignment="1">
      <alignment horizontal="center" vertical="center" wrapText="1" readingOrder="1"/>
    </xf>
    <xf numFmtId="0" fontId="21" fillId="35" borderId="47" xfId="0" applyFont="1" applyFill="1" applyBorder="1" applyAlignment="1">
      <alignment horizontal="center" vertical="center" wrapText="1" readingOrder="1"/>
    </xf>
    <xf numFmtId="0" fontId="21" fillId="36" borderId="57" xfId="0" applyFont="1" applyFill="1" applyBorder="1" applyAlignment="1">
      <alignment horizontal="center" vertical="center" wrapText="1" readingOrder="1"/>
    </xf>
    <xf numFmtId="0" fontId="21" fillId="38" borderId="57" xfId="0" applyFont="1" applyFill="1" applyBorder="1" applyAlignment="1">
      <alignment horizontal="center" vertical="center" wrapText="1" readingOrder="1"/>
    </xf>
    <xf numFmtId="0" fontId="21" fillId="38" borderId="47" xfId="0" applyFont="1" applyFill="1" applyBorder="1" applyAlignment="1">
      <alignment horizontal="center" vertical="center" wrapText="1" readingOrder="1"/>
    </xf>
    <xf numFmtId="0" fontId="21" fillId="39" borderId="57" xfId="0" applyFont="1" applyFill="1" applyBorder="1" applyAlignment="1">
      <alignment horizontal="center" vertical="center" wrapText="1" readingOrder="1"/>
    </xf>
    <xf numFmtId="0" fontId="21" fillId="38" borderId="48" xfId="0" applyFont="1" applyFill="1" applyBorder="1" applyAlignment="1">
      <alignment horizontal="center" vertical="center" wrapText="1" readingOrder="1"/>
    </xf>
    <xf numFmtId="0" fontId="25" fillId="33" borderId="52" xfId="0" applyFont="1" applyFill="1" applyBorder="1" applyAlignment="1">
      <alignment horizontal="center" vertical="center" wrapText="1" readingOrder="1"/>
    </xf>
    <xf numFmtId="164" fontId="8" fillId="10" borderId="26" xfId="1" applyNumberFormat="1" applyFont="1" applyFill="1" applyBorder="1" applyAlignment="1" applyProtection="1">
      <alignment horizontal="center" vertical="center" wrapText="1"/>
    </xf>
    <xf numFmtId="164" fontId="8" fillId="10" borderId="9" xfId="1" applyNumberFormat="1" applyFont="1" applyFill="1" applyBorder="1" applyAlignment="1" applyProtection="1">
      <alignment horizontal="center" vertical="center" wrapText="1"/>
    </xf>
    <xf numFmtId="164" fontId="8" fillId="10" borderId="12" xfId="1" applyNumberFormat="1" applyFont="1" applyFill="1" applyBorder="1" applyAlignment="1" applyProtection="1">
      <alignment horizontal="center" vertical="center" wrapText="1"/>
    </xf>
    <xf numFmtId="164" fontId="6" fillId="18" borderId="26" xfId="1" applyNumberFormat="1" applyFont="1" applyFill="1" applyBorder="1" applyAlignment="1" applyProtection="1">
      <alignment horizontal="center" vertical="center" wrapText="1"/>
    </xf>
    <xf numFmtId="164" fontId="6" fillId="18" borderId="9" xfId="1" applyNumberFormat="1" applyFont="1" applyFill="1" applyBorder="1" applyAlignment="1" applyProtection="1">
      <alignment horizontal="center" vertical="center" wrapText="1"/>
    </xf>
    <xf numFmtId="164" fontId="8" fillId="22" borderId="9" xfId="1" applyNumberFormat="1" applyFont="1" applyFill="1" applyBorder="1" applyAlignment="1" applyProtection="1">
      <alignment horizontal="center" vertical="center" wrapText="1"/>
      <protection locked="0"/>
    </xf>
    <xf numFmtId="164" fontId="8" fillId="22" borderId="26" xfId="1" applyNumberFormat="1" applyFont="1" applyFill="1" applyBorder="1" applyAlignment="1" applyProtection="1">
      <alignment horizontal="center" vertical="center" wrapText="1"/>
      <protection locked="0"/>
    </xf>
    <xf numFmtId="164" fontId="6" fillId="18" borderId="12" xfId="1" applyNumberFormat="1" applyFont="1" applyFill="1" applyBorder="1" applyAlignment="1" applyProtection="1">
      <alignment horizontal="center" vertical="center" wrapText="1"/>
    </xf>
    <xf numFmtId="0" fontId="6" fillId="22" borderId="12" xfId="0" applyFont="1" applyFill="1" applyBorder="1" applyAlignment="1">
      <alignment horizontal="center" vertical="center" wrapText="1"/>
    </xf>
    <xf numFmtId="164" fontId="8" fillId="22" borderId="12" xfId="1" applyNumberFormat="1" applyFont="1" applyFill="1" applyBorder="1" applyAlignment="1" applyProtection="1">
      <alignment horizontal="center" vertical="center" wrapText="1"/>
      <protection locked="0"/>
    </xf>
    <xf numFmtId="0" fontId="6" fillId="2" borderId="23" xfId="0" applyFont="1" applyFill="1" applyBorder="1" applyAlignment="1">
      <alignment horizontal="center" vertical="center" wrapText="1" readingOrder="1"/>
    </xf>
    <xf numFmtId="0" fontId="8" fillId="2" borderId="23" xfId="0" applyFont="1" applyFill="1" applyBorder="1" applyAlignment="1">
      <alignment horizontal="center" vertical="center" wrapText="1" readingOrder="1"/>
    </xf>
    <xf numFmtId="2" fontId="6" fillId="2" borderId="23" xfId="0" applyNumberFormat="1" applyFont="1" applyFill="1" applyBorder="1" applyAlignment="1">
      <alignment horizontal="center" vertical="center" wrapText="1" readingOrder="1"/>
    </xf>
    <xf numFmtId="164" fontId="6" fillId="2" borderId="23" xfId="1" applyNumberFormat="1" applyFont="1" applyFill="1" applyBorder="1" applyAlignment="1" applyProtection="1">
      <alignment horizontal="center" vertical="center" wrapText="1" readingOrder="1"/>
    </xf>
    <xf numFmtId="0" fontId="6" fillId="2" borderId="23" xfId="0" applyFont="1" applyFill="1" applyBorder="1" applyAlignment="1">
      <alignment horizontal="center" vertical="center" wrapText="1"/>
    </xf>
    <xf numFmtId="164" fontId="8" fillId="2" borderId="23" xfId="1" applyNumberFormat="1" applyFont="1" applyFill="1" applyBorder="1" applyAlignment="1" applyProtection="1">
      <alignment horizontal="center" vertical="center" wrapText="1"/>
    </xf>
    <xf numFmtId="164" fontId="8" fillId="2" borderId="23" xfId="1" applyNumberFormat="1"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6" fillId="2" borderId="23" xfId="0" applyFont="1" applyFill="1" applyBorder="1" applyAlignment="1" applyProtection="1">
      <alignment horizontal="center" vertical="center" wrapText="1"/>
      <protection locked="0"/>
    </xf>
    <xf numFmtId="0" fontId="6" fillId="2" borderId="58" xfId="0" applyFont="1" applyFill="1" applyBorder="1" applyAlignment="1">
      <alignment horizontal="center" vertical="center" wrapText="1"/>
    </xf>
    <xf numFmtId="164" fontId="8" fillId="3" borderId="26" xfId="1" applyNumberFormat="1" applyFont="1" applyFill="1" applyBorder="1" applyAlignment="1" applyProtection="1">
      <alignment horizontal="center" vertical="center" wrapText="1"/>
      <protection locked="0"/>
    </xf>
    <xf numFmtId="164" fontId="8" fillId="3" borderId="12" xfId="1" applyNumberFormat="1" applyFont="1" applyFill="1" applyBorder="1" applyAlignment="1" applyProtection="1">
      <alignment horizontal="center" vertical="center" wrapText="1"/>
      <protection locked="0"/>
    </xf>
    <xf numFmtId="164" fontId="8" fillId="11" borderId="9" xfId="1" applyNumberFormat="1" applyFont="1" applyFill="1" applyBorder="1" applyAlignment="1" applyProtection="1">
      <alignment horizontal="center" vertical="center" wrapText="1"/>
      <protection locked="0"/>
    </xf>
    <xf numFmtId="0" fontId="6" fillId="11" borderId="9" xfId="0" applyFont="1" applyFill="1" applyBorder="1" applyAlignment="1" applyProtection="1">
      <alignment horizontal="center" vertical="center" wrapText="1"/>
      <protection locked="0"/>
    </xf>
    <xf numFmtId="0" fontId="8" fillId="11" borderId="26" xfId="0" applyFont="1" applyFill="1" applyBorder="1" applyAlignment="1">
      <alignment horizontal="center" vertical="center" wrapText="1"/>
    </xf>
    <xf numFmtId="2" fontId="6" fillId="11" borderId="26" xfId="0" applyNumberFormat="1" applyFont="1" applyFill="1" applyBorder="1" applyAlignment="1">
      <alignment horizontal="center" vertical="center" wrapText="1" readingOrder="1"/>
    </xf>
    <xf numFmtId="164" fontId="6" fillId="11" borderId="26" xfId="1" applyNumberFormat="1" applyFont="1" applyFill="1" applyBorder="1" applyAlignment="1" applyProtection="1">
      <alignment horizontal="center" vertical="center" wrapText="1" readingOrder="1"/>
    </xf>
    <xf numFmtId="164" fontId="8" fillId="11" borderId="26" xfId="1" applyNumberFormat="1" applyFont="1" applyFill="1" applyBorder="1" applyAlignment="1" applyProtection="1">
      <alignment horizontal="center" vertical="center" wrapText="1"/>
      <protection locked="0"/>
    </xf>
    <xf numFmtId="0" fontId="6" fillId="11" borderId="26" xfId="0" applyFont="1" applyFill="1" applyBorder="1" applyAlignment="1" applyProtection="1">
      <alignment horizontal="center" vertical="center" wrapText="1"/>
      <protection locked="0"/>
    </xf>
    <xf numFmtId="164" fontId="8" fillId="8" borderId="12" xfId="1" applyNumberFormat="1" applyFont="1" applyFill="1" applyBorder="1" applyAlignment="1" applyProtection="1">
      <alignment horizontal="center" vertical="center" wrapText="1"/>
      <protection locked="0"/>
    </xf>
    <xf numFmtId="164" fontId="6" fillId="8" borderId="27" xfId="1" applyNumberFormat="1" applyFont="1" applyFill="1" applyBorder="1" applyAlignment="1" applyProtection="1">
      <alignment horizontal="center" vertical="center" wrapText="1" readingOrder="1"/>
    </xf>
    <xf numFmtId="164" fontId="6" fillId="8" borderId="10" xfId="1" applyNumberFormat="1" applyFont="1" applyFill="1" applyBorder="1" applyAlignment="1" applyProtection="1">
      <alignment horizontal="center" vertical="center" wrapText="1" readingOrder="1"/>
    </xf>
    <xf numFmtId="164" fontId="6" fillId="8" borderId="13" xfId="1" applyNumberFormat="1" applyFont="1" applyFill="1" applyBorder="1" applyAlignment="1" applyProtection="1">
      <alignment horizontal="center" vertical="center" wrapText="1" readingOrder="1"/>
    </xf>
    <xf numFmtId="164" fontId="6" fillId="11" borderId="27" xfId="1" applyNumberFormat="1" applyFont="1" applyFill="1" applyBorder="1" applyAlignment="1" applyProtection="1">
      <alignment horizontal="center" vertical="center" wrapText="1" readingOrder="1"/>
    </xf>
    <xf numFmtId="164" fontId="6" fillId="11" borderId="10" xfId="1" applyNumberFormat="1" applyFont="1" applyFill="1" applyBorder="1" applyAlignment="1" applyProtection="1">
      <alignment horizontal="center" vertical="center" wrapText="1" readingOrder="1"/>
    </xf>
    <xf numFmtId="164" fontId="6" fillId="11" borderId="13" xfId="1" applyNumberFormat="1" applyFont="1" applyFill="1" applyBorder="1" applyAlignment="1" applyProtection="1">
      <alignment horizontal="center" vertical="center" wrapText="1" readingOrder="1"/>
    </xf>
    <xf numFmtId="164" fontId="6" fillId="23" borderId="27" xfId="1" applyNumberFormat="1" applyFont="1" applyFill="1" applyBorder="1" applyAlignment="1" applyProtection="1">
      <alignment horizontal="center" vertical="center" wrapText="1" readingOrder="1"/>
    </xf>
    <xf numFmtId="164" fontId="6" fillId="23" borderId="10" xfId="1" applyNumberFormat="1" applyFont="1" applyFill="1" applyBorder="1" applyAlignment="1" applyProtection="1">
      <alignment horizontal="center" vertical="center" wrapText="1" readingOrder="1"/>
    </xf>
    <xf numFmtId="0" fontId="6" fillId="23" borderId="10" xfId="0" applyFont="1" applyFill="1" applyBorder="1" applyAlignment="1">
      <alignment horizontal="center" vertical="center" wrapText="1" readingOrder="1"/>
    </xf>
    <xf numFmtId="164" fontId="6" fillId="23" borderId="13" xfId="1" applyNumberFormat="1" applyFont="1" applyFill="1" applyBorder="1" applyAlignment="1" applyProtection="1">
      <alignment horizontal="center" vertical="center" wrapText="1" readingOrder="1"/>
    </xf>
    <xf numFmtId="164" fontId="6" fillId="2" borderId="27" xfId="1" applyNumberFormat="1" applyFont="1" applyFill="1" applyBorder="1" applyAlignment="1" applyProtection="1">
      <alignment horizontal="center" vertical="center" wrapText="1" readingOrder="1"/>
    </xf>
    <xf numFmtId="164" fontId="6" fillId="2" borderId="10" xfId="1" applyNumberFormat="1" applyFont="1" applyFill="1" applyBorder="1" applyAlignment="1" applyProtection="1">
      <alignment horizontal="center" vertical="center" wrapText="1" readingOrder="1"/>
    </xf>
    <xf numFmtId="164" fontId="6" fillId="2" borderId="24" xfId="1" applyNumberFormat="1" applyFont="1" applyFill="1" applyBorder="1" applyAlignment="1" applyProtection="1">
      <alignment horizontal="center" vertical="center" wrapText="1" readingOrder="1"/>
    </xf>
    <xf numFmtId="164" fontId="6" fillId="3" borderId="27" xfId="1" applyNumberFormat="1" applyFont="1" applyFill="1" applyBorder="1" applyAlignment="1" applyProtection="1">
      <alignment horizontal="center" vertical="center" wrapText="1" readingOrder="1"/>
    </xf>
    <xf numFmtId="164" fontId="6" fillId="3" borderId="10" xfId="1" applyNumberFormat="1" applyFont="1" applyFill="1" applyBorder="1" applyAlignment="1" applyProtection="1">
      <alignment horizontal="center" vertical="center" wrapText="1" readingOrder="1"/>
    </xf>
    <xf numFmtId="164" fontId="6" fillId="3" borderId="13" xfId="1" applyNumberFormat="1" applyFont="1" applyFill="1" applyBorder="1" applyAlignment="1" applyProtection="1">
      <alignment horizontal="center" vertical="center" wrapText="1" readingOrder="1"/>
    </xf>
    <xf numFmtId="164" fontId="6" fillId="22" borderId="27" xfId="1" applyNumberFormat="1" applyFont="1" applyFill="1" applyBorder="1" applyAlignment="1" applyProtection="1">
      <alignment horizontal="center" vertical="center" wrapText="1" readingOrder="1"/>
    </xf>
    <xf numFmtId="164" fontId="6" fillId="22" borderId="10" xfId="1" applyNumberFormat="1" applyFont="1" applyFill="1" applyBorder="1" applyAlignment="1" applyProtection="1">
      <alignment horizontal="center" vertical="center" wrapText="1" readingOrder="1"/>
    </xf>
    <xf numFmtId="164" fontId="6" fillId="22" borderId="13" xfId="1" applyNumberFormat="1" applyFont="1" applyFill="1" applyBorder="1" applyAlignment="1" applyProtection="1">
      <alignment horizontal="center" vertical="center" wrapText="1" readingOrder="1"/>
    </xf>
    <xf numFmtId="0" fontId="0" fillId="26" borderId="61" xfId="0"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18" xfId="0" applyFont="1" applyFill="1" applyBorder="1" applyAlignment="1">
      <alignment horizontal="center" vertical="center" wrapText="1" readingOrder="1"/>
    </xf>
    <xf numFmtId="0" fontId="6" fillId="8" borderId="18" xfId="0" applyFont="1" applyFill="1" applyBorder="1" applyAlignment="1">
      <alignment horizontal="center" vertical="center" wrapText="1"/>
    </xf>
    <xf numFmtId="0" fontId="6" fillId="8" borderId="19" xfId="0" applyFont="1" applyFill="1" applyBorder="1" applyAlignment="1">
      <alignment horizontal="center" vertical="center" wrapText="1"/>
    </xf>
    <xf numFmtId="0" fontId="6" fillId="11" borderId="32" xfId="0" applyFont="1" applyFill="1" applyBorder="1" applyAlignment="1">
      <alignment horizontal="center" vertical="center" wrapText="1"/>
    </xf>
    <xf numFmtId="0" fontId="6" fillId="11" borderId="18" xfId="0" applyFont="1" applyFill="1" applyBorder="1" applyAlignment="1">
      <alignment horizontal="center" vertical="center" wrapText="1"/>
    </xf>
    <xf numFmtId="0" fontId="6" fillId="11" borderId="19" xfId="0" applyFont="1" applyFill="1" applyBorder="1" applyAlignment="1">
      <alignment horizontal="center" vertical="center" wrapText="1"/>
    </xf>
    <xf numFmtId="0" fontId="6" fillId="23" borderId="32" xfId="0" applyFont="1" applyFill="1" applyBorder="1" applyAlignment="1">
      <alignment horizontal="center" vertical="center" wrapText="1"/>
    </xf>
    <xf numFmtId="0" fontId="6" fillId="23" borderId="18" xfId="0" applyFont="1" applyFill="1" applyBorder="1" applyAlignment="1">
      <alignment horizontal="center" vertical="center" wrapText="1"/>
    </xf>
    <xf numFmtId="0" fontId="6" fillId="23" borderId="18" xfId="0" applyFont="1" applyFill="1" applyBorder="1" applyAlignment="1">
      <alignment horizontal="center" vertical="center" wrapText="1" readingOrder="1"/>
    </xf>
    <xf numFmtId="0" fontId="6" fillId="23" borderId="19" xfId="0"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62"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22" borderId="32" xfId="0" applyFont="1" applyFill="1" applyBorder="1" applyAlignment="1">
      <alignment horizontal="center" vertical="center" wrapText="1"/>
    </xf>
    <xf numFmtId="0" fontId="6" fillId="22" borderId="18" xfId="0" applyFont="1" applyFill="1" applyBorder="1" applyAlignment="1">
      <alignment horizontal="center" vertical="center" wrapText="1"/>
    </xf>
    <xf numFmtId="0" fontId="6" fillId="22" borderId="19" xfId="0" applyFont="1" applyFill="1" applyBorder="1" applyAlignment="1">
      <alignment horizontal="center" vertical="center" wrapText="1" readingOrder="1"/>
    </xf>
    <xf numFmtId="0" fontId="8" fillId="9" borderId="67" xfId="0" applyFont="1" applyFill="1" applyBorder="1" applyAlignment="1">
      <alignment horizontal="center" vertical="center" textRotation="90" wrapText="1" readingOrder="1"/>
    </xf>
    <xf numFmtId="0" fontId="8" fillId="9" borderId="68" xfId="0" applyFont="1" applyFill="1" applyBorder="1" applyAlignment="1">
      <alignment horizontal="center" vertical="center" wrapText="1" readingOrder="1"/>
    </xf>
    <xf numFmtId="164" fontId="8" fillId="8" borderId="25" xfId="1" applyNumberFormat="1" applyFont="1" applyFill="1" applyBorder="1" applyAlignment="1" applyProtection="1">
      <alignment horizontal="center" vertical="center" wrapText="1"/>
    </xf>
    <xf numFmtId="0" fontId="6" fillId="8" borderId="28" xfId="0" applyFont="1" applyFill="1" applyBorder="1" applyAlignment="1" applyProtection="1">
      <alignment horizontal="center" vertical="center" wrapText="1"/>
      <protection locked="0"/>
    </xf>
    <xf numFmtId="164" fontId="8" fillId="8" borderId="11" xfId="1" applyNumberFormat="1" applyFont="1" applyFill="1" applyBorder="1" applyAlignment="1" applyProtection="1">
      <alignment horizontal="center" vertical="center" wrapText="1"/>
    </xf>
    <xf numFmtId="0" fontId="6" fillId="8" borderId="29" xfId="0" applyFont="1" applyFill="1" applyBorder="1" applyAlignment="1" applyProtection="1">
      <alignment horizontal="center" vertical="center" wrapText="1"/>
      <protection locked="0"/>
    </xf>
    <xf numFmtId="164" fontId="8" fillId="8" borderId="14" xfId="1" applyNumberFormat="1" applyFont="1" applyFill="1" applyBorder="1" applyAlignment="1" applyProtection="1">
      <alignment horizontal="center" vertical="center" wrapText="1"/>
    </xf>
    <xf numFmtId="0" fontId="6" fillId="8" borderId="31" xfId="0" applyFont="1" applyFill="1" applyBorder="1" applyAlignment="1" applyProtection="1">
      <alignment horizontal="center" vertical="center" wrapText="1"/>
      <protection locked="0"/>
    </xf>
    <xf numFmtId="164" fontId="8" fillId="11" borderId="25" xfId="1" applyNumberFormat="1" applyFont="1" applyFill="1" applyBorder="1" applyAlignment="1" applyProtection="1">
      <alignment horizontal="center" vertical="center" wrapText="1"/>
    </xf>
    <xf numFmtId="0" fontId="8" fillId="11" borderId="28" xfId="0" applyFont="1" applyFill="1" applyBorder="1" applyAlignment="1" applyProtection="1">
      <alignment horizontal="center" vertical="center" wrapText="1"/>
      <protection locked="0"/>
    </xf>
    <xf numFmtId="164" fontId="8" fillId="11" borderId="11" xfId="1" applyNumberFormat="1" applyFont="1" applyFill="1" applyBorder="1" applyAlignment="1" applyProtection="1">
      <alignment horizontal="center" vertical="center" wrapText="1"/>
    </xf>
    <xf numFmtId="0" fontId="8" fillId="11" borderId="29" xfId="0" applyFont="1" applyFill="1" applyBorder="1" applyAlignment="1" applyProtection="1">
      <alignment horizontal="center" vertical="center" wrapText="1"/>
      <protection locked="0"/>
    </xf>
    <xf numFmtId="164" fontId="8" fillId="11" borderId="14" xfId="1" applyNumberFormat="1" applyFont="1" applyFill="1" applyBorder="1" applyAlignment="1" applyProtection="1">
      <alignment horizontal="center" vertical="center" wrapText="1"/>
    </xf>
    <xf numFmtId="0" fontId="8" fillId="11" borderId="31" xfId="0" applyFont="1" applyFill="1" applyBorder="1" applyAlignment="1" applyProtection="1">
      <alignment horizontal="center" vertical="center" wrapText="1"/>
      <protection locked="0"/>
    </xf>
    <xf numFmtId="164" fontId="8" fillId="23" borderId="25" xfId="1" applyNumberFormat="1" applyFont="1" applyFill="1" applyBorder="1" applyAlignment="1" applyProtection="1">
      <alignment horizontal="center" vertical="center" wrapText="1"/>
    </xf>
    <xf numFmtId="0" fontId="8" fillId="23" borderId="28" xfId="0" applyFont="1" applyFill="1" applyBorder="1" applyAlignment="1" applyProtection="1">
      <alignment horizontal="center" vertical="center" wrapText="1"/>
      <protection locked="0"/>
    </xf>
    <xf numFmtId="164" fontId="8" fillId="23" borderId="11" xfId="1" applyNumberFormat="1" applyFont="1" applyFill="1" applyBorder="1" applyAlignment="1" applyProtection="1">
      <alignment horizontal="center" vertical="center" wrapText="1"/>
    </xf>
    <xf numFmtId="0" fontId="6" fillId="23" borderId="29" xfId="0" applyFont="1" applyFill="1" applyBorder="1" applyAlignment="1" applyProtection="1">
      <alignment horizontal="center" vertical="center" wrapText="1"/>
      <protection locked="0"/>
    </xf>
    <xf numFmtId="0" fontId="8" fillId="23" borderId="29" xfId="0" applyFont="1" applyFill="1" applyBorder="1" applyAlignment="1" applyProtection="1">
      <alignment horizontal="center" vertical="center" wrapText="1"/>
      <protection locked="0"/>
    </xf>
    <xf numFmtId="164" fontId="8" fillId="23" borderId="14" xfId="1" applyNumberFormat="1" applyFont="1" applyFill="1" applyBorder="1" applyAlignment="1" applyProtection="1">
      <alignment horizontal="center" vertical="center" wrapText="1"/>
    </xf>
    <xf numFmtId="0" fontId="8" fillId="23" borderId="31" xfId="0" applyFont="1" applyFill="1" applyBorder="1" applyAlignment="1" applyProtection="1">
      <alignment horizontal="center" vertical="center" wrapText="1"/>
      <protection locked="0"/>
    </xf>
    <xf numFmtId="164" fontId="8" fillId="2" borderId="25" xfId="1" applyNumberFormat="1" applyFont="1" applyFill="1" applyBorder="1" applyAlignment="1" applyProtection="1">
      <alignment horizontal="center" vertical="center" wrapText="1"/>
    </xf>
    <xf numFmtId="0" fontId="6" fillId="2" borderId="28" xfId="0" applyFont="1" applyFill="1" applyBorder="1" applyAlignment="1" applyProtection="1">
      <alignment horizontal="center" vertical="center" wrapText="1"/>
      <protection locked="0"/>
    </xf>
    <xf numFmtId="164" fontId="8" fillId="2" borderId="11" xfId="1" applyNumberFormat="1"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protection locked="0"/>
    </xf>
    <xf numFmtId="0" fontId="6" fillId="2" borderId="58" xfId="0" applyFont="1" applyFill="1" applyBorder="1" applyAlignment="1" applyProtection="1">
      <alignment horizontal="center" vertical="center" wrapText="1"/>
      <protection locked="0"/>
    </xf>
    <xf numFmtId="164" fontId="8" fillId="3" borderId="25" xfId="1" applyNumberFormat="1" applyFont="1" applyFill="1" applyBorder="1" applyAlignment="1" applyProtection="1">
      <alignment horizontal="center" vertical="center" wrapText="1"/>
    </xf>
    <xf numFmtId="0" fontId="6" fillId="3" borderId="28" xfId="0" applyFont="1" applyFill="1" applyBorder="1" applyAlignment="1" applyProtection="1">
      <alignment horizontal="center" vertical="center" wrapText="1"/>
      <protection locked="0"/>
    </xf>
    <xf numFmtId="164" fontId="8" fillId="3" borderId="11" xfId="1" applyNumberFormat="1" applyFont="1" applyFill="1" applyBorder="1" applyAlignment="1" applyProtection="1">
      <alignment horizontal="center" vertical="center" wrapText="1"/>
    </xf>
    <xf numFmtId="0" fontId="6" fillId="3" borderId="29" xfId="0" applyFont="1" applyFill="1" applyBorder="1" applyAlignment="1" applyProtection="1">
      <alignment horizontal="center" vertical="center" wrapText="1"/>
      <protection locked="0"/>
    </xf>
    <xf numFmtId="164" fontId="8" fillId="3" borderId="14" xfId="1" applyNumberFormat="1" applyFont="1" applyFill="1" applyBorder="1" applyAlignment="1" applyProtection="1">
      <alignment horizontal="center" vertical="center" wrapText="1"/>
    </xf>
    <xf numFmtId="0" fontId="6" fillId="3" borderId="31" xfId="0" applyFont="1" applyFill="1" applyBorder="1" applyAlignment="1" applyProtection="1">
      <alignment horizontal="center" vertical="center" wrapText="1"/>
      <protection locked="0"/>
    </xf>
    <xf numFmtId="164" fontId="8" fillId="22" borderId="25" xfId="1" applyNumberFormat="1" applyFont="1" applyFill="1" applyBorder="1" applyAlignment="1" applyProtection="1">
      <alignment horizontal="center" vertical="center" wrapText="1"/>
    </xf>
    <xf numFmtId="0" fontId="6" fillId="22" borderId="28" xfId="0" applyFont="1" applyFill="1" applyBorder="1" applyAlignment="1" applyProtection="1">
      <alignment horizontal="center" vertical="center" wrapText="1"/>
      <protection locked="0"/>
    </xf>
    <xf numFmtId="164" fontId="8" fillId="22" borderId="11" xfId="1" applyNumberFormat="1" applyFont="1" applyFill="1" applyBorder="1" applyAlignment="1" applyProtection="1">
      <alignment horizontal="center" vertical="center" wrapText="1"/>
    </xf>
    <xf numFmtId="0" fontId="6" fillId="22" borderId="29" xfId="0" applyFont="1" applyFill="1" applyBorder="1" applyAlignment="1" applyProtection="1">
      <alignment horizontal="center" vertical="center" wrapText="1"/>
      <protection locked="0"/>
    </xf>
    <xf numFmtId="164" fontId="8" fillId="22" borderId="14" xfId="1" applyNumberFormat="1" applyFont="1" applyFill="1" applyBorder="1" applyAlignment="1" applyProtection="1">
      <alignment horizontal="center" vertical="center" wrapText="1"/>
    </xf>
    <xf numFmtId="0" fontId="6" fillId="22" borderId="31" xfId="0" applyFont="1" applyFill="1" applyBorder="1" applyAlignment="1" applyProtection="1">
      <alignment horizontal="center" vertical="center" wrapText="1"/>
      <protection locked="0"/>
    </xf>
    <xf numFmtId="0" fontId="6" fillId="8" borderId="27" xfId="0"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6" fillId="8" borderId="13" xfId="0" applyFont="1" applyFill="1" applyBorder="1" applyAlignment="1">
      <alignment horizontal="center" vertical="center" wrapText="1" readingOrder="1"/>
    </xf>
    <xf numFmtId="0" fontId="6" fillId="11" borderId="27" xfId="0" applyFont="1" applyFill="1" applyBorder="1" applyAlignment="1">
      <alignment horizontal="center" vertical="center" wrapText="1"/>
    </xf>
    <xf numFmtId="0" fontId="6" fillId="11" borderId="10" xfId="0" applyFont="1" applyFill="1" applyBorder="1" applyAlignment="1">
      <alignment horizontal="center" vertical="center" wrapText="1"/>
    </xf>
    <xf numFmtId="0" fontId="6" fillId="11" borderId="13" xfId="0" applyFont="1" applyFill="1" applyBorder="1" applyAlignment="1">
      <alignment horizontal="center" vertical="center" wrapText="1"/>
    </xf>
    <xf numFmtId="0" fontId="6" fillId="23" borderId="27" xfId="0" applyFont="1" applyFill="1" applyBorder="1" applyAlignment="1">
      <alignment horizontal="center" vertical="center" wrapText="1" readingOrder="1"/>
    </xf>
    <xf numFmtId="0" fontId="6" fillId="23" borderId="13" xfId="0" applyFont="1" applyFill="1" applyBorder="1" applyAlignment="1">
      <alignment horizontal="center" vertical="center" wrapText="1" readingOrder="1"/>
    </xf>
    <xf numFmtId="0" fontId="6" fillId="2" borderId="27" xfId="0" applyFont="1" applyFill="1" applyBorder="1" applyAlignment="1">
      <alignment horizontal="center" vertical="center" wrapText="1" readingOrder="1"/>
    </xf>
    <xf numFmtId="0" fontId="6" fillId="2" borderId="10" xfId="0" applyFont="1" applyFill="1" applyBorder="1" applyAlignment="1">
      <alignment horizontal="center" vertical="center" wrapText="1" readingOrder="1"/>
    </xf>
    <xf numFmtId="0" fontId="6" fillId="2" borderId="10" xfId="0" applyFont="1" applyFill="1" applyBorder="1" applyAlignment="1" applyProtection="1">
      <alignment horizontal="center" vertical="center" wrapText="1" readingOrder="1"/>
      <protection locked="0"/>
    </xf>
    <xf numFmtId="0" fontId="6" fillId="2" borderId="24" xfId="0" applyFont="1" applyFill="1" applyBorder="1" applyAlignment="1">
      <alignment horizontal="center" vertical="center" wrapText="1" readingOrder="1"/>
    </xf>
    <xf numFmtId="0" fontId="6" fillId="3" borderId="27" xfId="0" applyFont="1" applyFill="1" applyBorder="1" applyAlignment="1">
      <alignment horizontal="center" vertical="center" wrapText="1" readingOrder="1"/>
    </xf>
    <xf numFmtId="0" fontId="6" fillId="3" borderId="10" xfId="0" applyFont="1" applyFill="1" applyBorder="1" applyAlignment="1">
      <alignment horizontal="center" vertical="center" wrapText="1" readingOrder="1"/>
    </xf>
    <xf numFmtId="0" fontId="6" fillId="3" borderId="13" xfId="0" applyFont="1" applyFill="1" applyBorder="1" applyAlignment="1">
      <alignment horizontal="center" vertical="center" wrapText="1" readingOrder="1"/>
    </xf>
    <xf numFmtId="0" fontId="6" fillId="22" borderId="27" xfId="0" applyFont="1" applyFill="1" applyBorder="1" applyAlignment="1">
      <alignment horizontal="center" vertical="center" wrapText="1" readingOrder="1"/>
    </xf>
    <xf numFmtId="0" fontId="6" fillId="22" borderId="10" xfId="0" applyFont="1" applyFill="1" applyBorder="1" applyAlignment="1">
      <alignment horizontal="center" vertical="center" wrapText="1" readingOrder="1"/>
    </xf>
    <xf numFmtId="0" fontId="6" fillId="22" borderId="13" xfId="0" applyFont="1" applyFill="1" applyBorder="1" applyAlignment="1">
      <alignment horizontal="center" vertical="center" wrapText="1" readingOrder="1"/>
    </xf>
    <xf numFmtId="2" fontId="2" fillId="4" borderId="69" xfId="2" applyNumberFormat="1" applyFont="1" applyFill="1" applyBorder="1" applyAlignment="1">
      <alignment horizontal="center" vertical="center" wrapText="1"/>
    </xf>
    <xf numFmtId="2" fontId="6" fillId="8" borderId="32" xfId="0" applyNumberFormat="1" applyFont="1" applyFill="1" applyBorder="1" applyAlignment="1">
      <alignment horizontal="center" vertical="center" wrapText="1" readingOrder="1"/>
    </xf>
    <xf numFmtId="2" fontId="6" fillId="8" borderId="18" xfId="0" applyNumberFormat="1" applyFont="1" applyFill="1" applyBorder="1" applyAlignment="1">
      <alignment horizontal="center" vertical="center" wrapText="1" readingOrder="1"/>
    </xf>
    <xf numFmtId="2" fontId="6" fillId="8" borderId="19" xfId="0" applyNumberFormat="1" applyFont="1" applyFill="1" applyBorder="1" applyAlignment="1">
      <alignment horizontal="center" vertical="center" wrapText="1" readingOrder="1"/>
    </xf>
    <xf numFmtId="2" fontId="6" fillId="11" borderId="32" xfId="0" applyNumberFormat="1" applyFont="1" applyFill="1" applyBorder="1" applyAlignment="1">
      <alignment horizontal="center" vertical="center" wrapText="1" readingOrder="1"/>
    </xf>
    <xf numFmtId="2" fontId="6" fillId="11" borderId="18" xfId="0" applyNumberFormat="1" applyFont="1" applyFill="1" applyBorder="1" applyAlignment="1">
      <alignment horizontal="center" vertical="center" wrapText="1" readingOrder="1"/>
    </xf>
    <xf numFmtId="2" fontId="6" fillId="11" borderId="19" xfId="0" applyNumberFormat="1" applyFont="1" applyFill="1" applyBorder="1" applyAlignment="1">
      <alignment horizontal="center" vertical="center" wrapText="1" readingOrder="1"/>
    </xf>
    <xf numFmtId="2" fontId="6" fillId="23" borderId="32" xfId="0" applyNumberFormat="1" applyFont="1" applyFill="1" applyBorder="1" applyAlignment="1">
      <alignment horizontal="center" vertical="center" wrapText="1" readingOrder="1"/>
    </xf>
    <xf numFmtId="2" fontId="6" fillId="23" borderId="18" xfId="0" applyNumberFormat="1" applyFont="1" applyFill="1" applyBorder="1" applyAlignment="1">
      <alignment horizontal="center" vertical="center" wrapText="1" readingOrder="1"/>
    </xf>
    <xf numFmtId="2" fontId="6" fillId="23" borderId="19" xfId="0" applyNumberFormat="1" applyFont="1" applyFill="1" applyBorder="1" applyAlignment="1">
      <alignment horizontal="center" vertical="center" wrapText="1" readingOrder="1"/>
    </xf>
    <xf numFmtId="2" fontId="6" fillId="2" borderId="32" xfId="0" applyNumberFormat="1" applyFont="1" applyFill="1" applyBorder="1" applyAlignment="1">
      <alignment horizontal="center" vertical="center" wrapText="1" readingOrder="1"/>
    </xf>
    <xf numFmtId="2" fontId="6" fillId="2" borderId="18" xfId="0" applyNumberFormat="1" applyFont="1" applyFill="1" applyBorder="1" applyAlignment="1">
      <alignment horizontal="center" vertical="center" wrapText="1" readingOrder="1"/>
    </xf>
    <xf numFmtId="2" fontId="6" fillId="2" borderId="62" xfId="0" applyNumberFormat="1" applyFont="1" applyFill="1" applyBorder="1" applyAlignment="1">
      <alignment horizontal="center" vertical="center" wrapText="1" readingOrder="1"/>
    </xf>
    <xf numFmtId="2" fontId="6" fillId="3" borderId="32" xfId="0" applyNumberFormat="1" applyFont="1" applyFill="1" applyBorder="1" applyAlignment="1">
      <alignment horizontal="center" vertical="center" wrapText="1" readingOrder="1"/>
    </xf>
    <xf numFmtId="2" fontId="6" fillId="3" borderId="18" xfId="0" applyNumberFormat="1" applyFont="1" applyFill="1" applyBorder="1" applyAlignment="1">
      <alignment horizontal="center" vertical="center" wrapText="1" readingOrder="1"/>
    </xf>
    <xf numFmtId="2" fontId="6" fillId="3" borderId="19" xfId="0" applyNumberFormat="1" applyFont="1" applyFill="1" applyBorder="1" applyAlignment="1">
      <alignment horizontal="center" vertical="center" wrapText="1" readingOrder="1"/>
    </xf>
    <xf numFmtId="2" fontId="6" fillId="22" borderId="32" xfId="0" applyNumberFormat="1" applyFont="1" applyFill="1" applyBorder="1" applyAlignment="1">
      <alignment horizontal="center" vertical="center" wrapText="1" readingOrder="1"/>
    </xf>
    <xf numFmtId="2" fontId="6" fillId="22" borderId="18" xfId="0" applyNumberFormat="1" applyFont="1" applyFill="1" applyBorder="1" applyAlignment="1">
      <alignment horizontal="center" vertical="center" wrapText="1" readingOrder="1"/>
    </xf>
    <xf numFmtId="2" fontId="6" fillId="22" borderId="19" xfId="0" applyNumberFormat="1" applyFont="1" applyFill="1" applyBorder="1" applyAlignment="1">
      <alignment horizontal="center" vertical="center" wrapText="1" readingOrder="1"/>
    </xf>
    <xf numFmtId="0" fontId="2" fillId="20" borderId="73" xfId="0" applyFont="1" applyFill="1" applyBorder="1" applyAlignment="1">
      <alignment horizontal="center" vertical="center" wrapText="1" readingOrder="1"/>
    </xf>
    <xf numFmtId="0" fontId="8" fillId="8" borderId="25" xfId="0" applyFont="1" applyFill="1" applyBorder="1" applyAlignment="1">
      <alignment horizontal="center" vertical="center" wrapText="1" readingOrder="1"/>
    </xf>
    <xf numFmtId="0" fontId="6" fillId="8" borderId="28" xfId="0" applyFont="1" applyFill="1" applyBorder="1" applyAlignment="1">
      <alignment horizontal="center" vertical="center" wrapText="1" readingOrder="1"/>
    </xf>
    <xf numFmtId="0" fontId="8" fillId="8" borderId="11" xfId="0" applyFont="1" applyFill="1" applyBorder="1" applyAlignment="1">
      <alignment horizontal="center" vertical="center" wrapText="1" readingOrder="1"/>
    </xf>
    <xf numFmtId="0" fontId="6" fillId="8" borderId="29" xfId="0" applyFont="1" applyFill="1" applyBorder="1" applyAlignment="1">
      <alignment horizontal="center" vertical="center" wrapText="1" readingOrder="1"/>
    </xf>
    <xf numFmtId="0" fontId="8" fillId="8" borderId="14" xfId="0" applyFont="1" applyFill="1" applyBorder="1" applyAlignment="1">
      <alignment horizontal="center" vertical="center" wrapText="1" readingOrder="1"/>
    </xf>
    <xf numFmtId="0" fontId="6" fillId="8" borderId="31" xfId="0" applyFont="1" applyFill="1" applyBorder="1" applyAlignment="1">
      <alignment horizontal="center" vertical="center" wrapText="1" readingOrder="1"/>
    </xf>
    <xf numFmtId="0" fontId="8" fillId="11" borderId="25" xfId="0" applyFont="1" applyFill="1" applyBorder="1" applyAlignment="1">
      <alignment horizontal="center" vertical="center" wrapText="1"/>
    </xf>
    <xf numFmtId="0" fontId="8" fillId="11" borderId="11" xfId="0" applyFont="1" applyFill="1" applyBorder="1" applyAlignment="1">
      <alignment horizontal="center" vertical="center" wrapText="1"/>
    </xf>
    <xf numFmtId="0" fontId="8" fillId="11" borderId="14" xfId="0" applyFont="1" applyFill="1" applyBorder="1" applyAlignment="1">
      <alignment horizontal="center" vertical="center" wrapText="1"/>
    </xf>
    <xf numFmtId="0" fontId="8" fillId="23" borderId="25" xfId="0" applyFont="1" applyFill="1" applyBorder="1" applyAlignment="1">
      <alignment horizontal="center" vertical="center" wrapText="1" readingOrder="1"/>
    </xf>
    <xf numFmtId="0" fontId="8" fillId="23" borderId="11" xfId="0" applyFont="1" applyFill="1" applyBorder="1" applyAlignment="1">
      <alignment horizontal="center" vertical="center" wrapText="1" readingOrder="1"/>
    </xf>
    <xf numFmtId="0" fontId="8" fillId="23" borderId="14" xfId="0" applyFont="1" applyFill="1" applyBorder="1" applyAlignment="1">
      <alignment horizontal="center" vertical="center" wrapText="1" readingOrder="1"/>
    </xf>
    <xf numFmtId="0" fontId="8" fillId="2" borderId="25" xfId="0" applyFont="1" applyFill="1" applyBorder="1" applyAlignment="1">
      <alignment horizontal="center" vertical="center" wrapText="1" readingOrder="1"/>
    </xf>
    <xf numFmtId="0" fontId="6" fillId="2" borderId="28" xfId="0" applyFont="1" applyFill="1" applyBorder="1" applyAlignment="1">
      <alignment horizontal="center" vertical="center" wrapText="1" readingOrder="1"/>
    </xf>
    <xf numFmtId="0" fontId="8" fillId="2" borderId="11" xfId="0" applyFont="1" applyFill="1" applyBorder="1" applyAlignment="1">
      <alignment horizontal="center" vertical="center" wrapText="1" readingOrder="1"/>
    </xf>
    <xf numFmtId="0" fontId="8" fillId="2" borderId="29" xfId="0" applyFont="1" applyFill="1" applyBorder="1" applyAlignment="1">
      <alignment horizontal="center" vertical="center" wrapText="1" readingOrder="1"/>
    </xf>
    <xf numFmtId="0" fontId="6" fillId="2" borderId="29" xfId="0" applyFont="1" applyFill="1" applyBorder="1" applyAlignment="1">
      <alignment horizontal="center" vertical="center" wrapText="1" readingOrder="1"/>
    </xf>
    <xf numFmtId="0" fontId="8" fillId="2" borderId="11" xfId="0" applyFont="1" applyFill="1" applyBorder="1" applyAlignment="1" applyProtection="1">
      <alignment horizontal="center" vertical="center" wrapText="1" readingOrder="1"/>
      <protection locked="0"/>
    </xf>
    <xf numFmtId="0" fontId="8" fillId="2" borderId="30" xfId="0" applyFont="1" applyFill="1" applyBorder="1" applyAlignment="1">
      <alignment horizontal="center" vertical="center" wrapText="1" readingOrder="1"/>
    </xf>
    <xf numFmtId="0" fontId="6" fillId="2" borderId="58" xfId="0" applyFont="1" applyFill="1" applyBorder="1" applyAlignment="1">
      <alignment horizontal="center" vertical="center" wrapText="1" readingOrder="1"/>
    </xf>
    <xf numFmtId="0" fontId="8" fillId="3" borderId="25" xfId="0" applyFont="1" applyFill="1" applyBorder="1" applyAlignment="1">
      <alignment horizontal="center" vertical="center" wrapText="1" readingOrder="1"/>
    </xf>
    <xf numFmtId="0" fontId="6" fillId="3" borderId="28" xfId="0" applyFont="1" applyFill="1" applyBorder="1" applyAlignment="1">
      <alignment horizontal="center" vertical="center" wrapText="1" readingOrder="1"/>
    </xf>
    <xf numFmtId="0" fontId="8" fillId="3" borderId="11" xfId="0" applyFont="1" applyFill="1" applyBorder="1" applyAlignment="1">
      <alignment horizontal="center" vertical="center" wrapText="1" readingOrder="1"/>
    </xf>
    <xf numFmtId="0" fontId="6" fillId="3" borderId="29" xfId="0" applyFont="1" applyFill="1" applyBorder="1" applyAlignment="1">
      <alignment horizontal="center" vertical="center" wrapText="1" readingOrder="1"/>
    </xf>
    <xf numFmtId="0" fontId="8" fillId="3" borderId="29" xfId="0" applyFont="1" applyFill="1" applyBorder="1" applyAlignment="1">
      <alignment horizontal="center" vertical="center" wrapText="1" readingOrder="1"/>
    </xf>
    <xf numFmtId="0" fontId="8" fillId="3" borderId="14" xfId="0" applyFont="1" applyFill="1" applyBorder="1" applyAlignment="1">
      <alignment horizontal="center" vertical="center" wrapText="1" readingOrder="1"/>
    </xf>
    <xf numFmtId="0" fontId="8" fillId="3" borderId="31" xfId="0" applyFont="1" applyFill="1" applyBorder="1" applyAlignment="1">
      <alignment horizontal="center" vertical="center" wrapText="1" readingOrder="1"/>
    </xf>
    <xf numFmtId="0" fontId="8" fillId="22" borderId="25" xfId="0" applyFont="1" applyFill="1" applyBorder="1" applyAlignment="1">
      <alignment horizontal="center" vertical="center" wrapText="1" readingOrder="1"/>
    </xf>
    <xf numFmtId="0" fontId="8" fillId="22" borderId="11" xfId="0" applyFont="1" applyFill="1" applyBorder="1" applyAlignment="1">
      <alignment horizontal="center" vertical="center" wrapText="1" readingOrder="1"/>
    </xf>
    <xf numFmtId="0" fontId="8" fillId="22" borderId="14" xfId="0" applyFont="1" applyFill="1" applyBorder="1" applyAlignment="1">
      <alignment horizontal="center" vertical="center" wrapText="1" readingOrder="1"/>
    </xf>
    <xf numFmtId="0" fontId="6" fillId="22" borderId="31" xfId="0" applyFont="1" applyFill="1" applyBorder="1" applyAlignment="1">
      <alignment horizontal="center" vertical="center" wrapText="1" readingOrder="1"/>
    </xf>
    <xf numFmtId="0" fontId="7" fillId="0" borderId="0" xfId="0" applyFont="1"/>
    <xf numFmtId="164" fontId="6" fillId="23" borderId="9" xfId="1" applyNumberFormat="1" applyFont="1" applyFill="1" applyBorder="1" applyAlignment="1">
      <alignment horizontal="center" vertical="center" wrapText="1" readingOrder="1"/>
    </xf>
    <xf numFmtId="164" fontId="6" fillId="23" borderId="10" xfId="1" applyNumberFormat="1" applyFont="1" applyFill="1" applyBorder="1" applyAlignment="1">
      <alignment horizontal="center" vertical="center" wrapText="1" readingOrder="1"/>
    </xf>
    <xf numFmtId="0" fontId="26" fillId="8" borderId="26" xfId="0" applyFont="1" applyFill="1" applyBorder="1" applyAlignment="1">
      <alignment horizontal="center" vertical="center" wrapText="1" readingOrder="1"/>
    </xf>
    <xf numFmtId="0" fontId="26" fillId="8" borderId="9" xfId="0" applyFont="1" applyFill="1" applyBorder="1" applyAlignment="1">
      <alignment horizontal="center" vertical="center" wrapText="1" readingOrder="1"/>
    </xf>
    <xf numFmtId="0" fontId="26" fillId="23" borderId="9" xfId="0" applyFont="1" applyFill="1" applyBorder="1" applyAlignment="1">
      <alignment horizontal="center" vertical="center" wrapText="1" readingOrder="1"/>
    </xf>
    <xf numFmtId="0" fontId="26" fillId="2" borderId="9" xfId="0" applyFont="1" applyFill="1" applyBorder="1" applyAlignment="1">
      <alignment horizontal="center" vertical="center" wrapText="1" readingOrder="1"/>
    </xf>
    <xf numFmtId="0" fontId="26" fillId="3" borderId="9" xfId="0" applyFont="1" applyFill="1" applyBorder="1" applyAlignment="1">
      <alignment horizontal="center" vertical="center" wrapText="1" readingOrder="1"/>
    </xf>
    <xf numFmtId="0" fontId="26" fillId="22" borderId="9" xfId="0" applyFont="1" applyFill="1" applyBorder="1" applyAlignment="1">
      <alignment horizontal="center" vertical="center" wrapText="1" readingOrder="1"/>
    </xf>
    <xf numFmtId="0" fontId="7" fillId="23" borderId="9" xfId="0" applyFont="1" applyFill="1" applyBorder="1" applyAlignment="1">
      <alignment horizontal="center" vertical="center" wrapText="1" readingOrder="1"/>
    </xf>
    <xf numFmtId="0" fontId="0" fillId="40" borderId="0" xfId="0" applyFill="1"/>
    <xf numFmtId="0" fontId="6" fillId="40" borderId="0" xfId="0" applyFont="1" applyFill="1"/>
    <xf numFmtId="0" fontId="7" fillId="40" borderId="0" xfId="0" applyFont="1" applyFill="1"/>
    <xf numFmtId="0" fontId="27" fillId="40" borderId="0" xfId="0" applyFont="1" applyFill="1"/>
    <xf numFmtId="1" fontId="27" fillId="40" borderId="0" xfId="1" applyNumberFormat="1" applyFont="1" applyFill="1" applyBorder="1"/>
    <xf numFmtId="0" fontId="27" fillId="40" borderId="0" xfId="0" applyFont="1" applyFill="1" applyAlignment="1">
      <alignment horizontal="left"/>
    </xf>
    <xf numFmtId="0" fontId="8" fillId="40" borderId="0" xfId="0" applyFont="1" applyFill="1"/>
    <xf numFmtId="0" fontId="26" fillId="40" borderId="0" xfId="0" applyFont="1" applyFill="1"/>
    <xf numFmtId="10" fontId="7" fillId="40" borderId="0" xfId="0" applyNumberFormat="1" applyFont="1" applyFill="1"/>
    <xf numFmtId="164" fontId="27" fillId="40" borderId="0" xfId="1" applyNumberFormat="1" applyFont="1" applyFill="1" applyBorder="1"/>
    <xf numFmtId="0" fontId="4" fillId="40" borderId="3" xfId="0" applyFont="1" applyFill="1" applyBorder="1" applyAlignment="1">
      <alignment horizontal="center" vertical="center" wrapText="1"/>
    </xf>
    <xf numFmtId="14" fontId="5" fillId="40" borderId="3" xfId="0" applyNumberFormat="1" applyFont="1" applyFill="1" applyBorder="1" applyAlignment="1">
      <alignment horizontal="center" vertical="center" wrapText="1"/>
    </xf>
    <xf numFmtId="0" fontId="5" fillId="40" borderId="3" xfId="0" applyFont="1" applyFill="1" applyBorder="1" applyAlignment="1">
      <alignment horizontal="center" vertical="center" wrapText="1"/>
    </xf>
    <xf numFmtId="0" fontId="0" fillId="40" borderId="3" xfId="0" applyFill="1" applyBorder="1" applyAlignment="1">
      <alignment wrapText="1"/>
    </xf>
    <xf numFmtId="14" fontId="0" fillId="40" borderId="3" xfId="0" applyNumberFormat="1" applyFill="1" applyBorder="1"/>
    <xf numFmtId="1" fontId="0" fillId="40" borderId="3" xfId="0" applyNumberFormat="1" applyFill="1" applyBorder="1"/>
    <xf numFmtId="164" fontId="0" fillId="40" borderId="3" xfId="1" applyNumberFormat="1" applyFont="1" applyFill="1" applyBorder="1" applyAlignment="1">
      <alignment horizontal="center"/>
    </xf>
    <xf numFmtId="2" fontId="0" fillId="40" borderId="3" xfId="0" applyNumberFormat="1" applyFill="1" applyBorder="1" applyAlignment="1">
      <alignment horizontal="center"/>
    </xf>
    <xf numFmtId="164" fontId="0" fillId="40" borderId="0" xfId="0" applyNumberFormat="1" applyFill="1" applyAlignment="1">
      <alignment horizontal="center"/>
    </xf>
    <xf numFmtId="164" fontId="0" fillId="40" borderId="0" xfId="1" applyNumberFormat="1" applyFont="1" applyFill="1"/>
    <xf numFmtId="9" fontId="0" fillId="40" borderId="0" xfId="1" applyFont="1" applyFill="1"/>
    <xf numFmtId="10" fontId="0" fillId="40" borderId="0" xfId="1" applyNumberFormat="1" applyFont="1" applyFill="1"/>
    <xf numFmtId="10" fontId="0" fillId="40" borderId="0" xfId="0" applyNumberFormat="1" applyFill="1"/>
    <xf numFmtId="9" fontId="6" fillId="2" borderId="30" xfId="1" applyFont="1" applyFill="1" applyBorder="1" applyAlignment="1">
      <alignment horizontal="center" vertical="center" wrapText="1"/>
    </xf>
    <xf numFmtId="0" fontId="6" fillId="23" borderId="26" xfId="0" applyFont="1" applyFill="1" applyBorder="1" applyAlignment="1">
      <alignment horizontal="center" vertical="center" wrapText="1"/>
    </xf>
    <xf numFmtId="9" fontId="6" fillId="23" borderId="11" xfId="0" applyNumberFormat="1" applyFont="1" applyFill="1" applyBorder="1" applyAlignment="1">
      <alignment horizontal="center" vertical="center" wrapText="1" readingOrder="1"/>
    </xf>
    <xf numFmtId="0" fontId="7" fillId="23" borderId="9" xfId="0" applyFont="1" applyFill="1" applyBorder="1" applyAlignment="1">
      <alignment horizontal="center" vertical="center" wrapText="1"/>
    </xf>
    <xf numFmtId="0" fontId="0" fillId="0" borderId="0" xfId="0" applyAlignment="1">
      <alignment horizontal="center"/>
    </xf>
    <xf numFmtId="0" fontId="24" fillId="34" borderId="1" xfId="3" applyFill="1" applyBorder="1" applyAlignment="1">
      <alignment horizontal="center" vertical="center" wrapText="1" readingOrder="1"/>
    </xf>
    <xf numFmtId="0" fontId="24" fillId="34" borderId="51" xfId="3" applyFill="1" applyBorder="1" applyAlignment="1">
      <alignment horizontal="center" vertical="center" wrapText="1" readingOrder="1"/>
    </xf>
    <xf numFmtId="0" fontId="25" fillId="35" borderId="1" xfId="0" applyFont="1" applyFill="1" applyBorder="1" applyAlignment="1">
      <alignment horizontal="center" vertical="center" wrapText="1" readingOrder="1"/>
    </xf>
    <xf numFmtId="0" fontId="25" fillId="35" borderId="51" xfId="0" applyFont="1" applyFill="1" applyBorder="1" applyAlignment="1">
      <alignment horizontal="center" vertical="center" wrapText="1" readingOrder="1"/>
    </xf>
    <xf numFmtId="0" fontId="24" fillId="37" borderId="53" xfId="3" applyFill="1" applyBorder="1" applyAlignment="1">
      <alignment horizontal="center" vertical="center" wrapText="1" readingOrder="1"/>
    </xf>
    <xf numFmtId="0" fontId="24" fillId="37" borderId="51" xfId="3" applyFill="1" applyBorder="1" applyAlignment="1">
      <alignment horizontal="center" vertical="center" wrapText="1" readingOrder="1"/>
    </xf>
    <xf numFmtId="0" fontId="25" fillId="38" borderId="53" xfId="0" applyFont="1" applyFill="1" applyBorder="1" applyAlignment="1">
      <alignment horizontal="center" vertical="center" wrapText="1" readingOrder="1"/>
    </xf>
    <xf numFmtId="0" fontId="25" fillId="38" borderId="51" xfId="0" applyFont="1" applyFill="1" applyBorder="1" applyAlignment="1">
      <alignment horizontal="center" vertical="center" wrapText="1" readingOrder="1"/>
    </xf>
    <xf numFmtId="0" fontId="22" fillId="30" borderId="53" xfId="0" applyFont="1" applyFill="1" applyBorder="1" applyAlignment="1">
      <alignment horizontal="center" vertical="center" wrapText="1" readingOrder="1"/>
    </xf>
    <xf numFmtId="0" fontId="22" fillId="30" borderId="51" xfId="0" applyFont="1" applyFill="1" applyBorder="1" applyAlignment="1">
      <alignment horizontal="center" vertical="center" wrapText="1" readingOrder="1"/>
    </xf>
    <xf numFmtId="0" fontId="25" fillId="31" borderId="1" xfId="0" applyFont="1" applyFill="1" applyBorder="1" applyAlignment="1">
      <alignment horizontal="center" vertical="center" wrapText="1" readingOrder="1"/>
    </xf>
    <xf numFmtId="0" fontId="25" fillId="31" borderId="51" xfId="0" applyFont="1" applyFill="1" applyBorder="1" applyAlignment="1">
      <alignment horizontal="center" vertical="center" wrapText="1" readingOrder="1"/>
    </xf>
    <xf numFmtId="0" fontId="18" fillId="27" borderId="46" xfId="0" applyFont="1" applyFill="1" applyBorder="1" applyAlignment="1">
      <alignment horizontal="center" vertical="center" wrapText="1" readingOrder="1"/>
    </xf>
    <xf numFmtId="0" fontId="24" fillId="28" borderId="1" xfId="3" applyFill="1" applyBorder="1" applyAlignment="1">
      <alignment horizontal="center" vertical="center" wrapText="1" readingOrder="1"/>
    </xf>
    <xf numFmtId="0" fontId="24" fillId="28" borderId="50" xfId="3" applyFill="1" applyBorder="1" applyAlignment="1">
      <alignment horizontal="center" vertical="center" wrapText="1" readingOrder="1"/>
    </xf>
    <xf numFmtId="0" fontId="24" fillId="28" borderId="51" xfId="3" applyFill="1" applyBorder="1" applyAlignment="1">
      <alignment horizontal="center" vertical="center" wrapText="1" readingOrder="1"/>
    </xf>
    <xf numFmtId="0" fontId="25" fillId="29" borderId="53" xfId="0" applyFont="1" applyFill="1" applyBorder="1" applyAlignment="1">
      <alignment horizontal="center" vertical="center" wrapText="1" readingOrder="1"/>
    </xf>
    <xf numFmtId="0" fontId="25" fillId="29" borderId="50" xfId="0" applyFont="1" applyFill="1" applyBorder="1" applyAlignment="1">
      <alignment horizontal="center" vertical="center" wrapText="1" readingOrder="1"/>
    </xf>
    <xf numFmtId="0" fontId="25" fillId="29" borderId="54" xfId="0" applyFont="1" applyFill="1" applyBorder="1" applyAlignment="1">
      <alignment horizontal="center" vertical="center" wrapText="1" readingOrder="1"/>
    </xf>
    <xf numFmtId="164" fontId="8" fillId="7" borderId="23" xfId="1" applyNumberFormat="1" applyFont="1" applyFill="1" applyBorder="1" applyAlignment="1" applyProtection="1">
      <alignment horizontal="center" vertical="center" wrapText="1" readingOrder="1"/>
    </xf>
    <xf numFmtId="164" fontId="8" fillId="7" borderId="6" xfId="1" applyNumberFormat="1" applyFont="1" applyFill="1" applyBorder="1" applyAlignment="1" applyProtection="1">
      <alignment horizontal="center" vertical="center" wrapText="1" readingOrder="1"/>
    </xf>
    <xf numFmtId="164" fontId="8" fillId="14" borderId="36" xfId="1" applyNumberFormat="1" applyFont="1" applyFill="1" applyBorder="1" applyAlignment="1" applyProtection="1">
      <alignment horizontal="center" vertical="center" wrapText="1" readingOrder="1"/>
    </xf>
    <xf numFmtId="0" fontId="8" fillId="7" borderId="37" xfId="0" applyFont="1" applyFill="1" applyBorder="1" applyAlignment="1">
      <alignment horizontal="center" vertical="center" wrapText="1" readingOrder="1"/>
    </xf>
    <xf numFmtId="0" fontId="8" fillId="7" borderId="8" xfId="0" applyFont="1" applyFill="1" applyBorder="1" applyAlignment="1">
      <alignment horizontal="center" vertical="center" wrapText="1" readingOrder="1"/>
    </xf>
    <xf numFmtId="0" fontId="8" fillId="7" borderId="30" xfId="0" applyFont="1" applyFill="1" applyBorder="1" applyAlignment="1">
      <alignment horizontal="center" vertical="center" wrapText="1" readingOrder="1"/>
    </xf>
    <xf numFmtId="164" fontId="8" fillId="7" borderId="35" xfId="1" applyNumberFormat="1" applyFont="1" applyFill="1" applyBorder="1" applyAlignment="1" applyProtection="1">
      <alignment horizontal="center" vertical="center" wrapText="1" readingOrder="1"/>
    </xf>
    <xf numFmtId="164" fontId="10" fillId="16" borderId="35" xfId="1" applyNumberFormat="1" applyFont="1" applyFill="1" applyBorder="1" applyAlignment="1" applyProtection="1">
      <alignment horizontal="center" vertical="center" wrapText="1" readingOrder="1"/>
    </xf>
    <xf numFmtId="164" fontId="10" fillId="16" borderId="36" xfId="1" applyNumberFormat="1" applyFont="1" applyFill="1" applyBorder="1" applyAlignment="1" applyProtection="1">
      <alignment horizontal="center" vertical="center" wrapText="1" readingOrder="1"/>
    </xf>
    <xf numFmtId="164" fontId="10" fillId="16" borderId="6" xfId="1" applyNumberFormat="1" applyFont="1" applyFill="1" applyBorder="1" applyAlignment="1" applyProtection="1">
      <alignment horizontal="center" vertical="center" wrapText="1" readingOrder="1"/>
    </xf>
    <xf numFmtId="164" fontId="6" fillId="24" borderId="23" xfId="1" applyNumberFormat="1" applyFont="1" applyFill="1" applyBorder="1" applyAlignment="1" applyProtection="1">
      <alignment horizontal="center" vertical="center" wrapText="1" readingOrder="1"/>
    </xf>
    <xf numFmtId="164" fontId="6" fillId="24" borderId="36" xfId="1" applyNumberFormat="1" applyFont="1" applyFill="1" applyBorder="1" applyAlignment="1" applyProtection="1">
      <alignment horizontal="center" vertical="center" wrapText="1" readingOrder="1"/>
    </xf>
    <xf numFmtId="164" fontId="6" fillId="24" borderId="34" xfId="1" applyNumberFormat="1" applyFont="1" applyFill="1" applyBorder="1" applyAlignment="1" applyProtection="1">
      <alignment horizontal="center" vertical="center" wrapText="1" readingOrder="1"/>
    </xf>
    <xf numFmtId="164" fontId="10" fillId="14" borderId="35" xfId="1" applyNumberFormat="1" applyFont="1" applyFill="1" applyBorder="1" applyAlignment="1" applyProtection="1">
      <alignment horizontal="center" vertical="center" wrapText="1" readingOrder="1"/>
    </xf>
    <xf numFmtId="164" fontId="10" fillId="14" borderId="36" xfId="1" applyNumberFormat="1" applyFont="1" applyFill="1" applyBorder="1" applyAlignment="1" applyProtection="1">
      <alignment horizontal="center" vertical="center" wrapText="1" readingOrder="1"/>
    </xf>
    <xf numFmtId="164" fontId="8" fillId="14" borderId="23" xfId="1" applyNumberFormat="1" applyFont="1" applyFill="1" applyBorder="1" applyAlignment="1" applyProtection="1">
      <alignment horizontal="center" vertical="center" wrapText="1" readingOrder="1"/>
    </xf>
    <xf numFmtId="164" fontId="8" fillId="14" borderId="6" xfId="1" applyNumberFormat="1" applyFont="1" applyFill="1" applyBorder="1" applyAlignment="1" applyProtection="1">
      <alignment horizontal="center" vertical="center" wrapText="1" readingOrder="1"/>
    </xf>
    <xf numFmtId="164" fontId="10" fillId="16" borderId="23" xfId="1" applyNumberFormat="1" applyFont="1" applyFill="1" applyBorder="1" applyAlignment="1" applyProtection="1">
      <alignment horizontal="center" vertical="center" wrapText="1" readingOrder="1"/>
    </xf>
    <xf numFmtId="164" fontId="10" fillId="16" borderId="34" xfId="1" applyNumberFormat="1" applyFont="1" applyFill="1" applyBorder="1" applyAlignment="1" applyProtection="1">
      <alignment horizontal="center" vertical="center" wrapText="1" readingOrder="1"/>
    </xf>
    <xf numFmtId="0" fontId="8" fillId="9" borderId="44" xfId="0" applyFont="1" applyFill="1" applyBorder="1" applyAlignment="1">
      <alignment horizontal="center" vertical="center" wrapText="1" readingOrder="1"/>
    </xf>
    <xf numFmtId="164" fontId="8" fillId="7" borderId="36" xfId="1" applyNumberFormat="1" applyFont="1" applyFill="1" applyBorder="1" applyAlignment="1" applyProtection="1">
      <alignment horizontal="center" vertical="center" wrapText="1" readingOrder="1"/>
    </xf>
    <xf numFmtId="164" fontId="8" fillId="7" borderId="34" xfId="1" applyNumberFormat="1" applyFont="1" applyFill="1" applyBorder="1" applyAlignment="1" applyProtection="1">
      <alignment horizontal="center" vertical="center" wrapText="1" readingOrder="1"/>
    </xf>
    <xf numFmtId="164" fontId="6" fillId="24" borderId="6" xfId="1" applyNumberFormat="1" applyFont="1" applyFill="1" applyBorder="1" applyAlignment="1" applyProtection="1">
      <alignment horizontal="center" vertical="center" wrapText="1" readingOrder="1"/>
    </xf>
    <xf numFmtId="164" fontId="6" fillId="24" borderId="35" xfId="1" applyNumberFormat="1" applyFont="1" applyFill="1" applyBorder="1" applyAlignment="1" applyProtection="1">
      <alignment horizontal="center" vertical="center" wrapText="1" readingOrder="1"/>
    </xf>
    <xf numFmtId="164" fontId="2" fillId="15" borderId="27" xfId="0" applyNumberFormat="1" applyFont="1" applyFill="1" applyBorder="1" applyAlignment="1">
      <alignment horizontal="center" vertical="center" textRotation="90" wrapText="1"/>
    </xf>
    <xf numFmtId="164" fontId="2" fillId="15" borderId="10" xfId="0" applyNumberFormat="1" applyFont="1" applyFill="1" applyBorder="1" applyAlignment="1">
      <alignment horizontal="center" vertical="center" textRotation="90" wrapText="1"/>
    </xf>
    <xf numFmtId="164" fontId="2" fillId="15" borderId="24" xfId="0" applyNumberFormat="1" applyFont="1" applyFill="1" applyBorder="1" applyAlignment="1">
      <alignment horizontal="center" vertical="center" textRotation="90" wrapText="1"/>
    </xf>
    <xf numFmtId="164" fontId="2" fillId="15" borderId="13" xfId="0" applyNumberFormat="1" applyFont="1" applyFill="1" applyBorder="1" applyAlignment="1">
      <alignment horizontal="center" vertical="center" textRotation="90" wrapText="1"/>
    </xf>
    <xf numFmtId="0" fontId="10" fillId="16" borderId="37" xfId="0" applyFont="1" applyFill="1" applyBorder="1" applyAlignment="1">
      <alignment horizontal="center" vertical="center" wrapText="1" readingOrder="1"/>
    </xf>
    <xf numFmtId="0" fontId="10" fillId="16" borderId="33" xfId="0" applyFont="1" applyFill="1" applyBorder="1" applyAlignment="1">
      <alignment horizontal="center" vertical="center" wrapText="1" readingOrder="1"/>
    </xf>
    <xf numFmtId="0" fontId="10" fillId="16" borderId="8" xfId="0" applyFont="1" applyFill="1" applyBorder="1" applyAlignment="1">
      <alignment horizontal="center" vertical="center" wrapText="1" readingOrder="1"/>
    </xf>
    <xf numFmtId="164" fontId="2" fillId="12" borderId="26" xfId="0" applyNumberFormat="1" applyFont="1" applyFill="1" applyBorder="1" applyAlignment="1">
      <alignment horizontal="center" vertical="center" textRotation="90" wrapText="1"/>
    </xf>
    <xf numFmtId="164" fontId="2" fillId="12" borderId="9" xfId="0" applyNumberFormat="1" applyFont="1" applyFill="1" applyBorder="1" applyAlignment="1">
      <alignment horizontal="center" vertical="center" textRotation="90" wrapText="1"/>
    </xf>
    <xf numFmtId="164" fontId="2" fillId="12" borderId="12" xfId="0" applyNumberFormat="1" applyFont="1" applyFill="1" applyBorder="1" applyAlignment="1">
      <alignment horizontal="center" vertical="center" textRotation="90" wrapText="1"/>
    </xf>
    <xf numFmtId="164" fontId="2" fillId="15" borderId="26" xfId="0" applyNumberFormat="1" applyFont="1" applyFill="1" applyBorder="1" applyAlignment="1">
      <alignment horizontal="center" vertical="center" textRotation="90" wrapText="1"/>
    </xf>
    <xf numFmtId="164" fontId="2" fillId="15" borderId="9" xfId="0" applyNumberFormat="1" applyFont="1" applyFill="1" applyBorder="1" applyAlignment="1">
      <alignment horizontal="center" vertical="center" textRotation="90" wrapText="1"/>
    </xf>
    <xf numFmtId="164" fontId="2" fillId="15" borderId="23" xfId="0" applyNumberFormat="1" applyFont="1" applyFill="1" applyBorder="1" applyAlignment="1">
      <alignment horizontal="center" vertical="center" textRotation="90" wrapText="1"/>
    </xf>
    <xf numFmtId="164" fontId="2" fillId="15" borderId="12" xfId="0" applyNumberFormat="1" applyFont="1" applyFill="1" applyBorder="1" applyAlignment="1">
      <alignment horizontal="center" vertical="center" textRotation="90" wrapText="1"/>
    </xf>
    <xf numFmtId="164" fontId="2" fillId="12" borderId="27" xfId="0" applyNumberFormat="1" applyFont="1" applyFill="1" applyBorder="1" applyAlignment="1">
      <alignment horizontal="center" vertical="center" textRotation="90" wrapText="1"/>
    </xf>
    <xf numFmtId="164" fontId="2" fillId="12" borderId="10" xfId="0" applyNumberFormat="1" applyFont="1" applyFill="1" applyBorder="1" applyAlignment="1">
      <alignment horizontal="center" vertical="center" textRotation="90" wrapText="1"/>
    </xf>
    <xf numFmtId="164" fontId="2" fillId="12" borderId="13" xfId="0" applyNumberFormat="1" applyFont="1" applyFill="1" applyBorder="1" applyAlignment="1">
      <alignment horizontal="center" vertical="center" textRotation="90" wrapText="1"/>
    </xf>
    <xf numFmtId="0" fontId="8" fillId="9" borderId="66" xfId="0" applyFont="1" applyFill="1" applyBorder="1" applyAlignment="1">
      <alignment horizontal="center" vertical="center" wrapText="1" readingOrder="1"/>
    </xf>
    <xf numFmtId="0" fontId="8" fillId="9" borderId="63" xfId="0" applyFont="1" applyFill="1" applyBorder="1" applyAlignment="1">
      <alignment horizontal="center" vertical="center" wrapText="1" readingOrder="1"/>
    </xf>
    <xf numFmtId="0" fontId="8" fillId="9" borderId="43" xfId="0" applyFont="1" applyFill="1" applyBorder="1" applyAlignment="1">
      <alignment horizontal="center" vertical="center" wrapText="1" readingOrder="1"/>
    </xf>
    <xf numFmtId="0" fontId="8" fillId="9" borderId="64" xfId="0" applyFont="1" applyFill="1" applyBorder="1" applyAlignment="1">
      <alignment horizontal="center" vertical="center" wrapText="1" readingOrder="1"/>
    </xf>
    <xf numFmtId="0" fontId="8" fillId="9" borderId="65" xfId="0" applyFont="1" applyFill="1" applyBorder="1" applyAlignment="1">
      <alignment horizontal="center" vertical="center" wrapText="1" readingOrder="1"/>
    </xf>
    <xf numFmtId="0" fontId="2" fillId="4" borderId="20" xfId="2" applyFont="1" applyFill="1" applyBorder="1" applyAlignment="1">
      <alignment horizontal="center" vertical="center" wrapText="1"/>
    </xf>
    <xf numFmtId="0" fontId="2" fillId="4" borderId="21" xfId="2" applyFont="1" applyFill="1" applyBorder="1" applyAlignment="1">
      <alignment horizontal="center" vertical="center" wrapText="1"/>
    </xf>
    <xf numFmtId="0" fontId="2" fillId="4" borderId="60" xfId="2" applyFont="1" applyFill="1" applyBorder="1" applyAlignment="1">
      <alignment horizontal="center" vertical="center" wrapText="1"/>
    </xf>
    <xf numFmtId="0" fontId="2" fillId="4" borderId="22" xfId="2" applyFont="1" applyFill="1" applyBorder="1" applyAlignment="1">
      <alignment horizontal="center" vertical="center" wrapText="1"/>
    </xf>
    <xf numFmtId="0" fontId="2" fillId="4" borderId="38" xfId="2" applyFont="1" applyFill="1" applyBorder="1" applyAlignment="1">
      <alignment horizontal="center" vertical="center" wrapText="1"/>
    </xf>
    <xf numFmtId="0" fontId="9" fillId="19" borderId="70" xfId="0" applyFont="1" applyFill="1" applyBorder="1" applyAlignment="1">
      <alignment horizontal="center" vertical="center" wrapText="1" readingOrder="1"/>
    </xf>
    <xf numFmtId="0" fontId="9" fillId="19" borderId="71" xfId="0" applyFont="1" applyFill="1" applyBorder="1" applyAlignment="1">
      <alignment horizontal="center" vertical="center" wrapText="1" readingOrder="1"/>
    </xf>
    <xf numFmtId="0" fontId="9" fillId="19" borderId="72" xfId="0" applyFont="1" applyFill="1" applyBorder="1" applyAlignment="1">
      <alignment horizontal="center" vertical="center" wrapText="1" readingOrder="1"/>
    </xf>
    <xf numFmtId="0" fontId="10" fillId="14" borderId="25" xfId="0" applyFont="1" applyFill="1" applyBorder="1" applyAlignment="1">
      <alignment horizontal="center" vertical="center" wrapText="1" readingOrder="1"/>
    </xf>
    <xf numFmtId="0" fontId="10" fillId="14" borderId="11" xfId="0" applyFont="1" applyFill="1" applyBorder="1" applyAlignment="1">
      <alignment horizontal="center" vertical="center" wrapText="1" readingOrder="1"/>
    </xf>
    <xf numFmtId="164" fontId="2" fillId="13" borderId="26" xfId="0" applyNumberFormat="1" applyFont="1" applyFill="1" applyBorder="1" applyAlignment="1">
      <alignment horizontal="center" vertical="center" textRotation="90" wrapText="1"/>
    </xf>
    <xf numFmtId="164" fontId="2" fillId="13" borderId="9" xfId="0" applyNumberFormat="1" applyFont="1" applyFill="1" applyBorder="1" applyAlignment="1">
      <alignment horizontal="center" vertical="center" textRotation="90" wrapText="1"/>
    </xf>
    <xf numFmtId="164" fontId="2" fillId="13" borderId="23" xfId="0" applyNumberFormat="1" applyFont="1" applyFill="1" applyBorder="1" applyAlignment="1">
      <alignment horizontal="center" vertical="center" textRotation="90" wrapText="1"/>
    </xf>
    <xf numFmtId="164" fontId="2" fillId="13" borderId="27" xfId="0" applyNumberFormat="1" applyFont="1" applyFill="1" applyBorder="1" applyAlignment="1">
      <alignment horizontal="center" vertical="center" textRotation="90" wrapText="1"/>
    </xf>
    <xf numFmtId="164" fontId="2" fillId="13" borderId="10" xfId="0" applyNumberFormat="1" applyFont="1" applyFill="1" applyBorder="1" applyAlignment="1">
      <alignment horizontal="center" vertical="center" textRotation="90" wrapText="1"/>
    </xf>
    <xf numFmtId="164" fontId="2" fillId="13" borderId="24" xfId="0" applyNumberFormat="1" applyFont="1" applyFill="1" applyBorder="1" applyAlignment="1">
      <alignment horizontal="center" vertical="center" textRotation="90" wrapText="1"/>
    </xf>
    <xf numFmtId="164" fontId="2" fillId="9" borderId="26" xfId="0" applyNumberFormat="1" applyFont="1" applyFill="1" applyBorder="1" applyAlignment="1">
      <alignment horizontal="center" vertical="center" textRotation="90" wrapText="1"/>
    </xf>
    <xf numFmtId="164" fontId="2" fillId="9" borderId="6" xfId="0" applyNumberFormat="1" applyFont="1" applyFill="1" applyBorder="1" applyAlignment="1">
      <alignment horizontal="center" vertical="center" textRotation="90" wrapText="1"/>
    </xf>
    <xf numFmtId="164" fontId="2" fillId="9" borderId="12" xfId="0" applyNumberFormat="1" applyFont="1" applyFill="1" applyBorder="1" applyAlignment="1">
      <alignment horizontal="center" vertical="center" textRotation="90" wrapText="1"/>
    </xf>
    <xf numFmtId="0" fontId="8" fillId="12" borderId="25" xfId="0" applyFont="1" applyFill="1" applyBorder="1" applyAlignment="1">
      <alignment horizontal="center" vertical="center" textRotation="90" wrapText="1"/>
    </xf>
    <xf numFmtId="0" fontId="8" fillId="12" borderId="11" xfId="0" applyFont="1" applyFill="1" applyBorder="1" applyAlignment="1">
      <alignment horizontal="center" vertical="center" textRotation="90" wrapText="1"/>
    </xf>
    <xf numFmtId="0" fontId="8" fillId="12" borderId="14" xfId="0" applyFont="1" applyFill="1" applyBorder="1" applyAlignment="1">
      <alignment horizontal="center" vertical="center" textRotation="90" wrapText="1"/>
    </xf>
    <xf numFmtId="0" fontId="8" fillId="24" borderId="25" xfId="0" applyFont="1" applyFill="1" applyBorder="1" applyAlignment="1">
      <alignment horizontal="center" vertical="center" wrapText="1" readingOrder="1"/>
    </xf>
    <xf numFmtId="0" fontId="8" fillId="24" borderId="11" xfId="0" applyFont="1" applyFill="1" applyBorder="1" applyAlignment="1">
      <alignment horizontal="center" vertical="center" wrapText="1" readingOrder="1"/>
    </xf>
    <xf numFmtId="164" fontId="2" fillId="6" borderId="26" xfId="0" applyNumberFormat="1" applyFont="1" applyFill="1" applyBorder="1" applyAlignment="1">
      <alignment horizontal="center" vertical="center" textRotation="90" wrapText="1"/>
    </xf>
    <xf numFmtId="164" fontId="2" fillId="6" borderId="6" xfId="0" applyNumberFormat="1" applyFont="1" applyFill="1" applyBorder="1" applyAlignment="1">
      <alignment horizontal="center" vertical="center" textRotation="90" wrapText="1"/>
    </xf>
    <xf numFmtId="164" fontId="2" fillId="6" borderId="9" xfId="0" applyNumberFormat="1" applyFont="1" applyFill="1" applyBorder="1" applyAlignment="1">
      <alignment horizontal="center" vertical="center" textRotation="90" wrapText="1"/>
    </xf>
    <xf numFmtId="164" fontId="2" fillId="6" borderId="12" xfId="0" applyNumberFormat="1" applyFont="1" applyFill="1" applyBorder="1" applyAlignment="1">
      <alignment horizontal="center" vertical="center" textRotation="90" wrapText="1"/>
    </xf>
    <xf numFmtId="0" fontId="8" fillId="24" borderId="14" xfId="0" applyFont="1" applyFill="1" applyBorder="1" applyAlignment="1">
      <alignment horizontal="center" vertical="center" wrapText="1" readingOrder="1"/>
    </xf>
    <xf numFmtId="0" fontId="8" fillId="14" borderId="30" xfId="0" applyFont="1" applyFill="1" applyBorder="1" applyAlignment="1">
      <alignment horizontal="center" vertical="center" wrapText="1" readingOrder="1"/>
    </xf>
    <xf numFmtId="0" fontId="8" fillId="14" borderId="33" xfId="0" applyFont="1" applyFill="1" applyBorder="1" applyAlignment="1">
      <alignment horizontal="center" vertical="center" wrapText="1" readingOrder="1"/>
    </xf>
    <xf numFmtId="0" fontId="8" fillId="7" borderId="33" xfId="0" applyFont="1" applyFill="1" applyBorder="1" applyAlignment="1">
      <alignment horizontal="center" vertical="center" wrapText="1" readingOrder="1"/>
    </xf>
    <xf numFmtId="164" fontId="2" fillId="9" borderId="27" xfId="0" applyNumberFormat="1" applyFont="1" applyFill="1" applyBorder="1" applyAlignment="1">
      <alignment horizontal="center" vertical="center" textRotation="90" wrapText="1"/>
    </xf>
    <xf numFmtId="164" fontId="2" fillId="9" borderId="7" xfId="0" applyNumberFormat="1" applyFont="1" applyFill="1" applyBorder="1" applyAlignment="1">
      <alignment horizontal="center" vertical="center" textRotation="90" wrapText="1"/>
    </xf>
    <xf numFmtId="164" fontId="2" fillId="9" borderId="13" xfId="0" applyNumberFormat="1" applyFont="1" applyFill="1" applyBorder="1" applyAlignment="1">
      <alignment horizontal="center" vertical="center" textRotation="90" wrapText="1"/>
    </xf>
    <xf numFmtId="164" fontId="2" fillId="6" borderId="27" xfId="0" applyNumberFormat="1" applyFont="1" applyFill="1" applyBorder="1" applyAlignment="1">
      <alignment horizontal="center" vertical="center" textRotation="90" wrapText="1"/>
    </xf>
    <xf numFmtId="164" fontId="2" fillId="6" borderId="7" xfId="0" applyNumberFormat="1" applyFont="1" applyFill="1" applyBorder="1" applyAlignment="1">
      <alignment horizontal="center" vertical="center" textRotation="90" wrapText="1"/>
    </xf>
    <xf numFmtId="164" fontId="2" fillId="6" borderId="10" xfId="0" applyNumberFormat="1" applyFont="1" applyFill="1" applyBorder="1" applyAlignment="1">
      <alignment horizontal="center" vertical="center" textRotation="90" wrapText="1"/>
    </xf>
    <xf numFmtId="164" fontId="2" fillId="6" borderId="13" xfId="0" applyNumberFormat="1" applyFont="1" applyFill="1" applyBorder="1" applyAlignment="1">
      <alignment horizontal="center" vertical="center" textRotation="90" wrapText="1"/>
    </xf>
    <xf numFmtId="0" fontId="2" fillId="25" borderId="59" xfId="0" applyFont="1" applyFill="1" applyBorder="1" applyAlignment="1">
      <alignment horizontal="center" vertical="center" wrapText="1"/>
    </xf>
    <xf numFmtId="0" fontId="2" fillId="25" borderId="2" xfId="0" applyFont="1" applyFill="1" applyBorder="1" applyAlignment="1">
      <alignment horizontal="center" vertical="center" wrapText="1"/>
    </xf>
    <xf numFmtId="0" fontId="2" fillId="25" borderId="60" xfId="0" applyFont="1" applyFill="1" applyBorder="1" applyAlignment="1">
      <alignment horizontal="center" vertical="center" wrapText="1"/>
    </xf>
    <xf numFmtId="0" fontId="2" fillId="25" borderId="15" xfId="0" applyFont="1" applyFill="1" applyBorder="1" applyAlignment="1">
      <alignment horizontal="center" vertical="center" wrapText="1"/>
    </xf>
    <xf numFmtId="0" fontId="8" fillId="17" borderId="25" xfId="0" applyFont="1" applyFill="1" applyBorder="1" applyAlignment="1">
      <alignment horizontal="center" vertical="center" textRotation="90" wrapText="1"/>
    </xf>
    <xf numFmtId="0" fontId="8" fillId="17" borderId="8" xfId="0" applyFont="1" applyFill="1" applyBorder="1" applyAlignment="1">
      <alignment horizontal="center" vertical="center" textRotation="90" wrapText="1"/>
    </xf>
    <xf numFmtId="0" fontId="8" fillId="17" borderId="14" xfId="0" applyFont="1" applyFill="1" applyBorder="1" applyAlignment="1">
      <alignment horizontal="center" vertical="center" textRotation="90" wrapText="1"/>
    </xf>
    <xf numFmtId="0" fontId="6" fillId="18" borderId="25" xfId="0" applyFont="1" applyFill="1" applyBorder="1" applyAlignment="1">
      <alignment horizontal="center" vertical="center" wrapText="1"/>
    </xf>
    <xf numFmtId="0" fontId="6" fillId="18" borderId="8"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8" fillId="13" borderId="25" xfId="0" applyFont="1" applyFill="1" applyBorder="1" applyAlignment="1">
      <alignment horizontal="center" vertical="center" textRotation="90" wrapText="1"/>
    </xf>
    <xf numFmtId="0" fontId="8" fillId="13" borderId="11" xfId="0" applyFont="1" applyFill="1" applyBorder="1" applyAlignment="1">
      <alignment horizontal="center" vertical="center" textRotation="90" wrapText="1"/>
    </xf>
    <xf numFmtId="0" fontId="8" fillId="13" borderId="30" xfId="0" applyFont="1" applyFill="1" applyBorder="1" applyAlignment="1">
      <alignment horizontal="center" vertical="center" textRotation="90" wrapText="1"/>
    </xf>
    <xf numFmtId="0" fontId="8" fillId="14" borderId="11" xfId="0" applyFont="1" applyFill="1" applyBorder="1" applyAlignment="1">
      <alignment horizontal="center" vertical="center" wrapText="1" readingOrder="1"/>
    </xf>
    <xf numFmtId="0" fontId="8" fillId="15" borderId="25" xfId="0" applyFont="1" applyFill="1" applyBorder="1" applyAlignment="1">
      <alignment horizontal="center" vertical="center" textRotation="90" wrapText="1"/>
    </xf>
    <xf numFmtId="0" fontId="8" fillId="15" borderId="11" xfId="0" applyFont="1" applyFill="1" applyBorder="1" applyAlignment="1">
      <alignment horizontal="center" vertical="center" textRotation="90" wrapText="1"/>
    </xf>
    <xf numFmtId="0" fontId="8" fillId="15" borderId="30" xfId="0" applyFont="1" applyFill="1" applyBorder="1" applyAlignment="1">
      <alignment horizontal="center" vertical="center" textRotation="90" wrapText="1"/>
    </xf>
    <xf numFmtId="0" fontId="8" fillId="15" borderId="14" xfId="0" applyFont="1" applyFill="1" applyBorder="1" applyAlignment="1">
      <alignment horizontal="center" vertical="center" textRotation="90" wrapText="1"/>
    </xf>
    <xf numFmtId="0" fontId="10" fillId="16" borderId="11" xfId="0" applyFont="1" applyFill="1" applyBorder="1" applyAlignment="1">
      <alignment horizontal="center" vertical="center" wrapText="1" readingOrder="1"/>
    </xf>
    <xf numFmtId="0" fontId="10" fillId="16" borderId="30" xfId="0" applyFont="1" applyFill="1" applyBorder="1" applyAlignment="1">
      <alignment horizontal="center" vertical="center" wrapText="1" readingOrder="1"/>
    </xf>
    <xf numFmtId="0" fontId="10" fillId="16" borderId="14" xfId="0" applyFont="1" applyFill="1" applyBorder="1" applyAlignment="1">
      <alignment horizontal="center" vertical="center" wrapText="1" readingOrder="1"/>
    </xf>
    <xf numFmtId="164" fontId="2" fillId="17" borderId="26" xfId="0" applyNumberFormat="1" applyFont="1" applyFill="1" applyBorder="1" applyAlignment="1">
      <alignment horizontal="center" vertical="center" textRotation="90" wrapText="1"/>
    </xf>
    <xf numFmtId="164" fontId="2" fillId="17" borderId="6" xfId="0" applyNumberFormat="1" applyFont="1" applyFill="1" applyBorder="1" applyAlignment="1">
      <alignment horizontal="center" vertical="center" textRotation="90" wrapText="1"/>
    </xf>
    <xf numFmtId="164" fontId="2" fillId="17" borderId="12" xfId="0" applyNumberFormat="1" applyFont="1" applyFill="1" applyBorder="1" applyAlignment="1">
      <alignment horizontal="center" vertical="center" textRotation="90" wrapText="1"/>
    </xf>
    <xf numFmtId="164" fontId="2" fillId="17" borderId="27" xfId="0" applyNumberFormat="1" applyFont="1" applyFill="1" applyBorder="1" applyAlignment="1">
      <alignment horizontal="center" vertical="center" textRotation="90" wrapText="1"/>
    </xf>
    <xf numFmtId="164" fontId="2" fillId="17" borderId="7" xfId="0" applyNumberFormat="1" applyFont="1" applyFill="1" applyBorder="1" applyAlignment="1">
      <alignment horizontal="center" vertical="center" textRotation="90" wrapText="1"/>
    </xf>
    <xf numFmtId="164" fontId="2" fillId="17" borderId="13" xfId="0" applyNumberFormat="1" applyFont="1" applyFill="1" applyBorder="1" applyAlignment="1">
      <alignment horizontal="center" vertical="center" textRotation="90" wrapText="1"/>
    </xf>
    <xf numFmtId="0" fontId="8" fillId="6" borderId="25" xfId="0" applyFont="1" applyFill="1" applyBorder="1" applyAlignment="1">
      <alignment horizontal="center" vertical="center" textRotation="90" wrapText="1"/>
    </xf>
    <xf numFmtId="0" fontId="8" fillId="6" borderId="8" xfId="0" applyFont="1" applyFill="1" applyBorder="1" applyAlignment="1">
      <alignment horizontal="center" vertical="center" textRotation="90" wrapText="1"/>
    </xf>
    <xf numFmtId="0" fontId="8" fillId="6" borderId="11" xfId="0" applyFont="1" applyFill="1" applyBorder="1" applyAlignment="1">
      <alignment horizontal="center" vertical="center" textRotation="90" wrapText="1"/>
    </xf>
    <xf numFmtId="0" fontId="8" fillId="6" borderId="14" xfId="0" applyFont="1" applyFill="1" applyBorder="1" applyAlignment="1">
      <alignment horizontal="center" vertical="center" textRotation="90" wrapText="1"/>
    </xf>
    <xf numFmtId="0" fontId="8" fillId="7" borderId="11" xfId="0" applyFont="1" applyFill="1" applyBorder="1" applyAlignment="1">
      <alignment horizontal="center" vertical="center" wrapText="1" readingOrder="1"/>
    </xf>
    <xf numFmtId="0" fontId="8" fillId="7" borderId="14" xfId="0" applyFont="1" applyFill="1" applyBorder="1" applyAlignment="1">
      <alignment horizontal="center" vertical="center" wrapText="1" readingOrder="1"/>
    </xf>
    <xf numFmtId="0" fontId="8" fillId="9" borderId="25" xfId="0" applyFont="1" applyFill="1" applyBorder="1" applyAlignment="1">
      <alignment horizontal="center" vertical="center" textRotation="90" wrapText="1"/>
    </xf>
    <xf numFmtId="0" fontId="8" fillId="9" borderId="8" xfId="0" applyFont="1" applyFill="1" applyBorder="1" applyAlignment="1">
      <alignment horizontal="center" vertical="center" textRotation="90" wrapText="1"/>
    </xf>
    <xf numFmtId="0" fontId="8" fillId="9" borderId="14" xfId="0" applyFont="1" applyFill="1" applyBorder="1" applyAlignment="1">
      <alignment horizontal="center" vertical="center" textRotation="90" wrapText="1"/>
    </xf>
    <xf numFmtId="0" fontId="8" fillId="10" borderId="25"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40" borderId="0" xfId="0" applyFont="1" applyFill="1" applyAlignment="1">
      <alignment horizontal="left"/>
    </xf>
    <xf numFmtId="0" fontId="13" fillId="40" borderId="0" xfId="0" applyFont="1" applyFill="1" applyAlignment="1">
      <alignment horizontal="center"/>
    </xf>
    <xf numFmtId="0" fontId="2" fillId="40" borderId="16" xfId="0" applyFont="1" applyFill="1" applyBorder="1" applyAlignment="1">
      <alignment horizontal="center"/>
    </xf>
    <xf numFmtId="0" fontId="0" fillId="0" borderId="16" xfId="0" applyBorder="1" applyAlignment="1">
      <alignment horizontal="center"/>
    </xf>
  </cellXfs>
  <cellStyles count="4">
    <cellStyle name="Hipervínculo" xfId="3" builtinId="8"/>
    <cellStyle name="Normal" xfId="0" builtinId="0"/>
    <cellStyle name="Normal 2" xfId="2" xr:uid="{7624BDF4-0364-4662-AF9D-C258E38E2BF1}"/>
    <cellStyle name="Porcentaje" xfId="1" builtinId="5"/>
  </cellStyles>
  <dxfs count="16">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E5E5FF"/>
      <color rgb="FFFFEBFF"/>
      <color rgb="FFFF99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1°T'!$C$32</c:f>
              <c:strCache>
                <c:ptCount val="1"/>
                <c:pt idx="0">
                  <c:v>28/01/2023</c:v>
                </c:pt>
              </c:strCache>
            </c:strRef>
          </c:tx>
          <c:spPr>
            <a:noFill/>
            <a:ln>
              <a:noFill/>
            </a:ln>
            <a:effectLst/>
          </c:spPr>
          <c:invertIfNegative val="0"/>
          <c:errBars>
            <c:errBarType val="plus"/>
            <c:errValType val="cust"/>
            <c:noEndCap val="1"/>
            <c:plus>
              <c:numRef>
                <c:f>'Gantt 1°T'!$G$32:$G$37</c:f>
                <c:numCache>
                  <c:formatCode>General</c:formatCode>
                  <c:ptCount val="6"/>
                  <c:pt idx="0">
                    <c:v>128.54242424242423</c:v>
                  </c:pt>
                  <c:pt idx="1">
                    <c:v>304.2</c:v>
                  </c:pt>
                  <c:pt idx="2">
                    <c:v>88.889610389610397</c:v>
                  </c:pt>
                  <c:pt idx="3">
                    <c:v>84.5</c:v>
                  </c:pt>
                  <c:pt idx="4">
                    <c:v>102.60714285714285</c:v>
                  </c:pt>
                  <c:pt idx="5">
                    <c:v>83.176222999999993</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Actividades  que deben culminarse por trimestre en cada componente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Hoja1!$B$2</c:f>
              <c:strCache>
                <c:ptCount val="1"/>
                <c:pt idx="0">
                  <c:v>Primer trimestre</c:v>
                </c:pt>
              </c:strCache>
            </c:strRef>
          </c:tx>
          <c:spPr>
            <a:solidFill>
              <a:schemeClr val="accent1"/>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Hoja1!$B$3:$B$8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0-888E-4EC8-AAB2-48F2D29B27A9}"/>
            </c:ext>
          </c:extLst>
        </c:ser>
        <c:ser>
          <c:idx val="1"/>
          <c:order val="1"/>
          <c:tx>
            <c:strRef>
              <c:f>Hoja1!$C$2</c:f>
              <c:strCache>
                <c:ptCount val="1"/>
                <c:pt idx="0">
                  <c:v>Segundo Trimestre</c:v>
                </c:pt>
              </c:strCache>
            </c:strRef>
          </c:tx>
          <c:spPr>
            <a:solidFill>
              <a:schemeClr val="accent2"/>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Hoja1!$C$3:$C$8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1-888E-4EC8-AAB2-48F2D29B27A9}"/>
            </c:ext>
          </c:extLst>
        </c:ser>
        <c:ser>
          <c:idx val="2"/>
          <c:order val="2"/>
          <c:tx>
            <c:strRef>
              <c:f>Hoja1!$D$2</c:f>
              <c:strCache>
                <c:ptCount val="1"/>
                <c:pt idx="0">
                  <c:v>Tercer trimestre</c:v>
                </c:pt>
              </c:strCache>
            </c:strRef>
          </c:tx>
          <c:spPr>
            <a:solidFill>
              <a:schemeClr val="accent3"/>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Hoja1!$D$3:$D$8</c:f>
              <c:numCache>
                <c:formatCode>General</c:formatCode>
                <c:ptCount val="6"/>
                <c:pt idx="0">
                  <c:v>3</c:v>
                </c:pt>
                <c:pt idx="1">
                  <c:v>2</c:v>
                </c:pt>
                <c:pt idx="2">
                  <c:v>1</c:v>
                </c:pt>
                <c:pt idx="3">
                  <c:v>4</c:v>
                </c:pt>
                <c:pt idx="4">
                  <c:v>2</c:v>
                </c:pt>
                <c:pt idx="5">
                  <c:v>1</c:v>
                </c:pt>
              </c:numCache>
            </c:numRef>
          </c:val>
          <c:extLst>
            <c:ext xmlns:c16="http://schemas.microsoft.com/office/drawing/2014/chart" uri="{C3380CC4-5D6E-409C-BE32-E72D297353CC}">
              <c16:uniqueId val="{00000002-888E-4EC8-AAB2-48F2D29B27A9}"/>
            </c:ext>
          </c:extLst>
        </c:ser>
        <c:ser>
          <c:idx val="3"/>
          <c:order val="3"/>
          <c:tx>
            <c:strRef>
              <c:f>Hoja1!$E$2</c:f>
              <c:strCache>
                <c:ptCount val="1"/>
                <c:pt idx="0">
                  <c:v>Cuarto trimestre</c:v>
                </c:pt>
              </c:strCache>
            </c:strRef>
          </c:tx>
          <c:spPr>
            <a:solidFill>
              <a:schemeClr val="accent4"/>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Hoja1!$E$3:$E$8</c:f>
              <c:numCache>
                <c:formatCode>General</c:formatCode>
                <c:ptCount val="6"/>
                <c:pt idx="0">
                  <c:v>11</c:v>
                </c:pt>
                <c:pt idx="1">
                  <c:v>4</c:v>
                </c:pt>
                <c:pt idx="2">
                  <c:v>12</c:v>
                </c:pt>
                <c:pt idx="3">
                  <c:v>27</c:v>
                </c:pt>
                <c:pt idx="4">
                  <c:v>22</c:v>
                </c:pt>
                <c:pt idx="5">
                  <c:v>24</c:v>
                </c:pt>
              </c:numCache>
            </c:numRef>
          </c:val>
          <c:extLst>
            <c:ext xmlns:c16="http://schemas.microsoft.com/office/drawing/2014/chart" uri="{C3380CC4-5D6E-409C-BE32-E72D297353CC}">
              <c16:uniqueId val="{00000003-888E-4EC8-AAB2-48F2D29B27A9}"/>
            </c:ext>
          </c:extLst>
        </c:ser>
        <c:dLbls>
          <c:showLegendKey val="0"/>
          <c:showVal val="0"/>
          <c:showCatName val="0"/>
          <c:showSerName val="0"/>
          <c:showPercent val="0"/>
          <c:showBubbleSize val="0"/>
        </c:dLbls>
        <c:gapWidth val="219"/>
        <c:overlap val="-27"/>
        <c:axId val="1888232623"/>
        <c:axId val="1888242607"/>
      </c:barChart>
      <c:catAx>
        <c:axId val="1888232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42607"/>
        <c:crosses val="autoZero"/>
        <c:auto val="1"/>
        <c:lblAlgn val="ctr"/>
        <c:lblOffset val="100"/>
        <c:noMultiLvlLbl val="0"/>
      </c:catAx>
      <c:valAx>
        <c:axId val="18882426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2623"/>
        <c:crosses val="autoZero"/>
        <c:crossBetween val="between"/>
        <c:minorUnit val="2.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actividades </a:t>
            </a:r>
            <a:r>
              <a:rPr lang="es-CO" sz="1400" b="0" i="0" u="none" strike="noStrike" baseline="0">
                <a:effectLst/>
              </a:rPr>
              <a:t>que deben culminarse por trimestre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Hoja1!$A$9</c:f>
              <c:strCache>
                <c:ptCount val="1"/>
                <c:pt idx="0">
                  <c:v>Total actividades</c:v>
                </c:pt>
              </c:strCache>
            </c:strRef>
          </c:tx>
          <c:spPr>
            <a:ln w="28575" cap="rnd">
              <a:solidFill>
                <a:schemeClr val="accent1"/>
              </a:solidFill>
              <a:round/>
            </a:ln>
            <a:effectLst/>
          </c:spPr>
          <c:marker>
            <c:symbol val="none"/>
          </c:marker>
          <c:dLbls>
            <c:dLbl>
              <c:idx val="0"/>
              <c:layout>
                <c:manualLayout>
                  <c:x val="-2.5462668816039986E-17"/>
                  <c:y val="-5.0925925925926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E0-4D81-B5FD-B5D352E60D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Hoja1!$B$2:$E$2</c:f>
              <c:strCache>
                <c:ptCount val="4"/>
                <c:pt idx="0">
                  <c:v>Primer trimestre</c:v>
                </c:pt>
                <c:pt idx="1">
                  <c:v>Segundo Trimestre</c:v>
                </c:pt>
                <c:pt idx="2">
                  <c:v>Tercer trimestre</c:v>
                </c:pt>
                <c:pt idx="3">
                  <c:v>Cuarto trimestre</c:v>
                </c:pt>
              </c:strCache>
            </c:strRef>
          </c:cat>
          <c:val>
            <c:numRef>
              <c:f>Hoja1!$B$9:$E$9</c:f>
              <c:numCache>
                <c:formatCode>General</c:formatCode>
                <c:ptCount val="4"/>
                <c:pt idx="0">
                  <c:v>6</c:v>
                </c:pt>
                <c:pt idx="1">
                  <c:v>6</c:v>
                </c:pt>
                <c:pt idx="2">
                  <c:v>13</c:v>
                </c:pt>
                <c:pt idx="3">
                  <c:v>100</c:v>
                </c:pt>
              </c:numCache>
            </c:numRef>
          </c:val>
          <c:smooth val="0"/>
          <c:extLst>
            <c:ext xmlns:c16="http://schemas.microsoft.com/office/drawing/2014/chart" uri="{C3380CC4-5D6E-409C-BE32-E72D297353CC}">
              <c16:uniqueId val="{00000000-3DE0-4D81-B5FD-B5D352E60D77}"/>
            </c:ext>
          </c:extLst>
        </c:ser>
        <c:dLbls>
          <c:showLegendKey val="0"/>
          <c:showVal val="0"/>
          <c:showCatName val="0"/>
          <c:showSerName val="0"/>
          <c:showPercent val="0"/>
          <c:showBubbleSize val="0"/>
        </c:dLbls>
        <c:smooth val="0"/>
        <c:axId val="1888237615"/>
        <c:axId val="1888237199"/>
      </c:lineChart>
      <c:catAx>
        <c:axId val="188823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199"/>
        <c:crosses val="autoZero"/>
        <c:auto val="1"/>
        <c:lblAlgn val="ctr"/>
        <c:lblOffset val="100"/>
        <c:noMultiLvlLbl val="0"/>
      </c:catAx>
      <c:valAx>
        <c:axId val="1888237199"/>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1°T'!$C$45:$C$50</c:f>
              <c:numCache>
                <c:formatCode>0.0%</c:formatCode>
                <c:ptCount val="6"/>
                <c:pt idx="0">
                  <c:v>0.38030303030303031</c:v>
                </c:pt>
                <c:pt idx="1">
                  <c:v>0.9</c:v>
                </c:pt>
                <c:pt idx="2">
                  <c:v>0.26298701298701299</c:v>
                </c:pt>
                <c:pt idx="3">
                  <c:v>0.25</c:v>
                </c:pt>
                <c:pt idx="4">
                  <c:v>0.30357142857142855</c:v>
                </c:pt>
                <c:pt idx="5">
                  <c:v>0.24608349999999998</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1°T'!$B$67:$B$72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1°T'!$C$67:$C$72</c:f>
              <c:numCache>
                <c:formatCode>0%</c:formatCode>
                <c:ptCount val="6"/>
                <c:pt idx="0">
                  <c:v>1</c:v>
                </c:pt>
                <c:pt idx="1">
                  <c:v>0.9</c:v>
                </c:pt>
                <c:pt idx="2">
                  <c:v>0.9285714285714286</c:v>
                </c:pt>
                <c:pt idx="3">
                  <c:v>1</c:v>
                </c:pt>
                <c:pt idx="4">
                  <c:v>0.93333333333333335</c:v>
                </c:pt>
                <c:pt idx="5">
                  <c:v>0.94999100179964002</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4.6225577932528086E-2"/>
                  <c:y val="-0.1303733304223933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2"/>
              <c:layout>
                <c:manualLayout>
                  <c:x val="4.021363891477004E-2"/>
                  <c:y val="-5.71374583278971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1A7-49F7-B61C-936FD79B9EB9}"/>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7.1614078889976951E-2"/>
                  <c:y val="3.84073590583708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1°T'!$B$90:$B$94</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1°T'!$C$90:$C$94</c:f>
              <c:numCache>
                <c:formatCode>0.00%</c:formatCode>
                <c:ptCount val="5"/>
                <c:pt idx="0">
                  <c:v>0.25</c:v>
                </c:pt>
                <c:pt idx="1">
                  <c:v>0.55000000000000004</c:v>
                </c:pt>
                <c:pt idx="2">
                  <c:v>0.5</c:v>
                </c:pt>
                <c:pt idx="3">
                  <c:v>0.25</c:v>
                </c:pt>
                <c:pt idx="4">
                  <c:v>0.29166666666666663</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3.3204299400326973E-2"/>
                  <c:y val="-0.295298916535707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0.11593654591623906"/>
                  <c:y val="0.229934862616484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3.6329746030927764E-3"/>
                  <c:y val="7.127721689220709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1°T'!$B$135:$B$137</c:f>
              <c:strCache>
                <c:ptCount val="3"/>
                <c:pt idx="0">
                  <c:v>Información</c:v>
                </c:pt>
                <c:pt idx="1">
                  <c:v>Diálogo</c:v>
                </c:pt>
                <c:pt idx="2">
                  <c:v>Responsabilidad</c:v>
                </c:pt>
              </c:strCache>
            </c:strRef>
          </c:cat>
          <c:val>
            <c:numRef>
              <c:f>'Gantt 1°T'!$C$135:$C$137</c:f>
              <c:numCache>
                <c:formatCode>0.00%</c:formatCode>
                <c:ptCount val="3"/>
                <c:pt idx="0">
                  <c:v>0.25</c:v>
                </c:pt>
                <c:pt idx="1">
                  <c:v>9.0909090909090912E-2</c:v>
                </c:pt>
                <c:pt idx="2">
                  <c:v>0.3125</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8.5049829649209235E-2"/>
                  <c:y val="0.30113942598194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0.1388003971862124"/>
                  <c:y val="-0.140655108747245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9.9350685847789666E-2"/>
                  <c:y val="0.204970212512712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0.12700272298175075"/>
                  <c:y val="-3.53823899389180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1°T'!$B$154:$B$158</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1°T'!$C$154:$C$158</c:f>
              <c:numCache>
                <c:formatCode>0.00%</c:formatCode>
                <c:ptCount val="5"/>
                <c:pt idx="0">
                  <c:v>0.25</c:v>
                </c:pt>
                <c:pt idx="1">
                  <c:v>0.25</c:v>
                </c:pt>
                <c:pt idx="2">
                  <c:v>0</c:v>
                </c:pt>
                <c:pt idx="3">
                  <c:v>0</c:v>
                </c:pt>
                <c:pt idx="4">
                  <c:v>0.25</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1°T'!$C$174:$C$178</c:f>
              <c:numCache>
                <c:formatCode>0.00%</c:formatCode>
                <c:ptCount val="5"/>
                <c:pt idx="0">
                  <c:v>0.25</c:v>
                </c:pt>
                <c:pt idx="1">
                  <c:v>0.375</c:v>
                </c:pt>
                <c:pt idx="2">
                  <c:v>0</c:v>
                </c:pt>
                <c:pt idx="3">
                  <c:v>0</c:v>
                </c:pt>
                <c:pt idx="4">
                  <c:v>0.25</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1°T'!$B$194:$B$217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Actualizar el Código de buen gobierno acorde la Ley 2195 de 2022</c:v>
                </c:pt>
              </c:strCache>
            </c:strRef>
          </c:cat>
          <c:val>
            <c:numRef>
              <c:f>'Gantt 1°T'!$C$194:$C$217</c:f>
              <c:numCache>
                <c:formatCode>0.00%</c:formatCode>
                <c:ptCount val="24"/>
                <c:pt idx="0">
                  <c:v>0.25</c:v>
                </c:pt>
                <c:pt idx="1">
                  <c:v>0.25</c:v>
                </c:pt>
                <c:pt idx="2">
                  <c:v>1</c:v>
                </c:pt>
                <c:pt idx="3">
                  <c:v>0.25</c:v>
                </c:pt>
                <c:pt idx="4">
                  <c:v>0.25</c:v>
                </c:pt>
                <c:pt idx="5">
                  <c:v>0.25</c:v>
                </c:pt>
                <c:pt idx="6">
                  <c:v>0.25</c:v>
                </c:pt>
                <c:pt idx="7">
                  <c:v>0.25</c:v>
                </c:pt>
                <c:pt idx="8">
                  <c:v>0.25</c:v>
                </c:pt>
                <c:pt idx="9">
                  <c:v>0.25</c:v>
                </c:pt>
                <c:pt idx="10">
                  <c:v>0.25</c:v>
                </c:pt>
                <c:pt idx="11">
                  <c:v>0</c:v>
                </c:pt>
                <c:pt idx="12">
                  <c:v>0</c:v>
                </c:pt>
                <c:pt idx="13">
                  <c:v>0.1</c:v>
                </c:pt>
                <c:pt idx="14">
                  <c:v>0</c:v>
                </c:pt>
                <c:pt idx="15">
                  <c:v>0</c:v>
                </c:pt>
                <c:pt idx="16">
                  <c:v>0.03</c:v>
                </c:pt>
                <c:pt idx="17">
                  <c:v>0.125</c:v>
                </c:pt>
                <c:pt idx="18">
                  <c:v>0.25</c:v>
                </c:pt>
                <c:pt idx="19">
                  <c:v>0.25</c:v>
                </c:pt>
                <c:pt idx="20">
                  <c:v>0.16667000000000001</c:v>
                </c:pt>
                <c:pt idx="21">
                  <c:v>0.25</c:v>
                </c:pt>
                <c:pt idx="22">
                  <c:v>0.25</c:v>
                </c:pt>
                <c:pt idx="23">
                  <c:v>0</c:v>
                </c:pt>
              </c:numCache>
            </c:numRef>
          </c:val>
          <c:extLst>
            <c:ext xmlns:c16="http://schemas.microsoft.com/office/drawing/2014/chart" uri="{C3380CC4-5D6E-409C-BE32-E72D297353CC}">
              <c16:uniqueId val="{00000000-6CEA-4258-A161-D335C58552E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1DC0-4969-B6BB-7BD7EB88F2D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DC0-4969-B6BB-7BD7EB88F2DB}"/>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DC0-4969-B6BB-7BD7EB88F2DB}"/>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1DC0-4969-B6BB-7BD7EB88F2DB}"/>
              </c:ext>
            </c:extLst>
          </c:dPt>
          <c:dPt>
            <c:idx val="4"/>
            <c:bubble3D val="0"/>
            <c:spPr>
              <a:noFill/>
              <a:ln w="19050">
                <a:solidFill>
                  <a:schemeClr val="lt1"/>
                </a:solidFill>
              </a:ln>
              <a:effectLst/>
            </c:spPr>
            <c:extLst>
              <c:ext xmlns:c16="http://schemas.microsoft.com/office/drawing/2014/chart" uri="{C3380CC4-5D6E-409C-BE32-E72D297353CC}">
                <c16:uniqueId val="{00000009-1DC0-4969-B6BB-7BD7EB88F2DB}"/>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1DC0-4969-B6BB-7BD7EB88F2DB}"/>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1DC0-4969-B6BB-7BD7EB88F2DB}"/>
              </c:ext>
            </c:extLst>
          </c:dPt>
          <c:dPt>
            <c:idx val="1"/>
            <c:bubble3D val="0"/>
            <c:spPr>
              <a:solidFill>
                <a:schemeClr val="tx1"/>
              </a:solidFill>
              <a:ln w="19050">
                <a:noFill/>
              </a:ln>
              <a:effectLst/>
            </c:spPr>
            <c:extLst>
              <c:ext xmlns:c16="http://schemas.microsoft.com/office/drawing/2014/chart" uri="{C3380CC4-5D6E-409C-BE32-E72D297353CC}">
                <c16:uniqueId val="{0000000E-1DC0-4969-B6BB-7BD7EB88F2DB}"/>
              </c:ext>
            </c:extLst>
          </c:dPt>
          <c:dPt>
            <c:idx val="2"/>
            <c:bubble3D val="0"/>
            <c:spPr>
              <a:noFill/>
              <a:ln w="19050">
                <a:noFill/>
              </a:ln>
              <a:effectLst/>
            </c:spPr>
            <c:extLst>
              <c:ext xmlns:c16="http://schemas.microsoft.com/office/drawing/2014/chart" uri="{C3380CC4-5D6E-409C-BE32-E72D297353CC}">
                <c16:uniqueId val="{00000010-1DC0-4969-B6BB-7BD7EB88F2DB}"/>
              </c:ext>
            </c:extLst>
          </c:dPt>
          <c:val>
            <c:numLit>
              <c:formatCode>General</c:formatCode>
              <c:ptCount val="3"/>
              <c:pt idx="0">
                <c:v>44.1</c:v>
              </c:pt>
              <c:pt idx="1">
                <c:v>2</c:v>
              </c:pt>
              <c:pt idx="2">
                <c:v>153.9</c:v>
              </c:pt>
            </c:numLit>
          </c:val>
          <c:extLst>
            <c:ext xmlns:c16="http://schemas.microsoft.com/office/drawing/2014/chart" uri="{C3380CC4-5D6E-409C-BE32-E72D297353CC}">
              <c16:uniqueId val="{00000011-1DC0-4969-B6BB-7BD7EB88F2D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_xlchart.v1.3</cx:f>
      </cx:numDim>
    </cx:data>
  </cx:chartData>
  <cx:chart>
    <cx:title pos="t" align="ctr" overlay="0">
      <cx:tx>
        <cx:txData>
          <cx:v>Número de actividades en las que participa cada dependencia</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Número de actividades en las que participa cada dependencia</a:t>
          </a:r>
        </a:p>
      </cx:txPr>
    </cx:title>
    <cx:plotArea>
      <cx:plotAreaRegion>
        <cx:series layoutId="clusteredColumn" uniqueId="{01EAE87D-C405-4369-BEF3-6527ADA84CCB}">
          <cx:dataLabels pos="outEnd">
            <cx:visibility seriesName="0" categoryName="0" value="1"/>
          </cx:dataLabels>
          <cx:dataId val="0"/>
          <cx:layoutPr>
            <cx:aggregation/>
          </cx:layoutPr>
          <cx:axisId val="1"/>
        </cx:series>
        <cx:series layoutId="paretoLine" ownerIdx="0" uniqueId="{1B8E28A7-6066-4B14-AF3C-926E2BB955B6}">
          <cx:axisId val="2"/>
        </cx:series>
      </cx:plotAreaRegion>
      <cx:axis id="0">
        <cx:catScaling gapWidth="0"/>
        <cx:majorTickMarks type="out"/>
        <cx:tickLabels/>
        <cx:txPr>
          <a:bodyPr spcFirstLastPara="1" vertOverflow="ellipsis" horzOverflow="overflow" wrap="square" lIns="0" tIns="0" rIns="0" bIns="0" anchor="ctr" anchorCtr="1"/>
          <a:lstStyle/>
          <a:p>
            <a:pPr algn="ctr" rtl="0">
              <a:defRPr sz="600"/>
            </a:pPr>
            <a:endParaRPr lang="es-ES" sz="600" b="0" i="0" u="none" strike="noStrike" baseline="0">
              <a:solidFill>
                <a:sysClr val="windowText" lastClr="000000">
                  <a:lumMod val="65000"/>
                  <a:lumOff val="35000"/>
                </a:sysClr>
              </a:solidFill>
              <a:latin typeface="Calibri" panose="020F0502020204030204"/>
            </a:endParaRPr>
          </a:p>
        </cx:txPr>
      </cx:axis>
      <cx:axis id="1">
        <cx:valScaling/>
        <cx:majorTickMarks type="out"/>
        <cx:tickLabels/>
      </cx:axis>
      <cx:axis id="2">
        <cx:valScaling max="1" min="0"/>
        <cx:units unit="percentage"/>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7">
  <a:schemeClr val="accent4"/>
</cs:colorStyle>
</file>

<file path=xl/charts/colors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microsoft.com/office/2014/relationships/chartEx" Target="../charts/chartEx1.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3" Type="http://schemas.microsoft.com/office/2014/relationships/chartEx" Target="../charts/chartEx2.xml"/><Relationship Id="rId2" Type="http://schemas.openxmlformats.org/officeDocument/2006/relationships/chart" Target="../charts/chart12.xml"/><Relationship Id="rId1" Type="http://schemas.openxmlformats.org/officeDocument/2006/relationships/chart" Target="../charts/chart1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2382</xdr:colOff>
      <xdr:row>41</xdr:row>
      <xdr:rowOff>142874</xdr:rowOff>
    </xdr:from>
    <xdr:to>
      <xdr:col>6</xdr:col>
      <xdr:colOff>1552575</xdr:colOff>
      <xdr:row>62</xdr:row>
      <xdr:rowOff>83341</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291704</xdr:colOff>
      <xdr:row>65</xdr:row>
      <xdr:rowOff>35720</xdr:rowOff>
    </xdr:from>
    <xdr:to>
      <xdr:col>7</xdr:col>
      <xdr:colOff>0</xdr:colOff>
      <xdr:row>85</xdr:row>
      <xdr:rowOff>27781</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261938</xdr:colOff>
      <xdr:row>88</xdr:row>
      <xdr:rowOff>146444</xdr:rowOff>
    </xdr:from>
    <xdr:to>
      <xdr:col>6</xdr:col>
      <xdr:colOff>1547812</xdr:colOff>
      <xdr:row>110</xdr:row>
      <xdr:rowOff>178593</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17858</xdr:colOff>
      <xdr:row>131</xdr:row>
      <xdr:rowOff>23813</xdr:rowOff>
    </xdr:from>
    <xdr:to>
      <xdr:col>6</xdr:col>
      <xdr:colOff>1535906</xdr:colOff>
      <xdr:row>149</xdr:row>
      <xdr:rowOff>95250</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29764</xdr:colOff>
      <xdr:row>150</xdr:row>
      <xdr:rowOff>0</xdr:rowOff>
    </xdr:from>
    <xdr:to>
      <xdr:col>7</xdr:col>
      <xdr:colOff>11905</xdr:colOff>
      <xdr:row>168</xdr:row>
      <xdr:rowOff>63500</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169</xdr:row>
      <xdr:rowOff>178593</xdr:rowOff>
    </xdr:from>
    <xdr:to>
      <xdr:col>7</xdr:col>
      <xdr:colOff>11905</xdr:colOff>
      <xdr:row>192</xdr:row>
      <xdr:rowOff>11906</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112</xdr:row>
      <xdr:rowOff>1</xdr:rowOff>
    </xdr:from>
    <xdr:to>
      <xdr:col>6</xdr:col>
      <xdr:colOff>1547812</xdr:colOff>
      <xdr:row>130</xdr:row>
      <xdr:rowOff>35717</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21526501"/>
              <a:ext cx="12576572" cy="346471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192</xdr:row>
      <xdr:rowOff>182164</xdr:rowOff>
    </xdr:from>
    <xdr:to>
      <xdr:col>6</xdr:col>
      <xdr:colOff>1524001</xdr:colOff>
      <xdr:row>224</xdr:row>
      <xdr:rowOff>107156</xdr:rowOff>
    </xdr:to>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158750</xdr:rowOff>
    </xdr:from>
    <xdr:to>
      <xdr:col>5</xdr:col>
      <xdr:colOff>219075</xdr:colOff>
      <xdr:row>24</xdr:row>
      <xdr:rowOff>0</xdr:rowOff>
    </xdr:to>
    <xdr:graphicFrame macro="">
      <xdr:nvGraphicFramePr>
        <xdr:cNvPr id="13" name="Gráfico 1">
          <a:extLst>
            <a:ext uri="{FF2B5EF4-FFF2-40B4-BE49-F238E27FC236}">
              <a16:creationId xmlns:a16="http://schemas.microsoft.com/office/drawing/2014/main" id="{46B8F31B-D433-4A0A-91EA-2181F5CF9D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8" name="Rectángulo 17">
          <a:extLst>
            <a:ext uri="{FF2B5EF4-FFF2-40B4-BE49-F238E27FC236}">
              <a16:creationId xmlns:a16="http://schemas.microsoft.com/office/drawing/2014/main" id="{5A630BC2-CE83-411C-B639-5185F1E678D6}"/>
            </a:ext>
          </a:extLst>
        </xdr:cNvPr>
        <xdr:cNvSpPr/>
      </xdr:nvSpPr>
      <xdr:spPr>
        <a:xfrm>
          <a:off x="5553075" y="526256"/>
          <a:ext cx="1302933"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21" name="CuadroTexto 20">
          <a:extLst>
            <a:ext uri="{FF2B5EF4-FFF2-40B4-BE49-F238E27FC236}">
              <a16:creationId xmlns:a16="http://schemas.microsoft.com/office/drawing/2014/main" id="{7ED9C1CE-A39B-4FB3-B323-42952C7E6F1D}"/>
            </a:ext>
          </a:extLst>
        </xdr:cNvPr>
        <xdr:cNvSpPr txBox="1"/>
      </xdr:nvSpPr>
      <xdr:spPr>
        <a:xfrm>
          <a:off x="5376863" y="2607468"/>
          <a:ext cx="1271588"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39,0%</a:t>
          </a:fld>
          <a:endParaRPr lang="es-CO" sz="5400" b="1">
            <a:solidFill>
              <a:sysClr val="windowText" lastClr="000000"/>
            </a:solidFill>
          </a:endParaRPr>
        </a:p>
      </xdr:txBody>
    </xdr:sp>
    <xdr:clientData/>
  </xdr:twoCellAnchor>
  <xdr:twoCellAnchor>
    <xdr:from>
      <xdr:col>0</xdr:col>
      <xdr:colOff>302419</xdr:colOff>
      <xdr:row>16</xdr:row>
      <xdr:rowOff>8731</xdr:rowOff>
    </xdr:from>
    <xdr:to>
      <xdr:col>7</xdr:col>
      <xdr:colOff>61913</xdr:colOff>
      <xdr:row>40</xdr:row>
      <xdr:rowOff>23020</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247650</xdr:colOff>
      <xdr:row>13</xdr:row>
      <xdr:rowOff>133349</xdr:rowOff>
    </xdr:to>
    <xdr:graphicFrame macro="">
      <xdr:nvGraphicFramePr>
        <xdr:cNvPr id="2" name="Gráfico 1">
          <a:extLst>
            <a:ext uri="{FF2B5EF4-FFF2-40B4-BE49-F238E27FC236}">
              <a16:creationId xmlns:a16="http://schemas.microsoft.com/office/drawing/2014/main" id="{99FA7C99-D2DA-C905-92D9-C77B56AFA5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15</xdr:row>
      <xdr:rowOff>61912</xdr:rowOff>
    </xdr:from>
    <xdr:to>
      <xdr:col>6</xdr:col>
      <xdr:colOff>238125</xdr:colOff>
      <xdr:row>29</xdr:row>
      <xdr:rowOff>138112</xdr:rowOff>
    </xdr:to>
    <xdr:graphicFrame macro="">
      <xdr:nvGraphicFramePr>
        <xdr:cNvPr id="3" name="Gráfico 2">
          <a:extLst>
            <a:ext uri="{FF2B5EF4-FFF2-40B4-BE49-F238E27FC236}">
              <a16:creationId xmlns:a16="http://schemas.microsoft.com/office/drawing/2014/main" id="{C111C32F-7944-8782-BB3C-809F1F8D4B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31</xdr:row>
      <xdr:rowOff>52386</xdr:rowOff>
    </xdr:from>
    <xdr:to>
      <xdr:col>6</xdr:col>
      <xdr:colOff>228600</xdr:colOff>
      <xdr:row>46</xdr:row>
      <xdr:rowOff>171449</xdr:rowOff>
    </xdr:to>
    <mc:AlternateContent xmlns:mc="http://schemas.openxmlformats.org/markup-compatibility/2006">
      <mc:Choice xmlns:cx1="http://schemas.microsoft.com/office/drawing/2015/9/8/chartex" Requires="cx1">
        <xdr:graphicFrame macro="">
          <xdr:nvGraphicFramePr>
            <xdr:cNvPr id="4" name="Gráfico 3">
              <a:extLst>
                <a:ext uri="{FF2B5EF4-FFF2-40B4-BE49-F238E27FC236}">
                  <a16:creationId xmlns:a16="http://schemas.microsoft.com/office/drawing/2014/main" id="{9FB0260C-709C-B6E5-046C-D619B136778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0" y="6729411"/>
              <a:ext cx="6677025" cy="329088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5"/>
    <tableColumn id="4" xr3:uid="{040E8AD4-A5A1-4A15-B17B-A8FF6E860BDE}" name="SOLICITUD" dataDxfId="14"/>
    <tableColumn id="6" xr3:uid="{74B0E0A0-1D79-4E9E-A328-3BBC76B4EB02}" name="INCLUSIÒN" dataDxfId="13"/>
    <tableColumn id="5" xr3:uid="{2E3705C7-5358-49C6-A2F9-282E66EBA29E}" name="OBSERVACIÒN" dataDxfId="12"/>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about:blank" TargetMode="External"/><Relationship Id="rId2" Type="http://schemas.openxmlformats.org/officeDocument/2006/relationships/hyperlink" Target="about:blank" TargetMode="External"/><Relationship Id="rId1" Type="http://schemas.openxmlformats.org/officeDocument/2006/relationships/hyperlink" Target="about:blank" TargetMode="External"/><Relationship Id="rId5" Type="http://schemas.openxmlformats.org/officeDocument/2006/relationships/printerSettings" Target="../printerSettings/printerSettings2.bin"/><Relationship Id="rId4" Type="http://schemas.openxmlformats.org/officeDocument/2006/relationships/hyperlink" Target="about:blank"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zoomScale="90" zoomScaleNormal="90" workbookViewId="0">
      <selection activeCell="D30" sqref="A29:D30"/>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x14ac:dyDescent="0.25">
      <c r="A2" t="s">
        <v>131</v>
      </c>
      <c r="B2" t="s">
        <v>127</v>
      </c>
      <c r="C2" t="s">
        <v>128</v>
      </c>
      <c r="D2" t="s">
        <v>129</v>
      </c>
      <c r="E2" t="s">
        <v>130</v>
      </c>
      <c r="F2" t="s">
        <v>132</v>
      </c>
    </row>
    <row r="3" spans="1:6" x14ac:dyDescent="0.25">
      <c r="A3">
        <v>1</v>
      </c>
      <c r="B3" s="16"/>
      <c r="C3" s="16"/>
      <c r="D3" s="16"/>
      <c r="E3" s="16"/>
      <c r="F3" s="16"/>
    </row>
    <row r="4" spans="1:6" x14ac:dyDescent="0.25">
      <c r="A4">
        <v>2</v>
      </c>
      <c r="B4" s="16"/>
      <c r="C4" s="16"/>
      <c r="D4" s="16"/>
      <c r="E4" s="16"/>
      <c r="F4" s="16"/>
    </row>
    <row r="5" spans="1:6" x14ac:dyDescent="0.25">
      <c r="A5">
        <v>3</v>
      </c>
      <c r="B5" s="16"/>
      <c r="C5" s="16"/>
      <c r="D5" s="16"/>
      <c r="E5" s="16"/>
      <c r="F5" s="16"/>
    </row>
    <row r="6" spans="1:6" x14ac:dyDescent="0.25">
      <c r="A6">
        <v>4</v>
      </c>
      <c r="B6" s="16"/>
      <c r="C6" s="16"/>
      <c r="D6" s="16"/>
      <c r="E6" s="16"/>
      <c r="F6" s="16"/>
    </row>
    <row r="7" spans="1:6" x14ac:dyDescent="0.25">
      <c r="A7">
        <v>5</v>
      </c>
      <c r="B7" s="16"/>
      <c r="C7" s="16"/>
      <c r="D7" s="16"/>
      <c r="E7" s="16"/>
      <c r="F7" s="16"/>
    </row>
    <row r="8" spans="1:6" x14ac:dyDescent="0.25">
      <c r="A8">
        <v>6</v>
      </c>
      <c r="B8" s="16"/>
      <c r="C8" s="16"/>
      <c r="D8" s="16"/>
      <c r="E8" s="16"/>
      <c r="F8" s="16"/>
    </row>
    <row r="9" spans="1:6" x14ac:dyDescent="0.25">
      <c r="A9">
        <v>7</v>
      </c>
      <c r="B9" s="16"/>
      <c r="C9" s="16"/>
      <c r="D9" s="16"/>
      <c r="E9" s="16"/>
      <c r="F9" s="16"/>
    </row>
    <row r="10" spans="1:6" x14ac:dyDescent="0.25">
      <c r="A10">
        <v>8</v>
      </c>
      <c r="B10" s="16"/>
      <c r="C10" s="16"/>
      <c r="D10" s="16"/>
      <c r="E10" s="16"/>
      <c r="F10" s="16"/>
    </row>
    <row r="11" spans="1:6" x14ac:dyDescent="0.25">
      <c r="A11">
        <v>9</v>
      </c>
      <c r="B11" s="16"/>
      <c r="C11" s="16"/>
      <c r="D11" s="16"/>
      <c r="E11" s="16"/>
      <c r="F11" s="16"/>
    </row>
    <row r="12" spans="1:6" x14ac:dyDescent="0.25">
      <c r="A12">
        <v>10</v>
      </c>
      <c r="B12" s="16"/>
      <c r="C12" s="16"/>
      <c r="D12" s="16"/>
      <c r="E12" s="22"/>
      <c r="F12" s="22"/>
    </row>
    <row r="13" spans="1:6" x14ac:dyDescent="0.25">
      <c r="A13">
        <v>11</v>
      </c>
      <c r="B13" s="16"/>
      <c r="C13" s="16"/>
      <c r="D13" s="16"/>
      <c r="E13" s="22"/>
      <c r="F13" s="22"/>
    </row>
    <row r="14" spans="1:6" x14ac:dyDescent="0.25">
      <c r="A14">
        <v>12</v>
      </c>
      <c r="B14" s="16"/>
      <c r="C14" s="16"/>
      <c r="D14" s="16"/>
      <c r="E14" s="22"/>
      <c r="F14" s="22"/>
    </row>
    <row r="15" spans="1:6" x14ac:dyDescent="0.25">
      <c r="A15">
        <v>13</v>
      </c>
      <c r="B15" s="16"/>
      <c r="C15" s="16"/>
      <c r="D15" s="16"/>
      <c r="E15" s="22"/>
      <c r="F15" s="22"/>
    </row>
    <row r="16" spans="1:6" x14ac:dyDescent="0.25">
      <c r="A16">
        <v>14</v>
      </c>
      <c r="B16" s="16"/>
      <c r="C16" s="16"/>
      <c r="D16" s="16"/>
      <c r="E16" s="22"/>
      <c r="F16" s="22"/>
    </row>
    <row r="17" spans="1:6" x14ac:dyDescent="0.25">
      <c r="A17">
        <v>15</v>
      </c>
      <c r="B17" s="16"/>
      <c r="C17" s="16"/>
      <c r="D17" s="16"/>
      <c r="E17" s="16"/>
      <c r="F17" s="16"/>
    </row>
    <row r="18" spans="1:6" x14ac:dyDescent="0.25">
      <c r="A18">
        <v>16</v>
      </c>
      <c r="B18" s="16"/>
      <c r="C18" s="16"/>
      <c r="D18" s="16"/>
      <c r="E18" s="16"/>
      <c r="F18" s="16"/>
    </row>
    <row r="19" spans="1:6" x14ac:dyDescent="0.25">
      <c r="A19">
        <v>17</v>
      </c>
      <c r="B19" s="16"/>
      <c r="C19" s="16"/>
      <c r="D19" s="16"/>
      <c r="E19" s="16"/>
      <c r="F19" s="16"/>
    </row>
    <row r="20" spans="1:6" x14ac:dyDescent="0.25">
      <c r="A20">
        <v>18</v>
      </c>
      <c r="B20" s="19"/>
      <c r="C20" s="20"/>
      <c r="D20" s="21"/>
      <c r="E20" s="21"/>
      <c r="F20" s="21"/>
    </row>
    <row r="21" spans="1:6" x14ac:dyDescent="0.25">
      <c r="A21">
        <v>19</v>
      </c>
      <c r="B21" s="19"/>
      <c r="C21" s="20"/>
      <c r="D21" s="21"/>
      <c r="E21" s="21"/>
      <c r="F21" s="21"/>
    </row>
    <row r="22" spans="1:6" x14ac:dyDescent="0.25">
      <c r="A22">
        <v>20</v>
      </c>
      <c r="B22" s="19"/>
      <c r="C22" s="20"/>
      <c r="D22" s="21"/>
      <c r="E22" s="21"/>
      <c r="F22" s="21"/>
    </row>
    <row r="23" spans="1:6" x14ac:dyDescent="0.25">
      <c r="A23">
        <v>21</v>
      </c>
      <c r="B23" s="19"/>
      <c r="C23" s="20"/>
      <c r="D23" s="21"/>
      <c r="E23" s="21"/>
      <c r="F23" s="21"/>
    </row>
    <row r="24" spans="1:6" x14ac:dyDescent="0.25">
      <c r="A24">
        <v>22</v>
      </c>
      <c r="B24" s="19"/>
      <c r="C24" s="20"/>
      <c r="D24" s="21"/>
      <c r="E24" s="21"/>
      <c r="F24" s="21"/>
    </row>
    <row r="25" spans="1:6" x14ac:dyDescent="0.25">
      <c r="A25">
        <v>23</v>
      </c>
      <c r="B25" s="19"/>
      <c r="C25" s="20"/>
      <c r="D25" s="21"/>
      <c r="E25" s="16"/>
      <c r="F25" s="21"/>
    </row>
    <row r="26" spans="1:6" x14ac:dyDescent="0.25">
      <c r="A26">
        <v>24</v>
      </c>
      <c r="B26" s="19"/>
      <c r="C26" s="20"/>
      <c r="D26" s="21"/>
      <c r="E26" s="16"/>
      <c r="F26" s="21"/>
    </row>
    <row r="27" spans="1:6" x14ac:dyDescent="0.25">
      <c r="A27">
        <v>25</v>
      </c>
      <c r="B27" s="19"/>
      <c r="C27" s="20"/>
      <c r="D27" s="21"/>
      <c r="E27" s="16"/>
      <c r="F27" s="21"/>
    </row>
    <row r="28" spans="1:6" x14ac:dyDescent="0.25">
      <c r="A28">
        <v>26</v>
      </c>
      <c r="B28" s="19"/>
      <c r="C28" s="20"/>
      <c r="D28" s="21"/>
      <c r="E28" s="21"/>
      <c r="F28" s="21"/>
    </row>
    <row r="29" spans="1:6" x14ac:dyDescent="0.25">
      <c r="A29">
        <v>27</v>
      </c>
      <c r="B29" s="19"/>
      <c r="C29" s="20"/>
      <c r="D29" s="21"/>
      <c r="E29" s="21"/>
      <c r="F29" s="21"/>
    </row>
    <row r="30" spans="1:6" x14ac:dyDescent="0.25">
      <c r="A30">
        <v>28</v>
      </c>
      <c r="B30" s="19"/>
      <c r="C30" s="20"/>
      <c r="D30" s="21"/>
      <c r="E30" s="16"/>
      <c r="F30" s="21"/>
    </row>
    <row r="31" spans="1:6" x14ac:dyDescent="0.25">
      <c r="A31">
        <v>29</v>
      </c>
      <c r="B31" s="19"/>
      <c r="C31" s="20"/>
      <c r="D31" s="21"/>
      <c r="E31" s="21"/>
      <c r="F31" s="21"/>
    </row>
    <row r="32" spans="1:6" x14ac:dyDescent="0.25">
      <c r="A32">
        <v>30</v>
      </c>
      <c r="B32" s="19"/>
      <c r="C32" s="20"/>
      <c r="D32" s="21"/>
      <c r="E32" s="16"/>
      <c r="F32" s="21"/>
    </row>
    <row r="33" spans="1:6" x14ac:dyDescent="0.25">
      <c r="A33">
        <v>31</v>
      </c>
      <c r="B33" s="19"/>
      <c r="C33" s="20"/>
      <c r="D33" s="21"/>
      <c r="E33" s="21"/>
      <c r="F33" s="18"/>
    </row>
    <row r="34" spans="1:6" x14ac:dyDescent="0.25">
      <c r="A34">
        <v>32</v>
      </c>
      <c r="B34" s="19"/>
      <c r="C34" s="20"/>
      <c r="D34" s="21"/>
      <c r="E34" s="16"/>
      <c r="F34" s="21"/>
    </row>
    <row r="35" spans="1:6" x14ac:dyDescent="0.25">
      <c r="A35">
        <v>33</v>
      </c>
      <c r="B35" s="19"/>
      <c r="C35" s="20"/>
      <c r="D35" s="21"/>
      <c r="E35" s="16"/>
      <c r="F35" s="21"/>
    </row>
    <row r="36" spans="1:6" x14ac:dyDescent="0.25">
      <c r="A36">
        <v>34</v>
      </c>
      <c r="B36" s="19"/>
      <c r="C36" s="20"/>
      <c r="D36" s="21"/>
      <c r="E36" s="16"/>
      <c r="F36" s="21"/>
    </row>
    <row r="37" spans="1:6" x14ac:dyDescent="0.25">
      <c r="A37">
        <v>35</v>
      </c>
      <c r="B37" s="19"/>
      <c r="C37" s="20"/>
      <c r="D37" s="21"/>
      <c r="E37" s="16"/>
      <c r="F37" s="21"/>
    </row>
    <row r="38" spans="1:6" x14ac:dyDescent="0.25">
      <c r="A38">
        <v>36</v>
      </c>
      <c r="B38" s="19"/>
      <c r="C38" s="20"/>
      <c r="D38" s="21"/>
      <c r="E38" s="16"/>
      <c r="F38" s="21"/>
    </row>
    <row r="39" spans="1:6" x14ac:dyDescent="0.25">
      <c r="A39">
        <v>37</v>
      </c>
      <c r="B39" s="19"/>
      <c r="C39" s="20"/>
      <c r="D39" s="21"/>
      <c r="E39" s="16"/>
      <c r="F39" s="21"/>
    </row>
    <row r="40" spans="1:6" x14ac:dyDescent="0.25">
      <c r="A40">
        <v>38</v>
      </c>
      <c r="B40" s="19"/>
      <c r="C40" s="20"/>
      <c r="D40" s="21"/>
      <c r="E40" s="16"/>
      <c r="F40" s="21"/>
    </row>
    <row r="41" spans="1:6" x14ac:dyDescent="0.25">
      <c r="A41">
        <v>39</v>
      </c>
      <c r="B41" s="19"/>
      <c r="C41" s="20"/>
      <c r="D41" s="21"/>
      <c r="E41" s="16"/>
      <c r="F41" s="21"/>
    </row>
    <row r="42" spans="1:6" x14ac:dyDescent="0.25">
      <c r="A42">
        <v>40</v>
      </c>
      <c r="B42" s="19"/>
      <c r="C42" s="20"/>
      <c r="D42" s="21"/>
      <c r="E42" s="21"/>
      <c r="F42" s="21"/>
    </row>
    <row r="43" spans="1:6" x14ac:dyDescent="0.25">
      <c r="A43">
        <v>41</v>
      </c>
      <c r="B43" s="19"/>
      <c r="C43" s="20"/>
      <c r="D43" s="21"/>
      <c r="E43" s="21"/>
      <c r="F43" s="21"/>
    </row>
    <row r="44" spans="1:6" x14ac:dyDescent="0.25">
      <c r="A44">
        <v>42</v>
      </c>
      <c r="B44" s="19"/>
      <c r="C44" s="20"/>
      <c r="D44" s="21"/>
      <c r="E44" s="21"/>
      <c r="F44" s="21"/>
    </row>
    <row r="45" spans="1:6" x14ac:dyDescent="0.25">
      <c r="A45">
        <v>43</v>
      </c>
      <c r="B45" s="19"/>
      <c r="C45" s="20"/>
      <c r="D45" s="21"/>
      <c r="E45" s="21"/>
      <c r="F45" s="21"/>
    </row>
    <row r="46" spans="1:6" x14ac:dyDescent="0.25">
      <c r="A46">
        <v>44</v>
      </c>
      <c r="B46" s="19"/>
      <c r="C46" s="20"/>
      <c r="D46" s="21"/>
      <c r="E46" s="21"/>
      <c r="F46" s="21"/>
    </row>
    <row r="47" spans="1:6" x14ac:dyDescent="0.25">
      <c r="A47">
        <v>45</v>
      </c>
      <c r="B47" s="19"/>
      <c r="C47" s="20"/>
      <c r="D47" s="21"/>
      <c r="E47" s="21"/>
      <c r="F47" s="21"/>
    </row>
    <row r="48" spans="1:6" x14ac:dyDescent="0.25">
      <c r="A48">
        <v>46</v>
      </c>
      <c r="B48" s="19"/>
      <c r="C48" s="20"/>
      <c r="D48" s="21"/>
      <c r="E48" s="21"/>
      <c r="F48" s="21"/>
    </row>
    <row r="49" spans="1:6" x14ac:dyDescent="0.25">
      <c r="A49">
        <v>47</v>
      </c>
      <c r="B49" s="19"/>
      <c r="C49" s="20"/>
      <c r="D49" s="21"/>
      <c r="E49" s="16"/>
      <c r="F49" s="21"/>
    </row>
    <row r="50" spans="1:6" x14ac:dyDescent="0.25">
      <c r="A50">
        <v>48</v>
      </c>
      <c r="B50" s="19"/>
      <c r="C50" s="20"/>
      <c r="D50" s="21"/>
      <c r="E50" s="21"/>
      <c r="F50" s="21"/>
    </row>
    <row r="51" spans="1:6" x14ac:dyDescent="0.25">
      <c r="A51">
        <v>49</v>
      </c>
      <c r="B51" s="19"/>
      <c r="C51" s="20"/>
      <c r="D51" s="21"/>
      <c r="E51" s="16"/>
      <c r="F51" s="21"/>
    </row>
    <row r="52" spans="1:6" x14ac:dyDescent="0.25">
      <c r="A52">
        <v>50</v>
      </c>
      <c r="B52" s="19"/>
      <c r="C52" s="20"/>
      <c r="D52" s="21"/>
      <c r="E52" s="16"/>
      <c r="F52" s="21"/>
    </row>
    <row r="53" spans="1:6" x14ac:dyDescent="0.25">
      <c r="A53">
        <v>51</v>
      </c>
      <c r="B53" s="19"/>
      <c r="C53" s="20"/>
      <c r="D53" s="21"/>
      <c r="E53" s="16"/>
      <c r="F53" s="23"/>
    </row>
    <row r="54" spans="1:6" x14ac:dyDescent="0.25">
      <c r="A54">
        <v>52</v>
      </c>
      <c r="B54" s="19"/>
      <c r="C54" s="20"/>
      <c r="D54" s="21"/>
      <c r="E54" s="16"/>
      <c r="F54" s="23"/>
    </row>
    <row r="55" spans="1:6" x14ac:dyDescent="0.25">
      <c r="A55">
        <v>53</v>
      </c>
      <c r="B55" s="19"/>
      <c r="C55" s="20"/>
      <c r="D55" s="21"/>
      <c r="E55" s="16"/>
      <c r="F55" s="21"/>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C412-0B80-4548-97B9-6D6A1D3C09FA}">
  <sheetPr>
    <pageSetUpPr fitToPage="1"/>
  </sheetPr>
  <dimension ref="A1:K16"/>
  <sheetViews>
    <sheetView topLeftCell="A4" zoomScaleNormal="100" workbookViewId="0">
      <selection activeCell="B6" sqref="B6:B8"/>
    </sheetView>
  </sheetViews>
  <sheetFormatPr baseColWidth="10" defaultRowHeight="15" x14ac:dyDescent="0.25"/>
  <cols>
    <col min="1" max="1" width="28.42578125" customWidth="1"/>
    <col min="2" max="2" width="22.28515625" customWidth="1"/>
    <col min="3" max="3" width="55.140625" customWidth="1"/>
    <col min="4" max="4" width="49.28515625" customWidth="1"/>
    <col min="6" max="6" width="31.7109375" customWidth="1"/>
  </cols>
  <sheetData>
    <row r="1" spans="1:11" x14ac:dyDescent="0.25">
      <c r="A1" s="419" t="s">
        <v>416</v>
      </c>
      <c r="B1" s="419"/>
      <c r="C1" s="419"/>
      <c r="D1" s="419"/>
      <c r="E1" s="419"/>
      <c r="F1" s="419"/>
      <c r="G1" s="419"/>
      <c r="H1" s="419"/>
      <c r="I1" s="419"/>
      <c r="J1" s="419"/>
      <c r="K1" s="419"/>
    </row>
    <row r="4" spans="1:11" ht="24" thickBot="1" x14ac:dyDescent="0.4">
      <c r="A4" s="177"/>
      <c r="B4" s="177"/>
      <c r="C4" s="178"/>
      <c r="D4" s="178"/>
      <c r="E4" s="177"/>
      <c r="F4" s="177"/>
      <c r="G4" s="432" t="s">
        <v>381</v>
      </c>
      <c r="H4" s="432"/>
      <c r="I4" s="432"/>
      <c r="J4" s="432"/>
      <c r="K4" s="432"/>
    </row>
    <row r="5" spans="1:11" ht="36.75" thickBot="1" x14ac:dyDescent="0.3">
      <c r="A5" s="179" t="s">
        <v>382</v>
      </c>
      <c r="B5" s="180" t="s">
        <v>383</v>
      </c>
      <c r="C5" s="180" t="s">
        <v>384</v>
      </c>
      <c r="D5" s="181" t="s">
        <v>385</v>
      </c>
      <c r="E5" s="180" t="s">
        <v>386</v>
      </c>
      <c r="F5" s="180" t="s">
        <v>387</v>
      </c>
      <c r="G5" s="182" t="s">
        <v>388</v>
      </c>
      <c r="H5" s="182" t="s">
        <v>389</v>
      </c>
      <c r="I5" s="182" t="s">
        <v>390</v>
      </c>
      <c r="J5" s="182" t="s">
        <v>391</v>
      </c>
      <c r="K5" s="182" t="s">
        <v>392</v>
      </c>
    </row>
    <row r="6" spans="1:11" ht="49.5" customHeight="1" thickTop="1" thickBot="1" x14ac:dyDescent="0.3">
      <c r="A6" s="433" t="s">
        <v>393</v>
      </c>
      <c r="B6" s="436" t="s">
        <v>394</v>
      </c>
      <c r="C6" s="436" t="s">
        <v>395</v>
      </c>
      <c r="D6" s="183" t="s">
        <v>396</v>
      </c>
      <c r="E6" s="184">
        <v>1</v>
      </c>
      <c r="F6" s="185" t="s">
        <v>397</v>
      </c>
      <c r="G6" s="185"/>
      <c r="H6" s="185" t="s">
        <v>7</v>
      </c>
      <c r="I6" s="185" t="s">
        <v>7</v>
      </c>
      <c r="J6" s="185"/>
      <c r="K6" s="185" t="s">
        <v>7</v>
      </c>
    </row>
    <row r="7" spans="1:11" ht="25.5" thickTop="1" thickBot="1" x14ac:dyDescent="0.3">
      <c r="A7" s="434"/>
      <c r="B7" s="437"/>
      <c r="C7" s="437"/>
      <c r="D7" s="186" t="s">
        <v>398</v>
      </c>
      <c r="E7" s="184">
        <v>1</v>
      </c>
      <c r="F7" s="185" t="s">
        <v>397</v>
      </c>
      <c r="G7" s="185"/>
      <c r="H7" s="185" t="s">
        <v>7</v>
      </c>
      <c r="I7" s="185" t="s">
        <v>7</v>
      </c>
      <c r="J7" s="185"/>
      <c r="K7" s="185" t="s">
        <v>7</v>
      </c>
    </row>
    <row r="8" spans="1:11" ht="25.5" thickTop="1" thickBot="1" x14ac:dyDescent="0.3">
      <c r="A8" s="435"/>
      <c r="B8" s="438"/>
      <c r="C8" s="438"/>
      <c r="D8" s="186" t="s">
        <v>399</v>
      </c>
      <c r="E8" s="187">
        <v>1</v>
      </c>
      <c r="F8" s="188" t="s">
        <v>397</v>
      </c>
      <c r="G8" s="188"/>
      <c r="H8" s="188" t="s">
        <v>7</v>
      </c>
      <c r="I8" s="188" t="s">
        <v>7</v>
      </c>
      <c r="J8" s="188"/>
      <c r="K8" s="188" t="s">
        <v>7</v>
      </c>
    </row>
    <row r="9" spans="1:11" ht="60.75" customHeight="1" thickTop="1" thickBot="1" x14ac:dyDescent="0.3">
      <c r="A9" s="428" t="s">
        <v>8</v>
      </c>
      <c r="B9" s="430" t="s">
        <v>400</v>
      </c>
      <c r="C9" s="430" t="s">
        <v>401</v>
      </c>
      <c r="D9" s="189" t="s">
        <v>402</v>
      </c>
      <c r="E9" s="190">
        <v>1</v>
      </c>
      <c r="F9" s="191" t="s">
        <v>403</v>
      </c>
      <c r="G9" s="191"/>
      <c r="H9" s="191" t="s">
        <v>7</v>
      </c>
      <c r="I9" s="191" t="s">
        <v>7</v>
      </c>
      <c r="J9" s="191"/>
      <c r="K9" s="191" t="s">
        <v>7</v>
      </c>
    </row>
    <row r="10" spans="1:11" ht="24.75" thickBot="1" x14ac:dyDescent="0.3">
      <c r="A10" s="429"/>
      <c r="B10" s="431"/>
      <c r="C10" s="431"/>
      <c r="D10" s="189" t="s">
        <v>404</v>
      </c>
      <c r="E10" s="190">
        <v>1</v>
      </c>
      <c r="F10" s="191" t="s">
        <v>90</v>
      </c>
      <c r="G10" s="191"/>
      <c r="H10" s="191" t="s">
        <v>7</v>
      </c>
      <c r="I10" s="191" t="s">
        <v>7</v>
      </c>
      <c r="J10" s="191" t="s">
        <v>7</v>
      </c>
      <c r="K10" s="191" t="s">
        <v>7</v>
      </c>
    </row>
    <row r="11" spans="1:11" ht="58.5" thickTop="1" thickBot="1" x14ac:dyDescent="0.3">
      <c r="A11" s="192" t="s">
        <v>9</v>
      </c>
      <c r="B11" s="204" t="s">
        <v>417</v>
      </c>
      <c r="C11" s="204" t="s">
        <v>405</v>
      </c>
      <c r="D11" s="193" t="s">
        <v>406</v>
      </c>
      <c r="E11" s="194">
        <v>1</v>
      </c>
      <c r="F11" s="195" t="s">
        <v>407</v>
      </c>
      <c r="G11" s="195" t="s">
        <v>7</v>
      </c>
      <c r="H11" s="195" t="s">
        <v>7</v>
      </c>
      <c r="I11" s="195" t="s">
        <v>7</v>
      </c>
      <c r="J11" s="195" t="s">
        <v>7</v>
      </c>
      <c r="K11" s="195" t="s">
        <v>7</v>
      </c>
    </row>
    <row r="12" spans="1:11" ht="48.75" customHeight="1" thickBot="1" x14ac:dyDescent="0.3">
      <c r="A12" s="420" t="s">
        <v>10</v>
      </c>
      <c r="B12" s="422" t="s">
        <v>418</v>
      </c>
      <c r="C12" s="422" t="s">
        <v>408</v>
      </c>
      <c r="D12" s="196" t="s">
        <v>409</v>
      </c>
      <c r="E12" s="197">
        <v>1</v>
      </c>
      <c r="F12" s="198" t="s">
        <v>410</v>
      </c>
      <c r="G12" s="198" t="s">
        <v>7</v>
      </c>
      <c r="H12" s="198" t="s">
        <v>7</v>
      </c>
      <c r="I12" s="198" t="s">
        <v>7</v>
      </c>
      <c r="J12" s="198" t="s">
        <v>7</v>
      </c>
      <c r="K12" s="198" t="s">
        <v>7</v>
      </c>
    </row>
    <row r="13" spans="1:11" ht="36.75" thickBot="1" x14ac:dyDescent="0.3">
      <c r="A13" s="421"/>
      <c r="B13" s="423"/>
      <c r="C13" s="423"/>
      <c r="D13" s="199" t="s">
        <v>411</v>
      </c>
      <c r="E13" s="197">
        <v>1</v>
      </c>
      <c r="F13" s="198" t="s">
        <v>412</v>
      </c>
      <c r="G13" s="198" t="s">
        <v>7</v>
      </c>
      <c r="H13" s="198" t="s">
        <v>7</v>
      </c>
      <c r="I13" s="198" t="s">
        <v>7</v>
      </c>
      <c r="J13" s="198" t="s">
        <v>7</v>
      </c>
      <c r="K13" s="198" t="s">
        <v>7</v>
      </c>
    </row>
    <row r="14" spans="1:11" ht="63" customHeight="1" thickTop="1" thickBot="1" x14ac:dyDescent="0.3">
      <c r="A14" s="424" t="s">
        <v>11</v>
      </c>
      <c r="B14" s="426" t="s">
        <v>419</v>
      </c>
      <c r="C14" s="426" t="s">
        <v>413</v>
      </c>
      <c r="D14" s="200" t="s">
        <v>414</v>
      </c>
      <c r="E14" s="201">
        <v>100</v>
      </c>
      <c r="F14" s="201" t="s">
        <v>412</v>
      </c>
      <c r="G14" s="201" t="s">
        <v>7</v>
      </c>
      <c r="H14" s="201" t="s">
        <v>7</v>
      </c>
      <c r="I14" s="201" t="s">
        <v>7</v>
      </c>
      <c r="J14" s="201" t="s">
        <v>7</v>
      </c>
      <c r="K14" s="201" t="s">
        <v>7</v>
      </c>
    </row>
    <row r="15" spans="1:11" ht="36.75" thickBot="1" x14ac:dyDescent="0.3">
      <c r="A15" s="425"/>
      <c r="B15" s="427"/>
      <c r="C15" s="427"/>
      <c r="D15" s="202" t="s">
        <v>415</v>
      </c>
      <c r="E15" s="203">
        <v>4</v>
      </c>
      <c r="F15" s="203" t="s">
        <v>412</v>
      </c>
      <c r="G15" s="203" t="s">
        <v>7</v>
      </c>
      <c r="H15" s="203" t="s">
        <v>7</v>
      </c>
      <c r="I15" s="203" t="s">
        <v>7</v>
      </c>
      <c r="J15" s="203" t="s">
        <v>7</v>
      </c>
      <c r="K15" s="203" t="s">
        <v>7</v>
      </c>
    </row>
    <row r="16" spans="1:11" ht="15.75" thickTop="1" x14ac:dyDescent="0.25"/>
  </sheetData>
  <mergeCells count="14">
    <mergeCell ref="A1:K1"/>
    <mergeCell ref="A12:A13"/>
    <mergeCell ref="B12:B13"/>
    <mergeCell ref="C12:C13"/>
    <mergeCell ref="A14:A15"/>
    <mergeCell ref="B14:B15"/>
    <mergeCell ref="C14:C15"/>
    <mergeCell ref="A9:A10"/>
    <mergeCell ref="B9:B10"/>
    <mergeCell ref="C9:C10"/>
    <mergeCell ref="G4:K4"/>
    <mergeCell ref="A6:A8"/>
    <mergeCell ref="B6:B8"/>
    <mergeCell ref="C6:C8"/>
  </mergeCells>
  <hyperlinks>
    <hyperlink ref="A6" r:id="rId1" display="../../../../AppData/Local/Microsoft/Windows/INetCache/Content.MSO/C1 RIESGO" xr:uid="{9B393929-C06B-432B-B657-38A7BA6808C5}"/>
    <hyperlink ref="A11" r:id="rId2" display="../../../../AppData/Local/Microsoft/Windows/INetCache/Content.MSO/C3 RDC" xr:uid="{9A2A75BB-AF28-43F5-A664-C1EE400B507D}"/>
    <hyperlink ref="A12" r:id="rId3" display="../../../../AppData/Local/Microsoft/Windows/INetCache/Content.MSO/C4 AC" xr:uid="{73B39F81-111A-446D-A03F-25A612DD3B2A}"/>
    <hyperlink ref="A14" r:id="rId4" display="../../../../AppData/Local/Microsoft/Windows/INetCache/Content.MSO/C5 transp" xr:uid="{DDFB07DB-9055-4188-98C1-ACB08C7F1B17}"/>
  </hyperlinks>
  <printOptions horizontalCentered="1" verticalCentered="1"/>
  <pageMargins left="0.70866141732283472" right="0.70866141732283472" top="0.74803149606299213" bottom="0.74803149606299213" header="0.31496062992125984" footer="0.31496062992125984"/>
  <pageSetup scale="48" fitToHeight="7" orientation="landscape" horizontalDpi="300" verticalDpi="300" r:id="rId5"/>
  <headerFooter>
    <oddHeader>&amp;L&amp;G&amp;CPlan Anticorrupción y de Atención al Ciudadano 2023&amp;RVersión 1
Aprobado el 30/01/2023</oddHeader>
    <oddFooter>&amp;CPág. &amp;P de &amp;N&amp;ROficina Asesora de Planeación
INVIAS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Y111"/>
  <sheetViews>
    <sheetView tabSelected="1" zoomScale="60" zoomScaleNormal="60" zoomScaleSheetLayoutView="50" workbookViewId="0">
      <pane xSplit="14" ySplit="3" topLeftCell="O4" activePane="bottomRight" state="frozen"/>
      <selection activeCell="L29" sqref="L29"/>
      <selection pane="topRight" activeCell="L29" sqref="L29"/>
      <selection pane="bottomLeft" activeCell="L29" sqref="L29"/>
      <selection pane="bottomRight" activeCell="AN4" sqref="AN4"/>
    </sheetView>
  </sheetViews>
  <sheetFormatPr baseColWidth="10" defaultRowHeight="103.5" customHeight="1" x14ac:dyDescent="0.25"/>
  <cols>
    <col min="1" max="1" width="11.42578125" style="1" customWidth="1"/>
    <col min="2" max="8" width="9.85546875" style="1" hidden="1" customWidth="1"/>
    <col min="9" max="9" width="29.7109375"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3" width="6.7109375" style="2" customWidth="1"/>
    <col min="24" max="24" width="9.5703125" style="2" customWidth="1"/>
    <col min="25" max="25" width="6.85546875" style="2" customWidth="1"/>
    <col min="26" max="28" width="5.7109375" style="2" customWidth="1"/>
    <col min="29" max="29" width="61.7109375" style="2" customWidth="1"/>
    <col min="30" max="30" width="8.5703125" style="14" customWidth="1"/>
    <col min="31" max="31" width="8.5703125" style="3" customWidth="1"/>
    <col min="32" max="32" width="8.5703125" style="14" hidden="1" customWidth="1"/>
    <col min="33" max="33" width="8.5703125" style="3" hidden="1" customWidth="1"/>
    <col min="34" max="34" width="8.5703125" style="14" hidden="1" customWidth="1"/>
    <col min="35" max="35" width="8.5703125" style="3" hidden="1" customWidth="1"/>
    <col min="36" max="36" width="8.5703125" style="14" hidden="1" customWidth="1"/>
    <col min="37" max="37" width="8.5703125" style="3" hidden="1" customWidth="1"/>
    <col min="38" max="39" width="9.7109375" customWidth="1"/>
    <col min="40" max="40" width="62.5703125" customWidth="1"/>
    <col min="41" max="41" width="9.7109375" hidden="1" customWidth="1"/>
    <col min="42" max="42" width="13.7109375" hidden="1" customWidth="1"/>
    <col min="43" max="43" width="61" hidden="1" customWidth="1"/>
    <col min="44" max="45" width="9.7109375" hidden="1" customWidth="1"/>
    <col min="46" max="46" width="68.42578125" hidden="1" customWidth="1"/>
    <col min="47" max="48" width="9.7109375" hidden="1" customWidth="1"/>
    <col min="49" max="49" width="61.7109375" hidden="1" customWidth="1"/>
    <col min="50" max="50" width="32.42578125" customWidth="1"/>
    <col min="51" max="51" width="34.7109375" customWidth="1"/>
  </cols>
  <sheetData>
    <row r="1" spans="1:51" ht="56.25" customHeight="1" thickBot="1" x14ac:dyDescent="0.3">
      <c r="AD1" s="485" t="s">
        <v>0</v>
      </c>
      <c r="AE1" s="486"/>
      <c r="AF1" s="486"/>
      <c r="AG1" s="486"/>
      <c r="AH1" s="486"/>
      <c r="AI1" s="486"/>
      <c r="AJ1" s="486"/>
      <c r="AK1" s="486"/>
      <c r="AL1" s="481" t="s">
        <v>96</v>
      </c>
      <c r="AM1" s="482"/>
      <c r="AN1" s="482"/>
      <c r="AO1" s="482"/>
      <c r="AP1" s="482"/>
      <c r="AQ1" s="482"/>
      <c r="AR1" s="482"/>
      <c r="AS1" s="482"/>
      <c r="AT1" s="482"/>
      <c r="AU1" s="482"/>
      <c r="AV1" s="482"/>
      <c r="AW1" s="483"/>
      <c r="AX1" s="524" t="s">
        <v>307</v>
      </c>
      <c r="AY1" s="525"/>
    </row>
    <row r="2" spans="1:51" ht="103.5" customHeight="1" thickBot="1" x14ac:dyDescent="0.3">
      <c r="A2" s="9"/>
      <c r="B2" s="9"/>
      <c r="C2" s="9"/>
      <c r="D2" s="9"/>
      <c r="E2" s="9"/>
      <c r="F2" s="9"/>
      <c r="G2" s="9"/>
      <c r="H2" s="9"/>
      <c r="P2" s="490" t="s">
        <v>101</v>
      </c>
      <c r="Q2" s="491"/>
      <c r="R2" s="491"/>
      <c r="S2" s="491"/>
      <c r="T2" s="491"/>
      <c r="U2" s="491"/>
      <c r="V2" s="491"/>
      <c r="W2" s="491"/>
      <c r="X2" s="491"/>
      <c r="Y2" s="491"/>
      <c r="Z2" s="491"/>
      <c r="AA2" s="491"/>
      <c r="AB2" s="491"/>
      <c r="AC2" s="492"/>
      <c r="AD2" s="487" t="s">
        <v>1</v>
      </c>
      <c r="AE2" s="488"/>
      <c r="AF2" s="488" t="s">
        <v>2</v>
      </c>
      <c r="AG2" s="488"/>
      <c r="AH2" s="488" t="s">
        <v>3</v>
      </c>
      <c r="AI2" s="488"/>
      <c r="AJ2" s="488" t="s">
        <v>4</v>
      </c>
      <c r="AK2" s="489"/>
      <c r="AL2" s="484" t="s">
        <v>141</v>
      </c>
      <c r="AM2" s="458"/>
      <c r="AN2" s="458"/>
      <c r="AO2" s="458" t="s">
        <v>142</v>
      </c>
      <c r="AP2" s="458"/>
      <c r="AQ2" s="458"/>
      <c r="AR2" s="458" t="s">
        <v>143</v>
      </c>
      <c r="AS2" s="458"/>
      <c r="AT2" s="458"/>
      <c r="AU2" s="458" t="s">
        <v>144</v>
      </c>
      <c r="AV2" s="458"/>
      <c r="AW2" s="480"/>
      <c r="AX2" s="526"/>
      <c r="AY2" s="527"/>
    </row>
    <row r="3" spans="1:51" ht="103.5" customHeight="1" thickBot="1" x14ac:dyDescent="0.3">
      <c r="B3" s="10" t="s">
        <v>97</v>
      </c>
      <c r="C3" s="10" t="s">
        <v>98</v>
      </c>
      <c r="D3" s="10" t="s">
        <v>116</v>
      </c>
      <c r="E3" s="10" t="s">
        <v>115</v>
      </c>
      <c r="F3" s="10" t="s">
        <v>117</v>
      </c>
      <c r="G3" s="10" t="s">
        <v>118</v>
      </c>
      <c r="H3" s="10" t="s">
        <v>119</v>
      </c>
      <c r="I3" s="12" t="s">
        <v>12</v>
      </c>
      <c r="J3" s="10" t="s">
        <v>115</v>
      </c>
      <c r="K3" s="10" t="s">
        <v>117</v>
      </c>
      <c r="L3" s="10" t="s">
        <v>118</v>
      </c>
      <c r="M3" s="10" t="s">
        <v>119</v>
      </c>
      <c r="N3" s="12" t="s">
        <v>13</v>
      </c>
      <c r="O3" s="13" t="s">
        <v>14</v>
      </c>
      <c r="P3" s="10" t="s">
        <v>15</v>
      </c>
      <c r="Q3" s="11" t="s">
        <v>91</v>
      </c>
      <c r="R3" s="11" t="s">
        <v>93</v>
      </c>
      <c r="S3" s="11" t="s">
        <v>92</v>
      </c>
      <c r="T3" s="11" t="s">
        <v>94</v>
      </c>
      <c r="U3" s="11" t="s">
        <v>16</v>
      </c>
      <c r="V3" s="11" t="s">
        <v>90</v>
      </c>
      <c r="W3" s="11" t="s">
        <v>17</v>
      </c>
      <c r="X3" s="11" t="s">
        <v>187</v>
      </c>
      <c r="Y3" s="11" t="s">
        <v>18</v>
      </c>
      <c r="Z3" s="11" t="s">
        <v>19</v>
      </c>
      <c r="AA3" s="11" t="s">
        <v>95</v>
      </c>
      <c r="AB3" s="11" t="s">
        <v>20</v>
      </c>
      <c r="AC3" s="350" t="s">
        <v>87</v>
      </c>
      <c r="AD3" s="331" t="s">
        <v>5</v>
      </c>
      <c r="AE3" s="44" t="s">
        <v>6</v>
      </c>
      <c r="AF3" s="45" t="s">
        <v>5</v>
      </c>
      <c r="AG3" s="44" t="s">
        <v>6</v>
      </c>
      <c r="AH3" s="45" t="s">
        <v>5</v>
      </c>
      <c r="AI3" s="44" t="s">
        <v>6</v>
      </c>
      <c r="AJ3" s="45" t="s">
        <v>5</v>
      </c>
      <c r="AK3" s="46" t="s">
        <v>6</v>
      </c>
      <c r="AL3" s="275" t="s">
        <v>86</v>
      </c>
      <c r="AM3" s="47" t="s">
        <v>89</v>
      </c>
      <c r="AN3" s="48" t="s">
        <v>87</v>
      </c>
      <c r="AO3" s="47" t="s">
        <v>86</v>
      </c>
      <c r="AP3" s="47" t="s">
        <v>89</v>
      </c>
      <c r="AQ3" s="48" t="s">
        <v>87</v>
      </c>
      <c r="AR3" s="47" t="s">
        <v>86</v>
      </c>
      <c r="AS3" s="47" t="s">
        <v>89</v>
      </c>
      <c r="AT3" s="48" t="s">
        <v>87</v>
      </c>
      <c r="AU3" s="47" t="s">
        <v>86</v>
      </c>
      <c r="AV3" s="47" t="s">
        <v>89</v>
      </c>
      <c r="AW3" s="276" t="s">
        <v>87</v>
      </c>
      <c r="AX3" s="254" t="s">
        <v>166</v>
      </c>
      <c r="AY3" s="49" t="s">
        <v>167</v>
      </c>
    </row>
    <row r="4" spans="1:51" ht="409.6" thickBot="1" x14ac:dyDescent="0.3">
      <c r="A4" s="551" t="s">
        <v>88</v>
      </c>
      <c r="B4" s="509">
        <f>AVERAGE(AM4:AM14)</f>
        <v>1</v>
      </c>
      <c r="C4" s="509">
        <f>AVERAGE(AP4:AP14)</f>
        <v>0</v>
      </c>
      <c r="D4" s="509">
        <f>AVERAGE(AS4:AS14)</f>
        <v>0</v>
      </c>
      <c r="E4" s="509">
        <f>AVERAGE(AL4:AL14)</f>
        <v>0.38030303030303031</v>
      </c>
      <c r="F4" s="509" t="e">
        <f>AVERAGE(AO4:AO14)</f>
        <v>#DIV/0!</v>
      </c>
      <c r="G4" s="509" t="e">
        <f>AVERAGE(AR4:AR14)</f>
        <v>#DIV/0!</v>
      </c>
      <c r="H4" s="520" t="e">
        <f>AVERAGE(AU4:AU14)</f>
        <v>#DIV/0!</v>
      </c>
      <c r="I4" s="442" t="s">
        <v>21</v>
      </c>
      <c r="J4" s="445">
        <f>AVERAGE(AL4:AL5)</f>
        <v>0.25</v>
      </c>
      <c r="K4" s="445" t="e">
        <f>AVERAGE(AO4:AO5)</f>
        <v>#DIV/0!</v>
      </c>
      <c r="L4" s="445" t="e">
        <f>AVERAGE(AR4:AR5)</f>
        <v>#DIV/0!</v>
      </c>
      <c r="M4" s="445" t="e">
        <f>AVERAGE(AU4:AU5)</f>
        <v>#DIV/0!</v>
      </c>
      <c r="N4" s="25" t="s">
        <v>22</v>
      </c>
      <c r="O4" s="313" t="s">
        <v>23</v>
      </c>
      <c r="P4" s="351" t="s">
        <v>7</v>
      </c>
      <c r="Q4" s="26" t="s">
        <v>7</v>
      </c>
      <c r="R4" s="26" t="s">
        <v>7</v>
      </c>
      <c r="S4" s="385" t="s">
        <v>7</v>
      </c>
      <c r="T4" s="26" t="s">
        <v>7</v>
      </c>
      <c r="U4" s="26" t="s">
        <v>7</v>
      </c>
      <c r="V4" s="26" t="s">
        <v>7</v>
      </c>
      <c r="W4" s="26" t="s">
        <v>7</v>
      </c>
      <c r="X4" s="26"/>
      <c r="Y4" s="26" t="s">
        <v>7</v>
      </c>
      <c r="Z4" s="26" t="s">
        <v>7</v>
      </c>
      <c r="AA4" s="26" t="s">
        <v>7</v>
      </c>
      <c r="AB4" s="26" t="s">
        <v>7</v>
      </c>
      <c r="AC4" s="352" t="s">
        <v>122</v>
      </c>
      <c r="AD4" s="332">
        <v>0.25</v>
      </c>
      <c r="AE4" s="69">
        <f t="shared" ref="AE4:AE10" si="0">AD4/AJ4</f>
        <v>0.25</v>
      </c>
      <c r="AF4" s="68">
        <v>0.5</v>
      </c>
      <c r="AG4" s="69">
        <f t="shared" ref="AG4:AG10" si="1">AF4/AJ4</f>
        <v>0.5</v>
      </c>
      <c r="AH4" s="68">
        <v>0.75</v>
      </c>
      <c r="AI4" s="69">
        <f t="shared" ref="AI4:AI10" si="2">AH4/AJ4</f>
        <v>0.75</v>
      </c>
      <c r="AJ4" s="68">
        <v>1</v>
      </c>
      <c r="AK4" s="235">
        <f t="shared" ref="AK4:AK10" si="3">AJ4/AJ4</f>
        <v>1</v>
      </c>
      <c r="AL4" s="277">
        <v>0.25</v>
      </c>
      <c r="AM4" s="70">
        <f>AL4/AE4</f>
        <v>1</v>
      </c>
      <c r="AN4" s="71" t="s">
        <v>461</v>
      </c>
      <c r="AO4" s="72"/>
      <c r="AP4" s="70">
        <f>AO4/AG4</f>
        <v>0</v>
      </c>
      <c r="AQ4" s="73"/>
      <c r="AR4" s="72"/>
      <c r="AS4" s="70">
        <f>AR4/AI4</f>
        <v>0</v>
      </c>
      <c r="AT4" s="73"/>
      <c r="AU4" s="72"/>
      <c r="AV4" s="70">
        <f>AU4/AK4</f>
        <v>0</v>
      </c>
      <c r="AW4" s="278"/>
      <c r="AX4" s="255"/>
      <c r="AY4" s="96"/>
    </row>
    <row r="5" spans="1:51" s="43" customFormat="1" ht="135" x14ac:dyDescent="0.25">
      <c r="A5" s="552"/>
      <c r="B5" s="510"/>
      <c r="C5" s="510"/>
      <c r="D5" s="510"/>
      <c r="E5" s="510"/>
      <c r="F5" s="510"/>
      <c r="G5" s="510"/>
      <c r="H5" s="521"/>
      <c r="I5" s="443"/>
      <c r="J5" s="440"/>
      <c r="K5" s="440"/>
      <c r="L5" s="440"/>
      <c r="M5" s="440"/>
      <c r="N5" s="29" t="s">
        <v>157</v>
      </c>
      <c r="O5" s="314" t="s">
        <v>303</v>
      </c>
      <c r="P5" s="353"/>
      <c r="Q5" s="30" t="s">
        <v>7</v>
      </c>
      <c r="R5" s="30"/>
      <c r="S5" s="30"/>
      <c r="T5" s="30"/>
      <c r="U5" s="30" t="s">
        <v>7</v>
      </c>
      <c r="V5" s="30"/>
      <c r="W5" s="30"/>
      <c r="X5" s="30"/>
      <c r="Y5" s="30"/>
      <c r="Z5" s="30"/>
      <c r="AA5" s="30"/>
      <c r="AB5" s="30"/>
      <c r="AC5" s="354" t="s">
        <v>169</v>
      </c>
      <c r="AD5" s="333">
        <v>0.25</v>
      </c>
      <c r="AE5" s="27">
        <f t="shared" ref="AE5" si="4">AD5/AJ5</f>
        <v>0.25</v>
      </c>
      <c r="AF5" s="28">
        <v>0.5</v>
      </c>
      <c r="AG5" s="27">
        <f t="shared" ref="AG5" si="5">AF5/AJ5</f>
        <v>0.5</v>
      </c>
      <c r="AH5" s="28">
        <v>0.75</v>
      </c>
      <c r="AI5" s="27">
        <f t="shared" ref="AI5" si="6">AH5/AJ5</f>
        <v>0.75</v>
      </c>
      <c r="AJ5" s="28">
        <v>1</v>
      </c>
      <c r="AK5" s="236">
        <f t="shared" ref="AK5" si="7">AJ5/AJ5</f>
        <v>1</v>
      </c>
      <c r="AL5" s="279">
        <v>0.25</v>
      </c>
      <c r="AM5" s="64">
        <f>AL5/AE5</f>
        <v>1</v>
      </c>
      <c r="AN5" s="71" t="s">
        <v>442</v>
      </c>
      <c r="AO5" s="66"/>
      <c r="AP5" s="64">
        <f>AO5/AG5</f>
        <v>0</v>
      </c>
      <c r="AQ5" s="67"/>
      <c r="AR5" s="66"/>
      <c r="AS5" s="64">
        <f>AR5/AI5</f>
        <v>0</v>
      </c>
      <c r="AT5" s="67"/>
      <c r="AU5" s="66"/>
      <c r="AV5" s="64">
        <f>AU5/AK5</f>
        <v>0</v>
      </c>
      <c r="AW5" s="280"/>
      <c r="AX5" s="256" t="s">
        <v>165</v>
      </c>
      <c r="AY5" s="97" t="s">
        <v>168</v>
      </c>
    </row>
    <row r="6" spans="1:51" ht="177.75" customHeight="1" x14ac:dyDescent="0.25">
      <c r="A6" s="553"/>
      <c r="B6" s="511"/>
      <c r="C6" s="511"/>
      <c r="D6" s="511"/>
      <c r="E6" s="511"/>
      <c r="F6" s="511"/>
      <c r="G6" s="511"/>
      <c r="H6" s="522"/>
      <c r="I6" s="444" t="s">
        <v>24</v>
      </c>
      <c r="J6" s="439">
        <f>AVERAGE(AL6:AL7)</f>
        <v>0.55000000000000004</v>
      </c>
      <c r="K6" s="439" t="e">
        <f>AVERAGE(AO6:AO7)</f>
        <v>#DIV/0!</v>
      </c>
      <c r="L6" s="439" t="e">
        <f>AVERAGE(AR6:AR7)</f>
        <v>#DIV/0!</v>
      </c>
      <c r="M6" s="439" t="e">
        <f>AVERAGE(AU6:AU7)</f>
        <v>#DIV/0!</v>
      </c>
      <c r="N6" s="29" t="s">
        <v>120</v>
      </c>
      <c r="O6" s="314" t="s">
        <v>25</v>
      </c>
      <c r="P6" s="353" t="s">
        <v>7</v>
      </c>
      <c r="Q6" s="30" t="s">
        <v>7</v>
      </c>
      <c r="R6" s="30" t="s">
        <v>7</v>
      </c>
      <c r="S6" s="386" t="s">
        <v>7</v>
      </c>
      <c r="T6" s="30" t="s">
        <v>7</v>
      </c>
      <c r="U6" s="30" t="s">
        <v>7</v>
      </c>
      <c r="V6" s="30" t="s">
        <v>7</v>
      </c>
      <c r="W6" s="30" t="s">
        <v>7</v>
      </c>
      <c r="X6" s="30"/>
      <c r="Y6" s="30" t="s">
        <v>7</v>
      </c>
      <c r="Z6" s="30" t="s">
        <v>7</v>
      </c>
      <c r="AA6" s="30" t="s">
        <v>7</v>
      </c>
      <c r="AB6" s="30" t="s">
        <v>7</v>
      </c>
      <c r="AC6" s="354" t="s">
        <v>326</v>
      </c>
      <c r="AD6" s="333">
        <v>1</v>
      </c>
      <c r="AE6" s="27">
        <f t="shared" si="0"/>
        <v>1</v>
      </c>
      <c r="AF6" s="28">
        <v>1</v>
      </c>
      <c r="AG6" s="27">
        <f t="shared" si="1"/>
        <v>1</v>
      </c>
      <c r="AH6" s="28">
        <v>1</v>
      </c>
      <c r="AI6" s="27">
        <f t="shared" si="2"/>
        <v>1</v>
      </c>
      <c r="AJ6" s="28">
        <v>1</v>
      </c>
      <c r="AK6" s="236">
        <f t="shared" si="3"/>
        <v>1</v>
      </c>
      <c r="AL6" s="279">
        <v>1</v>
      </c>
      <c r="AM6" s="64">
        <f t="shared" ref="AM6:AM79" si="8">AL6/AE6</f>
        <v>1</v>
      </c>
      <c r="AN6" s="257" t="s">
        <v>462</v>
      </c>
      <c r="AO6" s="66"/>
      <c r="AP6" s="64">
        <f t="shared" ref="AP6:AP70" si="9">AO6/AG6</f>
        <v>0</v>
      </c>
      <c r="AQ6" s="67"/>
      <c r="AR6" s="66"/>
      <c r="AS6" s="64">
        <f t="shared" ref="AS6:AS79" si="10">AR6/AI6</f>
        <v>0</v>
      </c>
      <c r="AT6" s="67"/>
      <c r="AU6" s="66"/>
      <c r="AV6" s="64">
        <f t="shared" ref="AV6:AV79" si="11">AU6/AK6</f>
        <v>0</v>
      </c>
      <c r="AW6" s="280"/>
      <c r="AX6" s="257"/>
      <c r="AY6" s="97"/>
    </row>
    <row r="7" spans="1:51" s="43" customFormat="1" ht="225" x14ac:dyDescent="0.25">
      <c r="A7" s="553"/>
      <c r="B7" s="511"/>
      <c r="C7" s="511"/>
      <c r="D7" s="511"/>
      <c r="E7" s="511"/>
      <c r="F7" s="511"/>
      <c r="G7" s="511"/>
      <c r="H7" s="522"/>
      <c r="I7" s="516"/>
      <c r="J7" s="440"/>
      <c r="K7" s="440"/>
      <c r="L7" s="440"/>
      <c r="M7" s="440"/>
      <c r="N7" s="29" t="s">
        <v>175</v>
      </c>
      <c r="O7" s="314" t="s">
        <v>173</v>
      </c>
      <c r="P7" s="353"/>
      <c r="Q7" s="30"/>
      <c r="R7" s="30" t="s">
        <v>7</v>
      </c>
      <c r="S7" s="386" t="s">
        <v>7</v>
      </c>
      <c r="T7" s="30" t="s">
        <v>7</v>
      </c>
      <c r="U7" s="30" t="s">
        <v>7</v>
      </c>
      <c r="V7" s="30" t="s">
        <v>7</v>
      </c>
      <c r="W7" s="30" t="s">
        <v>7</v>
      </c>
      <c r="X7" s="30" t="s">
        <v>7</v>
      </c>
      <c r="Y7" s="30" t="s">
        <v>7</v>
      </c>
      <c r="Z7" s="30" t="s">
        <v>7</v>
      </c>
      <c r="AA7" s="30" t="s">
        <v>7</v>
      </c>
      <c r="AB7" s="30"/>
      <c r="AC7" s="354" t="s">
        <v>174</v>
      </c>
      <c r="AD7" s="333">
        <v>0.1</v>
      </c>
      <c r="AE7" s="27">
        <f t="shared" ref="AE7" si="12">AD7/AJ7</f>
        <v>0.1</v>
      </c>
      <c r="AF7" s="28">
        <v>0.15</v>
      </c>
      <c r="AG7" s="27">
        <f t="shared" ref="AG7" si="13">AF7/AJ7</f>
        <v>0.15</v>
      </c>
      <c r="AH7" s="28">
        <v>0.25</v>
      </c>
      <c r="AI7" s="27">
        <f t="shared" ref="AI7" si="14">AH7/AJ7</f>
        <v>0.25</v>
      </c>
      <c r="AJ7" s="28">
        <v>1</v>
      </c>
      <c r="AK7" s="236">
        <f t="shared" ref="AK7" si="15">AJ7/AJ7</f>
        <v>1</v>
      </c>
      <c r="AL7" s="279">
        <v>0.1</v>
      </c>
      <c r="AM7" s="64">
        <f t="shared" ref="AM7" si="16">AL7/AE7</f>
        <v>1</v>
      </c>
      <c r="AN7" s="65" t="s">
        <v>463</v>
      </c>
      <c r="AO7" s="66"/>
      <c r="AP7" s="64">
        <f t="shared" ref="AP7" si="17">AO7/AG7</f>
        <v>0</v>
      </c>
      <c r="AQ7" s="67"/>
      <c r="AR7" s="66"/>
      <c r="AS7" s="64">
        <f t="shared" ref="AS7" si="18">AR7/AI7</f>
        <v>0</v>
      </c>
      <c r="AT7" s="67"/>
      <c r="AU7" s="66"/>
      <c r="AV7" s="64">
        <f t="shared" ref="AV7" si="19">AU7/AK7</f>
        <v>0</v>
      </c>
      <c r="AW7" s="280"/>
      <c r="AX7" s="256" t="s">
        <v>165</v>
      </c>
      <c r="AY7" s="97" t="s">
        <v>176</v>
      </c>
    </row>
    <row r="8" spans="1:51" ht="150" x14ac:dyDescent="0.25">
      <c r="A8" s="553"/>
      <c r="B8" s="511"/>
      <c r="C8" s="511"/>
      <c r="D8" s="511"/>
      <c r="E8" s="511"/>
      <c r="F8" s="511"/>
      <c r="G8" s="511"/>
      <c r="H8" s="522"/>
      <c r="I8" s="555" t="s">
        <v>26</v>
      </c>
      <c r="J8" s="439">
        <f>AVERAGE(AL8:AL10)</f>
        <v>0.5</v>
      </c>
      <c r="K8" s="439" t="e">
        <f>AVERAGE(AO8:AO10)</f>
        <v>#DIV/0!</v>
      </c>
      <c r="L8" s="439" t="e">
        <f>AVERAGE(AR8:AR10)</f>
        <v>#DIV/0!</v>
      </c>
      <c r="M8" s="439" t="e">
        <f>AVERAGE(AU8:AU10)</f>
        <v>#DIV/0!</v>
      </c>
      <c r="N8" s="29" t="s">
        <v>27</v>
      </c>
      <c r="O8" s="314" t="s">
        <v>28</v>
      </c>
      <c r="P8" s="353" t="s">
        <v>7</v>
      </c>
      <c r="Q8" s="30" t="s">
        <v>7</v>
      </c>
      <c r="R8" s="30"/>
      <c r="S8" s="30"/>
      <c r="T8" s="30"/>
      <c r="U8" s="30" t="s">
        <v>7</v>
      </c>
      <c r="V8" s="30"/>
      <c r="W8" s="30"/>
      <c r="X8" s="30"/>
      <c r="Y8" s="30"/>
      <c r="Z8" s="30"/>
      <c r="AA8" s="30"/>
      <c r="AB8" s="30"/>
      <c r="AC8" s="354" t="s">
        <v>158</v>
      </c>
      <c r="AD8" s="333">
        <v>0.25</v>
      </c>
      <c r="AE8" s="27">
        <f t="shared" si="0"/>
        <v>0.25</v>
      </c>
      <c r="AF8" s="28">
        <v>0.5</v>
      </c>
      <c r="AG8" s="27">
        <f t="shared" si="1"/>
        <v>0.5</v>
      </c>
      <c r="AH8" s="28">
        <v>0.75</v>
      </c>
      <c r="AI8" s="27">
        <f t="shared" si="2"/>
        <v>0.75</v>
      </c>
      <c r="AJ8" s="28">
        <v>1</v>
      </c>
      <c r="AK8" s="236">
        <f t="shared" si="3"/>
        <v>1</v>
      </c>
      <c r="AL8" s="279">
        <v>0.25</v>
      </c>
      <c r="AM8" s="64">
        <f t="shared" si="8"/>
        <v>1</v>
      </c>
      <c r="AN8" s="65" t="s">
        <v>443</v>
      </c>
      <c r="AO8" s="66"/>
      <c r="AP8" s="64">
        <f t="shared" si="9"/>
        <v>0</v>
      </c>
      <c r="AQ8" s="67"/>
      <c r="AR8" s="66"/>
      <c r="AS8" s="64">
        <f t="shared" si="10"/>
        <v>0</v>
      </c>
      <c r="AT8" s="67"/>
      <c r="AU8" s="66"/>
      <c r="AV8" s="64">
        <f t="shared" si="11"/>
        <v>0</v>
      </c>
      <c r="AW8" s="280"/>
      <c r="AX8" s="257"/>
      <c r="AY8" s="97"/>
    </row>
    <row r="9" spans="1:51" s="43" customFormat="1" ht="409.5" x14ac:dyDescent="0.25">
      <c r="A9" s="553"/>
      <c r="B9" s="511"/>
      <c r="C9" s="511"/>
      <c r="D9" s="511"/>
      <c r="E9" s="511"/>
      <c r="F9" s="511"/>
      <c r="G9" s="511"/>
      <c r="H9" s="522"/>
      <c r="I9" s="555"/>
      <c r="J9" s="459"/>
      <c r="K9" s="459"/>
      <c r="L9" s="459"/>
      <c r="M9" s="459"/>
      <c r="N9" s="29" t="s">
        <v>304</v>
      </c>
      <c r="O9" s="314" t="s">
        <v>171</v>
      </c>
      <c r="P9" s="353"/>
      <c r="Q9" s="30"/>
      <c r="R9" s="30" t="s">
        <v>7</v>
      </c>
      <c r="S9" s="386" t="s">
        <v>7</v>
      </c>
      <c r="T9" s="30" t="s">
        <v>7</v>
      </c>
      <c r="U9" s="30" t="s">
        <v>7</v>
      </c>
      <c r="V9" s="30" t="s">
        <v>7</v>
      </c>
      <c r="W9" s="30" t="s">
        <v>7</v>
      </c>
      <c r="X9" s="30" t="s">
        <v>7</v>
      </c>
      <c r="Y9" s="30" t="s">
        <v>7</v>
      </c>
      <c r="Z9" s="30" t="s">
        <v>7</v>
      </c>
      <c r="AA9" s="30" t="s">
        <v>7</v>
      </c>
      <c r="AB9" s="30" t="s">
        <v>7</v>
      </c>
      <c r="AC9" s="354" t="s">
        <v>170</v>
      </c>
      <c r="AD9" s="333">
        <v>0.25</v>
      </c>
      <c r="AE9" s="27">
        <f t="shared" si="0"/>
        <v>0.25</v>
      </c>
      <c r="AF9" s="28">
        <v>0.5</v>
      </c>
      <c r="AG9" s="27">
        <f t="shared" si="1"/>
        <v>0.5</v>
      </c>
      <c r="AH9" s="28">
        <v>0.75</v>
      </c>
      <c r="AI9" s="27">
        <f t="shared" si="2"/>
        <v>0.75</v>
      </c>
      <c r="AJ9" s="28">
        <v>1</v>
      </c>
      <c r="AK9" s="236">
        <f t="shared" si="3"/>
        <v>1</v>
      </c>
      <c r="AL9" s="279">
        <v>0.25</v>
      </c>
      <c r="AM9" s="64">
        <f t="shared" ref="AM9" si="20">AL9/AE9</f>
        <v>1</v>
      </c>
      <c r="AN9" s="65" t="s">
        <v>464</v>
      </c>
      <c r="AO9" s="66"/>
      <c r="AP9" s="64">
        <f t="shared" ref="AP9" si="21">AO9/AG9</f>
        <v>0</v>
      </c>
      <c r="AQ9" s="67"/>
      <c r="AR9" s="66"/>
      <c r="AS9" s="64">
        <f t="shared" ref="AS9" si="22">AR9/AI9</f>
        <v>0</v>
      </c>
      <c r="AT9" s="67"/>
      <c r="AU9" s="66"/>
      <c r="AV9" s="64">
        <f t="shared" ref="AV9" si="23">AU9/AK9</f>
        <v>0</v>
      </c>
      <c r="AW9" s="280"/>
      <c r="AX9" s="256" t="s">
        <v>165</v>
      </c>
      <c r="AY9" s="97" t="s">
        <v>329</v>
      </c>
    </row>
    <row r="10" spans="1:51" ht="120" x14ac:dyDescent="0.25">
      <c r="A10" s="553"/>
      <c r="B10" s="511"/>
      <c r="C10" s="511"/>
      <c r="D10" s="511"/>
      <c r="E10" s="511"/>
      <c r="F10" s="511"/>
      <c r="G10" s="511"/>
      <c r="H10" s="522"/>
      <c r="I10" s="555"/>
      <c r="J10" s="440"/>
      <c r="K10" s="440"/>
      <c r="L10" s="440"/>
      <c r="M10" s="440"/>
      <c r="N10" s="29" t="s">
        <v>121</v>
      </c>
      <c r="O10" s="314" t="s">
        <v>140</v>
      </c>
      <c r="P10" s="353"/>
      <c r="Q10" s="30" t="s">
        <v>7</v>
      </c>
      <c r="R10" s="30"/>
      <c r="S10" s="30"/>
      <c r="T10" s="30"/>
      <c r="U10" s="30" t="s">
        <v>7</v>
      </c>
      <c r="V10" s="30"/>
      <c r="W10" s="30"/>
      <c r="X10" s="30"/>
      <c r="Y10" s="30"/>
      <c r="Z10" s="30"/>
      <c r="AA10" s="30"/>
      <c r="AB10" s="30"/>
      <c r="AC10" s="354" t="s">
        <v>148</v>
      </c>
      <c r="AD10" s="333">
        <v>1</v>
      </c>
      <c r="AE10" s="27">
        <f t="shared" si="0"/>
        <v>1</v>
      </c>
      <c r="AF10" s="28">
        <v>1</v>
      </c>
      <c r="AG10" s="27">
        <f t="shared" si="1"/>
        <v>1</v>
      </c>
      <c r="AH10" s="28">
        <v>1</v>
      </c>
      <c r="AI10" s="27">
        <f t="shared" si="2"/>
        <v>1</v>
      </c>
      <c r="AJ10" s="28">
        <v>1</v>
      </c>
      <c r="AK10" s="236">
        <f t="shared" si="3"/>
        <v>1</v>
      </c>
      <c r="AL10" s="279">
        <v>1</v>
      </c>
      <c r="AM10" s="64">
        <f t="shared" si="8"/>
        <v>1</v>
      </c>
      <c r="AN10" s="65" t="s">
        <v>444</v>
      </c>
      <c r="AO10" s="66"/>
      <c r="AP10" s="64">
        <f t="shared" si="9"/>
        <v>0</v>
      </c>
      <c r="AQ10" s="67"/>
      <c r="AR10" s="66"/>
      <c r="AS10" s="64">
        <f t="shared" si="10"/>
        <v>0</v>
      </c>
      <c r="AT10" s="67"/>
      <c r="AU10" s="66"/>
      <c r="AV10" s="64">
        <f t="shared" si="11"/>
        <v>0</v>
      </c>
      <c r="AW10" s="280"/>
      <c r="AX10" s="257"/>
      <c r="AY10" s="97"/>
    </row>
    <row r="11" spans="1:51" ht="409.5" x14ac:dyDescent="0.25">
      <c r="A11" s="553"/>
      <c r="B11" s="511"/>
      <c r="C11" s="511"/>
      <c r="D11" s="511"/>
      <c r="E11" s="511"/>
      <c r="F11" s="511"/>
      <c r="G11" s="511"/>
      <c r="H11" s="522"/>
      <c r="I11" s="444" t="s">
        <v>29</v>
      </c>
      <c r="J11" s="439">
        <f>AVERAGE(AL11:AL12)</f>
        <v>0.25</v>
      </c>
      <c r="K11" s="439" t="e">
        <f>AVERAGE(AO11:AO12)</f>
        <v>#DIV/0!</v>
      </c>
      <c r="L11" s="439" t="e">
        <f>AVERAGE(AR11:AR12)</f>
        <v>#DIV/0!</v>
      </c>
      <c r="M11" s="439" t="e">
        <f>AVERAGE(AU11:AU12)</f>
        <v>#DIV/0!</v>
      </c>
      <c r="N11" s="29" t="s">
        <v>30</v>
      </c>
      <c r="O11" s="314" t="s">
        <v>31</v>
      </c>
      <c r="P11" s="353" t="s">
        <v>7</v>
      </c>
      <c r="Q11" s="30" t="s">
        <v>7</v>
      </c>
      <c r="R11" s="30" t="s">
        <v>7</v>
      </c>
      <c r="S11" s="386" t="s">
        <v>7</v>
      </c>
      <c r="T11" s="30" t="s">
        <v>7</v>
      </c>
      <c r="U11" s="30" t="s">
        <v>7</v>
      </c>
      <c r="V11" s="30" t="s">
        <v>7</v>
      </c>
      <c r="W11" s="30" t="s">
        <v>7</v>
      </c>
      <c r="X11" s="30"/>
      <c r="Y11" s="30" t="s">
        <v>7</v>
      </c>
      <c r="Z11" s="30" t="s">
        <v>7</v>
      </c>
      <c r="AA11" s="30" t="s">
        <v>7</v>
      </c>
      <c r="AB11" s="30" t="s">
        <v>7</v>
      </c>
      <c r="AC11" s="354" t="s">
        <v>123</v>
      </c>
      <c r="AD11" s="333">
        <v>1</v>
      </c>
      <c r="AE11" s="27">
        <f>AD11/AJ11</f>
        <v>0.25</v>
      </c>
      <c r="AF11" s="28">
        <v>2</v>
      </c>
      <c r="AG11" s="27">
        <f>AF11/AJ11</f>
        <v>0.5</v>
      </c>
      <c r="AH11" s="28">
        <v>3</v>
      </c>
      <c r="AI11" s="27">
        <f>AH11/AJ11</f>
        <v>0.75</v>
      </c>
      <c r="AJ11" s="28">
        <v>4</v>
      </c>
      <c r="AK11" s="236">
        <f>AJ11/AJ11</f>
        <v>1</v>
      </c>
      <c r="AL11" s="279">
        <v>0.25</v>
      </c>
      <c r="AM11" s="64">
        <f t="shared" si="8"/>
        <v>1</v>
      </c>
      <c r="AN11" s="65" t="s">
        <v>465</v>
      </c>
      <c r="AO11" s="66"/>
      <c r="AP11" s="64">
        <f t="shared" si="9"/>
        <v>0</v>
      </c>
      <c r="AQ11" s="67"/>
      <c r="AR11" s="66"/>
      <c r="AS11" s="64">
        <f t="shared" si="10"/>
        <v>0</v>
      </c>
      <c r="AT11" s="67"/>
      <c r="AU11" s="66"/>
      <c r="AV11" s="64">
        <f t="shared" si="11"/>
        <v>0</v>
      </c>
      <c r="AW11" s="280"/>
      <c r="AX11" s="257"/>
      <c r="AY11" s="97"/>
    </row>
    <row r="12" spans="1:51" s="43" customFormat="1" ht="105" x14ac:dyDescent="0.25">
      <c r="A12" s="553"/>
      <c r="B12" s="511"/>
      <c r="C12" s="511"/>
      <c r="D12" s="511"/>
      <c r="E12" s="511"/>
      <c r="F12" s="511"/>
      <c r="G12" s="511"/>
      <c r="H12" s="522"/>
      <c r="I12" s="443"/>
      <c r="J12" s="440"/>
      <c r="K12" s="440"/>
      <c r="L12" s="440"/>
      <c r="M12" s="440"/>
      <c r="N12" s="29" t="s">
        <v>149</v>
      </c>
      <c r="O12" s="314" t="s">
        <v>172</v>
      </c>
      <c r="P12" s="353"/>
      <c r="Q12" s="30"/>
      <c r="R12" s="30"/>
      <c r="S12" s="30"/>
      <c r="T12" s="30"/>
      <c r="U12" s="30" t="s">
        <v>7</v>
      </c>
      <c r="V12" s="30"/>
      <c r="W12" s="30"/>
      <c r="X12" s="30"/>
      <c r="Y12" s="30"/>
      <c r="Z12" s="30"/>
      <c r="AA12" s="30"/>
      <c r="AB12" s="30"/>
      <c r="AC12" s="354" t="s">
        <v>305</v>
      </c>
      <c r="AD12" s="333">
        <v>0.25</v>
      </c>
      <c r="AE12" s="27">
        <f t="shared" ref="AE12" si="24">AD12/AJ12</f>
        <v>0.25</v>
      </c>
      <c r="AF12" s="28">
        <v>0.5</v>
      </c>
      <c r="AG12" s="27">
        <f t="shared" ref="AG12" si="25">AF12/AJ12</f>
        <v>0.5</v>
      </c>
      <c r="AH12" s="28">
        <v>0.75</v>
      </c>
      <c r="AI12" s="27">
        <f t="shared" ref="AI12" si="26">AH12/AJ12</f>
        <v>0.75</v>
      </c>
      <c r="AJ12" s="28">
        <v>1</v>
      </c>
      <c r="AK12" s="236">
        <f t="shared" ref="AK12" si="27">AJ12/AJ12</f>
        <v>1</v>
      </c>
      <c r="AL12" s="279">
        <v>0.25</v>
      </c>
      <c r="AM12" s="64">
        <f t="shared" ref="AM12" si="28">AL12/AE12</f>
        <v>1</v>
      </c>
      <c r="AN12" s="65" t="s">
        <v>445</v>
      </c>
      <c r="AO12" s="66"/>
      <c r="AP12" s="64">
        <f t="shared" ref="AP12" si="29">AO12/AG12</f>
        <v>0</v>
      </c>
      <c r="AQ12" s="67"/>
      <c r="AR12" s="66"/>
      <c r="AS12" s="64">
        <f t="shared" ref="AS12" si="30">AR12/AI12</f>
        <v>0</v>
      </c>
      <c r="AT12" s="67"/>
      <c r="AU12" s="66"/>
      <c r="AV12" s="64">
        <f t="shared" ref="AV12" si="31">AU12/AK12</f>
        <v>0</v>
      </c>
      <c r="AW12" s="280"/>
      <c r="AX12" s="256" t="s">
        <v>165</v>
      </c>
      <c r="AY12" s="97" t="s">
        <v>168</v>
      </c>
    </row>
    <row r="13" spans="1:51" ht="90" x14ac:dyDescent="0.25">
      <c r="A13" s="553"/>
      <c r="B13" s="511"/>
      <c r="C13" s="511"/>
      <c r="D13" s="511"/>
      <c r="E13" s="511"/>
      <c r="F13" s="511"/>
      <c r="G13" s="511"/>
      <c r="H13" s="522"/>
      <c r="I13" s="555" t="s">
        <v>32</v>
      </c>
      <c r="J13" s="439">
        <f>AVERAGE(AL13:AL14)</f>
        <v>0.29166666666666663</v>
      </c>
      <c r="K13" s="439" t="e">
        <f>AVERAGE(AO13:AO14)</f>
        <v>#DIV/0!</v>
      </c>
      <c r="L13" s="439" t="e">
        <f>AVERAGE(AR13:AR14)</f>
        <v>#DIV/0!</v>
      </c>
      <c r="M13" s="439" t="e">
        <f>AVERAGE(AU13:AU14)</f>
        <v>#DIV/0!</v>
      </c>
      <c r="N13" s="29" t="s">
        <v>77</v>
      </c>
      <c r="O13" s="314" t="s">
        <v>33</v>
      </c>
      <c r="P13" s="353"/>
      <c r="Q13" s="30" t="s">
        <v>7</v>
      </c>
      <c r="R13" s="30"/>
      <c r="S13" s="30"/>
      <c r="T13" s="30"/>
      <c r="U13" s="30" t="s">
        <v>7</v>
      </c>
      <c r="V13" s="30"/>
      <c r="W13" s="30"/>
      <c r="X13" s="30"/>
      <c r="Y13" s="30"/>
      <c r="Z13" s="30"/>
      <c r="AA13" s="30"/>
      <c r="AB13" s="30"/>
      <c r="AC13" s="354" t="s">
        <v>150</v>
      </c>
      <c r="AD13" s="333">
        <v>1</v>
      </c>
      <c r="AE13" s="27">
        <f>AD13/AJ13</f>
        <v>0.25</v>
      </c>
      <c r="AF13" s="28">
        <v>2</v>
      </c>
      <c r="AG13" s="27">
        <f>AF13/AJ13</f>
        <v>0.5</v>
      </c>
      <c r="AH13" s="28">
        <v>3</v>
      </c>
      <c r="AI13" s="27">
        <f>AH13/AJ13</f>
        <v>0.75</v>
      </c>
      <c r="AJ13" s="28">
        <v>4</v>
      </c>
      <c r="AK13" s="236">
        <f>AJ13/AJ13</f>
        <v>1</v>
      </c>
      <c r="AL13" s="279">
        <v>0.25</v>
      </c>
      <c r="AM13" s="64">
        <f>AL13/AE13</f>
        <v>1</v>
      </c>
      <c r="AN13" s="65" t="s">
        <v>446</v>
      </c>
      <c r="AO13" s="66"/>
      <c r="AP13" s="64">
        <f t="shared" si="9"/>
        <v>0</v>
      </c>
      <c r="AQ13" s="67"/>
      <c r="AR13" s="66"/>
      <c r="AS13" s="64">
        <f t="shared" si="10"/>
        <v>0</v>
      </c>
      <c r="AT13" s="67"/>
      <c r="AU13" s="66"/>
      <c r="AV13" s="64">
        <f t="shared" si="11"/>
        <v>0</v>
      </c>
      <c r="AW13" s="280"/>
      <c r="AX13" s="257"/>
      <c r="AY13" s="97"/>
    </row>
    <row r="14" spans="1:51" ht="195.75" thickBot="1" x14ac:dyDescent="0.3">
      <c r="A14" s="554"/>
      <c r="B14" s="512"/>
      <c r="C14" s="512"/>
      <c r="D14" s="512"/>
      <c r="E14" s="512"/>
      <c r="F14" s="512"/>
      <c r="G14" s="512"/>
      <c r="H14" s="523"/>
      <c r="I14" s="556"/>
      <c r="J14" s="460"/>
      <c r="K14" s="460"/>
      <c r="L14" s="460"/>
      <c r="M14" s="460"/>
      <c r="N14" s="74" t="s">
        <v>78</v>
      </c>
      <c r="O14" s="315" t="s">
        <v>34</v>
      </c>
      <c r="P14" s="355"/>
      <c r="Q14" s="75" t="s">
        <v>7</v>
      </c>
      <c r="R14" s="75"/>
      <c r="S14" s="75"/>
      <c r="T14" s="75"/>
      <c r="U14" s="75"/>
      <c r="V14" s="75"/>
      <c r="W14" s="75" t="s">
        <v>7</v>
      </c>
      <c r="X14" s="75"/>
      <c r="Y14" s="75"/>
      <c r="Z14" s="75"/>
      <c r="AA14" s="75"/>
      <c r="AB14" s="75"/>
      <c r="AC14" s="356" t="s">
        <v>357</v>
      </c>
      <c r="AD14" s="334">
        <v>1</v>
      </c>
      <c r="AE14" s="77">
        <f>AD14/AJ14</f>
        <v>0.33333333333333331</v>
      </c>
      <c r="AF14" s="76">
        <v>2</v>
      </c>
      <c r="AG14" s="77">
        <f>AF14/AJ14</f>
        <v>0.66666666666666663</v>
      </c>
      <c r="AH14" s="76">
        <v>3</v>
      </c>
      <c r="AI14" s="77">
        <f>AH14/AJ14</f>
        <v>1</v>
      </c>
      <c r="AJ14" s="76">
        <v>3</v>
      </c>
      <c r="AK14" s="237">
        <f>AJ14/AJ14</f>
        <v>1</v>
      </c>
      <c r="AL14" s="281">
        <f>1/3</f>
        <v>0.33333333333333331</v>
      </c>
      <c r="AM14" s="78">
        <f t="shared" ref="AM14:AM18" si="32">AL14/AE14</f>
        <v>1</v>
      </c>
      <c r="AN14" s="98" t="s">
        <v>481</v>
      </c>
      <c r="AO14" s="234"/>
      <c r="AP14" s="78">
        <f t="shared" ref="AP14:AP17" si="33">AO14/AG14</f>
        <v>0</v>
      </c>
      <c r="AQ14" s="99"/>
      <c r="AR14" s="234"/>
      <c r="AS14" s="78">
        <f t="shared" ref="AS14:AS17" si="34">AR14/AI14</f>
        <v>0</v>
      </c>
      <c r="AT14" s="99"/>
      <c r="AU14" s="234"/>
      <c r="AV14" s="78">
        <f t="shared" ref="AV14:AV17" si="35">AU14/AK14</f>
        <v>0</v>
      </c>
      <c r="AW14" s="282"/>
      <c r="AX14" s="258"/>
      <c r="AY14" s="100"/>
    </row>
    <row r="15" spans="1:51" ht="63" customHeight="1" x14ac:dyDescent="0.25">
      <c r="A15" s="557" t="s">
        <v>8</v>
      </c>
      <c r="B15" s="501">
        <f>AVERAGE(AM15:AM18)</f>
        <v>0.9</v>
      </c>
      <c r="C15" s="501">
        <f>AVERAGE(AP15:AP18)</f>
        <v>0</v>
      </c>
      <c r="D15" s="501">
        <f>AVERAGE(AS15:AS18)</f>
        <v>0</v>
      </c>
      <c r="E15" s="501">
        <f>AVERAGE(AL15:AL18)</f>
        <v>0.9</v>
      </c>
      <c r="F15" s="501" t="e">
        <f>AVERAGE(AO15:AO18)</f>
        <v>#DIV/0!</v>
      </c>
      <c r="G15" s="501" t="e">
        <f>AVERAGE(AR15:AR18)</f>
        <v>#DIV/0!</v>
      </c>
      <c r="H15" s="517" t="e">
        <f>AVERAGE(AU15:AU18)</f>
        <v>#DIV/0!</v>
      </c>
      <c r="I15" s="560" t="s">
        <v>76</v>
      </c>
      <c r="J15" s="205">
        <f>AM15</f>
        <v>0.9</v>
      </c>
      <c r="K15" s="205">
        <f>AO15</f>
        <v>0</v>
      </c>
      <c r="L15" s="205">
        <f>AR15</f>
        <v>0</v>
      </c>
      <c r="M15" s="205">
        <f>AU15</f>
        <v>0</v>
      </c>
      <c r="N15" s="101" t="s">
        <v>279</v>
      </c>
      <c r="O15" s="316" t="s">
        <v>280</v>
      </c>
      <c r="P15" s="357"/>
      <c r="Q15" s="229"/>
      <c r="R15" s="229"/>
      <c r="S15" s="229" t="s">
        <v>7</v>
      </c>
      <c r="T15" s="229"/>
      <c r="U15" s="229"/>
      <c r="V15" s="229" t="s">
        <v>7</v>
      </c>
      <c r="W15" s="229"/>
      <c r="X15" s="229"/>
      <c r="Y15" s="229"/>
      <c r="Z15" s="229"/>
      <c r="AA15" s="229"/>
      <c r="AB15" s="229" t="s">
        <v>7</v>
      </c>
      <c r="AC15" s="108" t="s">
        <v>426</v>
      </c>
      <c r="AD15" s="335">
        <v>1</v>
      </c>
      <c r="AE15" s="231">
        <f>AD15/AJ15</f>
        <v>1</v>
      </c>
      <c r="AF15" s="230">
        <v>1</v>
      </c>
      <c r="AG15" s="231">
        <f t="shared" ref="AG15:AG16" si="36">AF15/AJ15</f>
        <v>1</v>
      </c>
      <c r="AH15" s="230">
        <v>1</v>
      </c>
      <c r="AI15" s="231">
        <f t="shared" ref="AI15:AI16" si="37">AH15/AJ15</f>
        <v>1</v>
      </c>
      <c r="AJ15" s="230">
        <v>1</v>
      </c>
      <c r="AK15" s="238">
        <f t="shared" ref="AK15:AK16" si="38">AJ15/AJ15</f>
        <v>1</v>
      </c>
      <c r="AL15" s="283">
        <v>0.9</v>
      </c>
      <c r="AM15" s="70">
        <f t="shared" ref="AM15" si="39">AL15/AE15</f>
        <v>0.9</v>
      </c>
      <c r="AN15" s="101" t="s">
        <v>466</v>
      </c>
      <c r="AO15" s="232"/>
      <c r="AP15" s="70">
        <f t="shared" ref="AP15:AP16" si="40">AO15/AG15</f>
        <v>0</v>
      </c>
      <c r="AQ15" s="233"/>
      <c r="AR15" s="232"/>
      <c r="AS15" s="70">
        <f t="shared" ref="AS15:AS16" si="41">AR15/AI15</f>
        <v>0</v>
      </c>
      <c r="AT15" s="233"/>
      <c r="AU15" s="232"/>
      <c r="AV15" s="70">
        <f t="shared" ref="AV15:AV16" si="42">AU15/AK15</f>
        <v>0</v>
      </c>
      <c r="AW15" s="284"/>
      <c r="AX15" s="259"/>
      <c r="AY15" s="108"/>
    </row>
    <row r="16" spans="1:51" ht="64.5" customHeight="1" x14ac:dyDescent="0.25">
      <c r="A16" s="558"/>
      <c r="B16" s="502"/>
      <c r="C16" s="502"/>
      <c r="D16" s="502"/>
      <c r="E16" s="502"/>
      <c r="F16" s="502"/>
      <c r="G16" s="502"/>
      <c r="H16" s="518"/>
      <c r="I16" s="561"/>
      <c r="J16" s="206">
        <f t="shared" ref="J16:J17" si="43">AM16</f>
        <v>0</v>
      </c>
      <c r="K16" s="206">
        <f t="shared" ref="K16:K18" si="44">AO16</f>
        <v>0</v>
      </c>
      <c r="L16" s="206">
        <f t="shared" ref="L16:L18" si="45">AR16</f>
        <v>0</v>
      </c>
      <c r="M16" s="206">
        <f t="shared" ref="M16:M18" si="46">AU16</f>
        <v>0</v>
      </c>
      <c r="N16" s="50" t="s">
        <v>281</v>
      </c>
      <c r="O16" s="317" t="s">
        <v>282</v>
      </c>
      <c r="P16" s="358"/>
      <c r="Q16" s="51"/>
      <c r="R16" s="51"/>
      <c r="S16" s="51" t="s">
        <v>7</v>
      </c>
      <c r="T16" s="51"/>
      <c r="U16" s="51"/>
      <c r="V16" s="51" t="s">
        <v>7</v>
      </c>
      <c r="W16" s="51"/>
      <c r="X16" s="51"/>
      <c r="Y16" s="51"/>
      <c r="Z16" s="51"/>
      <c r="AA16" s="51"/>
      <c r="AB16" s="51" t="s">
        <v>7</v>
      </c>
      <c r="AC16" s="109" t="s">
        <v>427</v>
      </c>
      <c r="AD16" s="336">
        <v>0</v>
      </c>
      <c r="AE16" s="53">
        <f t="shared" ref="AE16" si="47">AD16/AJ16</f>
        <v>0</v>
      </c>
      <c r="AF16" s="52">
        <v>0.3</v>
      </c>
      <c r="AG16" s="53">
        <f t="shared" si="36"/>
        <v>0.3</v>
      </c>
      <c r="AH16" s="52">
        <v>0.5</v>
      </c>
      <c r="AI16" s="53">
        <f t="shared" si="37"/>
        <v>0.5</v>
      </c>
      <c r="AJ16" s="52">
        <v>1</v>
      </c>
      <c r="AK16" s="239">
        <f t="shared" si="38"/>
        <v>1</v>
      </c>
      <c r="AL16" s="285"/>
      <c r="AM16" s="64"/>
      <c r="AN16" s="50" t="s">
        <v>440</v>
      </c>
      <c r="AO16" s="227"/>
      <c r="AP16" s="64">
        <f t="shared" si="40"/>
        <v>0</v>
      </c>
      <c r="AQ16" s="228"/>
      <c r="AR16" s="227"/>
      <c r="AS16" s="64">
        <f t="shared" si="41"/>
        <v>0</v>
      </c>
      <c r="AT16" s="228"/>
      <c r="AU16" s="227"/>
      <c r="AV16" s="64">
        <f t="shared" si="42"/>
        <v>0</v>
      </c>
      <c r="AW16" s="286"/>
      <c r="AX16" s="260"/>
      <c r="AY16" s="109"/>
    </row>
    <row r="17" spans="1:51" ht="103.5" customHeight="1" x14ac:dyDescent="0.25">
      <c r="A17" s="558"/>
      <c r="B17" s="502"/>
      <c r="C17" s="502"/>
      <c r="D17" s="502"/>
      <c r="E17" s="502"/>
      <c r="F17" s="502"/>
      <c r="G17" s="502"/>
      <c r="H17" s="518"/>
      <c r="I17" s="561"/>
      <c r="J17" s="206">
        <f t="shared" si="43"/>
        <v>0</v>
      </c>
      <c r="K17" s="206">
        <f>AO17</f>
        <v>0</v>
      </c>
      <c r="L17" s="206">
        <f t="shared" si="45"/>
        <v>0</v>
      </c>
      <c r="M17" s="206">
        <f t="shared" si="46"/>
        <v>0</v>
      </c>
      <c r="N17" s="50" t="s">
        <v>283</v>
      </c>
      <c r="O17" s="317" t="s">
        <v>284</v>
      </c>
      <c r="P17" s="358"/>
      <c r="Q17" s="51"/>
      <c r="R17" s="51"/>
      <c r="S17" s="51" t="s">
        <v>7</v>
      </c>
      <c r="T17" s="51"/>
      <c r="U17" s="51"/>
      <c r="V17" s="51" t="s">
        <v>7</v>
      </c>
      <c r="W17" s="51"/>
      <c r="X17" s="51"/>
      <c r="Y17" s="51"/>
      <c r="Z17" s="51"/>
      <c r="AA17" s="51"/>
      <c r="AB17" s="51" t="s">
        <v>7</v>
      </c>
      <c r="AC17" s="109" t="s">
        <v>427</v>
      </c>
      <c r="AD17" s="336">
        <v>0</v>
      </c>
      <c r="AE17" s="53">
        <f t="shared" ref="AE17" si="48">AD17/AJ17</f>
        <v>0</v>
      </c>
      <c r="AF17" s="52">
        <v>0.3</v>
      </c>
      <c r="AG17" s="53">
        <f t="shared" ref="AG17" si="49">AF17/AJ17</f>
        <v>0.3</v>
      </c>
      <c r="AH17" s="52">
        <v>0.5</v>
      </c>
      <c r="AI17" s="53">
        <f t="shared" ref="AI17" si="50">AH17/AJ17</f>
        <v>0.5</v>
      </c>
      <c r="AJ17" s="52">
        <v>1</v>
      </c>
      <c r="AK17" s="239">
        <f t="shared" ref="AK17" si="51">AJ17/AJ17</f>
        <v>1</v>
      </c>
      <c r="AL17" s="285"/>
      <c r="AM17" s="64"/>
      <c r="AN17" s="50" t="s">
        <v>441</v>
      </c>
      <c r="AO17" s="227"/>
      <c r="AP17" s="64">
        <f t="shared" si="33"/>
        <v>0</v>
      </c>
      <c r="AQ17" s="228"/>
      <c r="AR17" s="227"/>
      <c r="AS17" s="64">
        <f t="shared" si="34"/>
        <v>0</v>
      </c>
      <c r="AT17" s="228"/>
      <c r="AU17" s="227"/>
      <c r="AV17" s="64">
        <f t="shared" si="35"/>
        <v>0</v>
      </c>
      <c r="AW17" s="286"/>
      <c r="AX17" s="260"/>
      <c r="AY17" s="109"/>
    </row>
    <row r="18" spans="1:51" ht="103.5" customHeight="1" thickBot="1" x14ac:dyDescent="0.3">
      <c r="A18" s="559"/>
      <c r="B18" s="503"/>
      <c r="C18" s="503"/>
      <c r="D18" s="503"/>
      <c r="E18" s="503"/>
      <c r="F18" s="503"/>
      <c r="G18" s="503"/>
      <c r="H18" s="519"/>
      <c r="I18" s="562"/>
      <c r="J18" s="207">
        <f>AM18</f>
        <v>0.9</v>
      </c>
      <c r="K18" s="207">
        <f t="shared" si="44"/>
        <v>0</v>
      </c>
      <c r="L18" s="207">
        <f t="shared" si="45"/>
        <v>0</v>
      </c>
      <c r="M18" s="207">
        <f t="shared" si="46"/>
        <v>0</v>
      </c>
      <c r="N18" s="102" t="s">
        <v>285</v>
      </c>
      <c r="O18" s="318" t="s">
        <v>286</v>
      </c>
      <c r="P18" s="359"/>
      <c r="Q18" s="103"/>
      <c r="R18" s="103"/>
      <c r="S18" s="103" t="s">
        <v>7</v>
      </c>
      <c r="T18" s="103"/>
      <c r="U18" s="103"/>
      <c r="V18" s="103" t="s">
        <v>7</v>
      </c>
      <c r="W18" s="103"/>
      <c r="X18" s="103"/>
      <c r="Y18" s="103"/>
      <c r="Z18" s="103"/>
      <c r="AA18" s="103"/>
      <c r="AB18" s="103" t="s">
        <v>7</v>
      </c>
      <c r="AC18" s="112" t="s">
        <v>358</v>
      </c>
      <c r="AD18" s="337">
        <v>1</v>
      </c>
      <c r="AE18" s="105">
        <f t="shared" ref="AE18" si="52">AD18/AJ18</f>
        <v>1</v>
      </c>
      <c r="AF18" s="104">
        <v>1</v>
      </c>
      <c r="AG18" s="105">
        <f t="shared" ref="AG18" si="53">AF18/AJ18</f>
        <v>1</v>
      </c>
      <c r="AH18" s="104">
        <v>1</v>
      </c>
      <c r="AI18" s="105">
        <f t="shared" ref="AI18" si="54">AH18/AJ18</f>
        <v>1</v>
      </c>
      <c r="AJ18" s="104">
        <v>1</v>
      </c>
      <c r="AK18" s="240">
        <f t="shared" ref="AK18" si="55">AJ18/AJ18</f>
        <v>1</v>
      </c>
      <c r="AL18" s="287">
        <v>0.9</v>
      </c>
      <c r="AM18" s="78">
        <f t="shared" si="32"/>
        <v>0.9</v>
      </c>
      <c r="AN18" s="102" t="s">
        <v>467</v>
      </c>
      <c r="AO18" s="107"/>
      <c r="AP18" s="106">
        <f t="shared" si="9"/>
        <v>0</v>
      </c>
      <c r="AQ18" s="110"/>
      <c r="AR18" s="107"/>
      <c r="AS18" s="106">
        <f t="shared" si="10"/>
        <v>0</v>
      </c>
      <c r="AT18" s="111"/>
      <c r="AU18" s="107"/>
      <c r="AV18" s="106">
        <f t="shared" si="11"/>
        <v>0</v>
      </c>
      <c r="AW18" s="288"/>
      <c r="AX18" s="261"/>
      <c r="AY18" s="112"/>
    </row>
    <row r="19" spans="1:51" s="43" customFormat="1" ht="90" x14ac:dyDescent="0.25">
      <c r="A19" s="504" t="s">
        <v>9</v>
      </c>
      <c r="B19" s="470">
        <f>AVERAGE(AM19:AM30)</f>
        <v>0.9285714285714286</v>
      </c>
      <c r="C19" s="470">
        <f>AVERAGE(AP19:AP30)</f>
        <v>0</v>
      </c>
      <c r="D19" s="470">
        <f>AVERAGE(AS19:AS30)</f>
        <v>0</v>
      </c>
      <c r="E19" s="470">
        <f>AVERAGE(AL19:AL30)</f>
        <v>0.26298701298701299</v>
      </c>
      <c r="F19" s="470" t="e">
        <f>AVERAGE(AO19:AO30)</f>
        <v>#DIV/0!</v>
      </c>
      <c r="G19" s="470" t="e">
        <f>AVERAGE(AR19:AR30)</f>
        <v>#DIV/0!</v>
      </c>
      <c r="H19" s="477" t="e">
        <f>AVERAGE(AU19:AU30)</f>
        <v>#DIV/0!</v>
      </c>
      <c r="I19" s="507" t="s">
        <v>349</v>
      </c>
      <c r="J19" s="462">
        <f>AVERAGE(AL19:AL21)</f>
        <v>0.25</v>
      </c>
      <c r="K19" s="462" t="e">
        <f>AVERAGE(AO19:AO21)</f>
        <v>#DIV/0!</v>
      </c>
      <c r="L19" s="462" t="e">
        <f>AVERAGE(AR19:AR21)</f>
        <v>#DIV/0!</v>
      </c>
      <c r="M19" s="462" t="e">
        <f>AVERAGE(AU19:AU21)</f>
        <v>#DIV/0!</v>
      </c>
      <c r="N19" s="113" t="s">
        <v>244</v>
      </c>
      <c r="O19" s="319" t="s">
        <v>243</v>
      </c>
      <c r="P19" s="360"/>
      <c r="Q19" s="167" t="s">
        <v>7</v>
      </c>
      <c r="R19" s="167"/>
      <c r="S19" s="167"/>
      <c r="T19" s="167"/>
      <c r="U19" s="167"/>
      <c r="V19" s="167"/>
      <c r="W19" s="167"/>
      <c r="X19" s="167"/>
      <c r="Y19" s="167"/>
      <c r="Z19" s="167"/>
      <c r="AA19" s="167"/>
      <c r="AB19" s="167"/>
      <c r="AC19" s="119" t="s">
        <v>151</v>
      </c>
      <c r="AD19" s="338">
        <v>1</v>
      </c>
      <c r="AE19" s="115">
        <f t="shared" ref="AE19:AE21" si="56">AD19/AJ19</f>
        <v>0.25</v>
      </c>
      <c r="AF19" s="114">
        <v>2</v>
      </c>
      <c r="AG19" s="115">
        <f t="shared" ref="AG19:AG21" si="57">AF19/AJ19</f>
        <v>0.5</v>
      </c>
      <c r="AH19" s="114">
        <v>3</v>
      </c>
      <c r="AI19" s="115">
        <f t="shared" ref="AI19:AI21" si="58">AH19/AJ19</f>
        <v>0.75</v>
      </c>
      <c r="AJ19" s="114">
        <v>4</v>
      </c>
      <c r="AK19" s="241">
        <f t="shared" ref="AK19:AK21" si="59">AJ19/AJ19</f>
        <v>1</v>
      </c>
      <c r="AL19" s="289">
        <v>0.25</v>
      </c>
      <c r="AM19" s="116">
        <f t="shared" si="8"/>
        <v>1</v>
      </c>
      <c r="AN19" s="416" t="s">
        <v>480</v>
      </c>
      <c r="AO19" s="117"/>
      <c r="AP19" s="116">
        <f t="shared" si="9"/>
        <v>0</v>
      </c>
      <c r="AQ19" s="118"/>
      <c r="AR19" s="117"/>
      <c r="AS19" s="116">
        <f t="shared" si="10"/>
        <v>0</v>
      </c>
      <c r="AT19" s="118"/>
      <c r="AU19" s="117"/>
      <c r="AV19" s="116">
        <f t="shared" si="11"/>
        <v>0</v>
      </c>
      <c r="AW19" s="290"/>
      <c r="AX19" s="262" t="s">
        <v>235</v>
      </c>
      <c r="AY19" s="119" t="s">
        <v>239</v>
      </c>
    </row>
    <row r="20" spans="1:51" s="43" customFormat="1" ht="93.75" customHeight="1" x14ac:dyDescent="0.25">
      <c r="A20" s="505"/>
      <c r="B20" s="471"/>
      <c r="C20" s="471"/>
      <c r="D20" s="471"/>
      <c r="E20" s="471"/>
      <c r="F20" s="471"/>
      <c r="G20" s="471"/>
      <c r="H20" s="478"/>
      <c r="I20" s="508"/>
      <c r="J20" s="450"/>
      <c r="K20" s="450"/>
      <c r="L20" s="450"/>
      <c r="M20" s="450"/>
      <c r="N20" s="120" t="s">
        <v>245</v>
      </c>
      <c r="O20" s="243" t="s">
        <v>159</v>
      </c>
      <c r="P20" s="361"/>
      <c r="Q20" s="168" t="s">
        <v>7</v>
      </c>
      <c r="R20" s="168"/>
      <c r="S20" s="168"/>
      <c r="T20" s="168"/>
      <c r="U20" s="168"/>
      <c r="V20" s="168"/>
      <c r="W20" s="168"/>
      <c r="X20" s="168"/>
      <c r="Y20" s="168"/>
      <c r="Z20" s="168"/>
      <c r="AA20" s="168"/>
      <c r="AB20" s="168"/>
      <c r="AC20" s="125" t="s">
        <v>152</v>
      </c>
      <c r="AD20" s="339">
        <v>1</v>
      </c>
      <c r="AE20" s="122">
        <v>0</v>
      </c>
      <c r="AF20" s="121">
        <v>2</v>
      </c>
      <c r="AG20" s="122">
        <f>1/2</f>
        <v>0.5</v>
      </c>
      <c r="AH20" s="121">
        <v>3</v>
      </c>
      <c r="AI20" s="122">
        <f>1/2</f>
        <v>0.5</v>
      </c>
      <c r="AJ20" s="121">
        <v>4</v>
      </c>
      <c r="AK20" s="242">
        <f>3/3</f>
        <v>1</v>
      </c>
      <c r="AL20" s="291"/>
      <c r="AM20" s="60"/>
      <c r="AN20" s="124" t="s">
        <v>500</v>
      </c>
      <c r="AO20" s="62"/>
      <c r="AP20" s="60"/>
      <c r="AQ20" s="63"/>
      <c r="AR20" s="62"/>
      <c r="AS20" s="60"/>
      <c r="AT20" s="63"/>
      <c r="AU20" s="62"/>
      <c r="AV20" s="60">
        <f t="shared" ref="AV20" si="60">AU20/AK20</f>
        <v>0</v>
      </c>
      <c r="AW20" s="292"/>
      <c r="AX20" s="263" t="s">
        <v>235</v>
      </c>
      <c r="AY20" s="125" t="s">
        <v>239</v>
      </c>
    </row>
    <row r="21" spans="1:51" s="43" customFormat="1" ht="309" customHeight="1" x14ac:dyDescent="0.25">
      <c r="A21" s="505"/>
      <c r="B21" s="471"/>
      <c r="C21" s="471"/>
      <c r="D21" s="471"/>
      <c r="E21" s="471"/>
      <c r="F21" s="471"/>
      <c r="G21" s="471"/>
      <c r="H21" s="478"/>
      <c r="I21" s="508"/>
      <c r="J21" s="461"/>
      <c r="K21" s="461"/>
      <c r="L21" s="461"/>
      <c r="M21" s="461"/>
      <c r="N21" s="120" t="s">
        <v>237</v>
      </c>
      <c r="O21" s="243" t="s">
        <v>145</v>
      </c>
      <c r="P21" s="361"/>
      <c r="Q21" s="168" t="s">
        <v>7</v>
      </c>
      <c r="R21" s="168"/>
      <c r="S21" s="168"/>
      <c r="T21" s="168"/>
      <c r="U21" s="168" t="s">
        <v>7</v>
      </c>
      <c r="V21" s="168"/>
      <c r="W21" s="168"/>
      <c r="X21" s="168"/>
      <c r="Y21" s="168"/>
      <c r="Z21" s="168"/>
      <c r="AA21" s="168"/>
      <c r="AB21" s="168"/>
      <c r="AC21" s="125" t="s">
        <v>153</v>
      </c>
      <c r="AD21" s="339">
        <v>1</v>
      </c>
      <c r="AE21" s="122">
        <f t="shared" si="56"/>
        <v>0.25</v>
      </c>
      <c r="AF21" s="121">
        <v>2</v>
      </c>
      <c r="AG21" s="122">
        <f t="shared" si="57"/>
        <v>0.5</v>
      </c>
      <c r="AH21" s="121">
        <v>3</v>
      </c>
      <c r="AI21" s="122">
        <f t="shared" si="58"/>
        <v>0.75</v>
      </c>
      <c r="AJ21" s="121">
        <v>4</v>
      </c>
      <c r="AK21" s="242">
        <f t="shared" si="59"/>
        <v>1</v>
      </c>
      <c r="AL21" s="291">
        <v>0.25</v>
      </c>
      <c r="AM21" s="60">
        <f t="shared" si="8"/>
        <v>1</v>
      </c>
      <c r="AN21" s="124" t="s">
        <v>501</v>
      </c>
      <c r="AO21" s="62"/>
      <c r="AP21" s="60">
        <f t="shared" si="9"/>
        <v>0</v>
      </c>
      <c r="AQ21" s="63"/>
      <c r="AR21" s="62"/>
      <c r="AS21" s="60">
        <f t="shared" si="10"/>
        <v>0</v>
      </c>
      <c r="AT21" s="63"/>
      <c r="AU21" s="62"/>
      <c r="AV21" s="60">
        <f t="shared" si="11"/>
        <v>0</v>
      </c>
      <c r="AW21" s="292"/>
      <c r="AX21" s="263" t="s">
        <v>235</v>
      </c>
      <c r="AY21" s="125" t="s">
        <v>239</v>
      </c>
    </row>
    <row r="22" spans="1:51" ht="30" x14ac:dyDescent="0.25">
      <c r="A22" s="505"/>
      <c r="B22" s="471"/>
      <c r="C22" s="471"/>
      <c r="D22" s="471"/>
      <c r="E22" s="471"/>
      <c r="F22" s="471"/>
      <c r="G22" s="471"/>
      <c r="H22" s="478"/>
      <c r="I22" s="508" t="s">
        <v>350</v>
      </c>
      <c r="J22" s="449">
        <f>AVERAGE(AL22:AL23)</f>
        <v>9.0909090909090912E-2</v>
      </c>
      <c r="K22" s="449" t="e">
        <f>AVERAGE(AO22:AO23)</f>
        <v>#DIV/0!</v>
      </c>
      <c r="L22" s="449" t="e">
        <f>AVERAGE(AR22:AR23)</f>
        <v>#DIV/0!</v>
      </c>
      <c r="M22" s="449" t="e">
        <f>AVERAGE(AU22:AU23)</f>
        <v>#DIV/0!</v>
      </c>
      <c r="N22" s="120" t="s">
        <v>250</v>
      </c>
      <c r="O22" s="243" t="s">
        <v>249</v>
      </c>
      <c r="P22" s="361" t="s">
        <v>7</v>
      </c>
      <c r="Q22" s="168" t="s">
        <v>7</v>
      </c>
      <c r="R22" s="168"/>
      <c r="S22" s="168"/>
      <c r="T22" s="168"/>
      <c r="U22" s="168" t="s">
        <v>7</v>
      </c>
      <c r="V22" s="168"/>
      <c r="W22" s="168"/>
      <c r="X22" s="168"/>
      <c r="Y22" s="168"/>
      <c r="Z22" s="168"/>
      <c r="AA22" s="168"/>
      <c r="AB22" s="168"/>
      <c r="AC22" s="125" t="s">
        <v>124</v>
      </c>
      <c r="AD22" s="339">
        <v>0</v>
      </c>
      <c r="AE22" s="122">
        <v>0</v>
      </c>
      <c r="AF22" s="121">
        <v>0</v>
      </c>
      <c r="AG22" s="122">
        <v>0</v>
      </c>
      <c r="AH22" s="121">
        <v>0</v>
      </c>
      <c r="AI22" s="122">
        <v>0</v>
      </c>
      <c r="AJ22" s="121">
        <v>1</v>
      </c>
      <c r="AK22" s="242">
        <v>1</v>
      </c>
      <c r="AL22" s="291"/>
      <c r="AM22" s="60"/>
      <c r="AN22" s="124"/>
      <c r="AO22" s="62"/>
      <c r="AP22" s="60"/>
      <c r="AQ22" s="63"/>
      <c r="AR22" s="62"/>
      <c r="AS22" s="60"/>
      <c r="AT22" s="63"/>
      <c r="AU22" s="62"/>
      <c r="AV22" s="60">
        <f t="shared" ref="AV22" si="61">AU22/AK22</f>
        <v>0</v>
      </c>
      <c r="AW22" s="292"/>
      <c r="AX22" s="263" t="s">
        <v>235</v>
      </c>
      <c r="AY22" s="125" t="s">
        <v>239</v>
      </c>
    </row>
    <row r="23" spans="1:51" s="43" customFormat="1" ht="285" x14ac:dyDescent="0.25">
      <c r="A23" s="505"/>
      <c r="B23" s="471"/>
      <c r="C23" s="471"/>
      <c r="D23" s="471"/>
      <c r="E23" s="471"/>
      <c r="F23" s="471"/>
      <c r="G23" s="471"/>
      <c r="H23" s="478"/>
      <c r="I23" s="508"/>
      <c r="J23" s="461"/>
      <c r="K23" s="461"/>
      <c r="L23" s="461"/>
      <c r="M23" s="461"/>
      <c r="N23" s="391" t="s">
        <v>242</v>
      </c>
      <c r="O23" s="243" t="s">
        <v>241</v>
      </c>
      <c r="P23" s="361"/>
      <c r="Q23" s="168" t="s">
        <v>7</v>
      </c>
      <c r="R23" s="168" t="s">
        <v>7</v>
      </c>
      <c r="S23" s="387" t="s">
        <v>7</v>
      </c>
      <c r="T23" s="168"/>
      <c r="U23" s="168"/>
      <c r="V23" s="168"/>
      <c r="W23" s="168"/>
      <c r="X23" s="168"/>
      <c r="Y23" s="168"/>
      <c r="Z23" s="168"/>
      <c r="AA23" s="168"/>
      <c r="AB23" s="168"/>
      <c r="AC23" s="125" t="s">
        <v>160</v>
      </c>
      <c r="AD23" s="339">
        <v>2</v>
      </c>
      <c r="AE23" s="122">
        <f t="shared" ref="AE23:AE80" si="62">AD23/AJ23</f>
        <v>0.18181818181818182</v>
      </c>
      <c r="AF23" s="121">
        <v>5</v>
      </c>
      <c r="AG23" s="122">
        <f t="shared" ref="AG23:AG80" si="63">AF23/AJ23</f>
        <v>0.45454545454545453</v>
      </c>
      <c r="AH23" s="121">
        <v>8</v>
      </c>
      <c r="AI23" s="122">
        <f t="shared" ref="AI23:AI80" si="64">AH23/AJ23</f>
        <v>0.72727272727272729</v>
      </c>
      <c r="AJ23" s="121">
        <v>11</v>
      </c>
      <c r="AK23" s="242">
        <f t="shared" ref="AK23:AK80" si="65">AJ23/AJ23</f>
        <v>1</v>
      </c>
      <c r="AL23" s="291">
        <f>1/11</f>
        <v>9.0909090909090912E-2</v>
      </c>
      <c r="AM23" s="60">
        <f t="shared" ref="AM23:AM28" si="66">AL23/AE23</f>
        <v>0.5</v>
      </c>
      <c r="AN23" s="124" t="s">
        <v>502</v>
      </c>
      <c r="AO23" s="62"/>
      <c r="AP23" s="60">
        <f t="shared" ref="AP23:AP28" si="67">AO23/AG23</f>
        <v>0</v>
      </c>
      <c r="AQ23" s="126"/>
      <c r="AR23" s="62"/>
      <c r="AS23" s="60">
        <f t="shared" ref="AS23:AS28" si="68">AR23/AI23</f>
        <v>0</v>
      </c>
      <c r="AT23" s="126"/>
      <c r="AU23" s="62"/>
      <c r="AV23" s="60">
        <f t="shared" ref="AV23:AV29" si="69">AU23/AK23</f>
        <v>0</v>
      </c>
      <c r="AW23" s="292"/>
      <c r="AX23" s="263" t="s">
        <v>235</v>
      </c>
      <c r="AY23" s="125" t="s">
        <v>239</v>
      </c>
    </row>
    <row r="24" spans="1:51" s="43" customFormat="1" ht="30" x14ac:dyDescent="0.25">
      <c r="A24" s="505"/>
      <c r="B24" s="471"/>
      <c r="C24" s="471"/>
      <c r="D24" s="471"/>
      <c r="E24" s="471"/>
      <c r="F24" s="471"/>
      <c r="G24" s="471"/>
      <c r="H24" s="478"/>
      <c r="I24" s="508" t="s">
        <v>351</v>
      </c>
      <c r="J24" s="449">
        <f>AVERAGE(AL24:AL30)</f>
        <v>0.3125</v>
      </c>
      <c r="K24" s="449" t="e">
        <f>AVERAGE(AO24:AO30)</f>
        <v>#DIV/0!</v>
      </c>
      <c r="L24" s="449" t="e">
        <f>AVERAGE(AR24:AR30)</f>
        <v>#DIV/0!</v>
      </c>
      <c r="M24" s="449" t="e">
        <f>AVERAGE(AU24:AU30)</f>
        <v>#DIV/0!</v>
      </c>
      <c r="N24" s="120" t="s">
        <v>35</v>
      </c>
      <c r="O24" s="243" t="s">
        <v>36</v>
      </c>
      <c r="P24" s="361" t="s">
        <v>7</v>
      </c>
      <c r="Q24" s="168"/>
      <c r="R24" s="168"/>
      <c r="S24" s="168"/>
      <c r="T24" s="168"/>
      <c r="U24" s="168"/>
      <c r="V24" s="168"/>
      <c r="W24" s="168"/>
      <c r="X24" s="168"/>
      <c r="Y24" s="168"/>
      <c r="Z24" s="168"/>
      <c r="AA24" s="168"/>
      <c r="AB24" s="168"/>
      <c r="AC24" s="125" t="s">
        <v>125</v>
      </c>
      <c r="AD24" s="339">
        <v>0</v>
      </c>
      <c r="AE24" s="122">
        <f t="shared" si="62"/>
        <v>0</v>
      </c>
      <c r="AF24" s="121">
        <v>0</v>
      </c>
      <c r="AG24" s="122">
        <f t="shared" si="63"/>
        <v>0</v>
      </c>
      <c r="AH24" s="121">
        <v>0</v>
      </c>
      <c r="AI24" s="122">
        <f t="shared" si="64"/>
        <v>0</v>
      </c>
      <c r="AJ24" s="121">
        <v>1</v>
      </c>
      <c r="AK24" s="242">
        <f t="shared" si="65"/>
        <v>1</v>
      </c>
      <c r="AL24" s="291"/>
      <c r="AM24" s="60"/>
      <c r="AN24" s="123"/>
      <c r="AO24" s="62"/>
      <c r="AP24" s="60"/>
      <c r="AQ24" s="126"/>
      <c r="AR24" s="62"/>
      <c r="AS24" s="60"/>
      <c r="AT24" s="126"/>
      <c r="AU24" s="62"/>
      <c r="AV24" s="60">
        <f t="shared" si="69"/>
        <v>0</v>
      </c>
      <c r="AW24" s="293"/>
      <c r="AX24" s="263" t="s">
        <v>235</v>
      </c>
      <c r="AY24" s="125" t="s">
        <v>239</v>
      </c>
    </row>
    <row r="25" spans="1:51" s="43" customFormat="1" ht="195" x14ac:dyDescent="0.25">
      <c r="A25" s="505"/>
      <c r="B25" s="471"/>
      <c r="C25" s="471"/>
      <c r="D25" s="471"/>
      <c r="E25" s="471"/>
      <c r="F25" s="471"/>
      <c r="G25" s="471"/>
      <c r="H25" s="478"/>
      <c r="I25" s="508"/>
      <c r="J25" s="450"/>
      <c r="K25" s="450"/>
      <c r="L25" s="450"/>
      <c r="M25" s="450"/>
      <c r="N25" s="120" t="s">
        <v>247</v>
      </c>
      <c r="O25" s="243" t="s">
        <v>246</v>
      </c>
      <c r="P25" s="361"/>
      <c r="Q25" s="168"/>
      <c r="R25" s="168"/>
      <c r="S25" s="387" t="s">
        <v>7</v>
      </c>
      <c r="T25" s="168"/>
      <c r="U25" s="168"/>
      <c r="V25" s="168"/>
      <c r="W25" s="168"/>
      <c r="X25" s="168"/>
      <c r="Y25" s="168"/>
      <c r="Z25" s="168"/>
      <c r="AA25" s="168"/>
      <c r="AB25" s="168"/>
      <c r="AC25" s="125" t="s">
        <v>161</v>
      </c>
      <c r="AD25" s="339">
        <v>1</v>
      </c>
      <c r="AE25" s="122">
        <f t="shared" si="62"/>
        <v>0.25</v>
      </c>
      <c r="AF25" s="121">
        <v>2</v>
      </c>
      <c r="AG25" s="122">
        <f t="shared" si="63"/>
        <v>0.5</v>
      </c>
      <c r="AH25" s="121">
        <v>3</v>
      </c>
      <c r="AI25" s="122">
        <f t="shared" si="64"/>
        <v>0.75</v>
      </c>
      <c r="AJ25" s="121">
        <v>4</v>
      </c>
      <c r="AK25" s="242">
        <f t="shared" si="65"/>
        <v>1</v>
      </c>
      <c r="AL25" s="291">
        <v>0.25</v>
      </c>
      <c r="AM25" s="60">
        <f t="shared" si="66"/>
        <v>1</v>
      </c>
      <c r="AN25" s="124" t="s">
        <v>511</v>
      </c>
      <c r="AO25" s="62"/>
      <c r="AP25" s="60">
        <f t="shared" si="67"/>
        <v>0</v>
      </c>
      <c r="AQ25" s="63"/>
      <c r="AR25" s="62"/>
      <c r="AS25" s="60">
        <f t="shared" si="68"/>
        <v>0</v>
      </c>
      <c r="AT25" s="126"/>
      <c r="AU25" s="62"/>
      <c r="AV25" s="60">
        <f t="shared" si="69"/>
        <v>0</v>
      </c>
      <c r="AW25" s="292"/>
      <c r="AX25" s="263" t="s">
        <v>235</v>
      </c>
      <c r="AY25" s="125" t="s">
        <v>239</v>
      </c>
    </row>
    <row r="26" spans="1:51" s="43" customFormat="1" ht="30" x14ac:dyDescent="0.25">
      <c r="A26" s="505"/>
      <c r="B26" s="471"/>
      <c r="C26" s="471"/>
      <c r="D26" s="471"/>
      <c r="E26" s="471"/>
      <c r="F26" s="471"/>
      <c r="G26" s="471"/>
      <c r="H26" s="478"/>
      <c r="I26" s="508"/>
      <c r="J26" s="450"/>
      <c r="K26" s="450"/>
      <c r="L26" s="450"/>
      <c r="M26" s="450"/>
      <c r="N26" s="120" t="s">
        <v>37</v>
      </c>
      <c r="O26" s="243" t="s">
        <v>248</v>
      </c>
      <c r="P26" s="361"/>
      <c r="Q26" s="168"/>
      <c r="R26" s="168"/>
      <c r="S26" s="168"/>
      <c r="T26" s="168"/>
      <c r="U26" s="168" t="s">
        <v>7</v>
      </c>
      <c r="V26" s="168"/>
      <c r="W26" s="168"/>
      <c r="X26" s="168"/>
      <c r="Y26" s="168"/>
      <c r="Z26" s="168"/>
      <c r="AA26" s="168"/>
      <c r="AB26" s="168"/>
      <c r="AC26" s="125" t="s">
        <v>126</v>
      </c>
      <c r="AD26" s="339">
        <v>0</v>
      </c>
      <c r="AE26" s="122">
        <f t="shared" si="62"/>
        <v>0</v>
      </c>
      <c r="AF26" s="121">
        <v>0</v>
      </c>
      <c r="AG26" s="122">
        <f t="shared" si="63"/>
        <v>0</v>
      </c>
      <c r="AH26" s="121">
        <v>1</v>
      </c>
      <c r="AI26" s="122">
        <f t="shared" si="64"/>
        <v>1</v>
      </c>
      <c r="AJ26" s="121">
        <v>1</v>
      </c>
      <c r="AK26" s="242">
        <f t="shared" si="65"/>
        <v>1</v>
      </c>
      <c r="AL26" s="291"/>
      <c r="AM26" s="61"/>
      <c r="AN26" s="123"/>
      <c r="AO26" s="62"/>
      <c r="AP26" s="60"/>
      <c r="AQ26" s="126"/>
      <c r="AR26" s="62"/>
      <c r="AS26" s="60">
        <f t="shared" si="68"/>
        <v>0</v>
      </c>
      <c r="AT26" s="63"/>
      <c r="AU26" s="62"/>
      <c r="AV26" s="60">
        <f t="shared" si="69"/>
        <v>0</v>
      </c>
      <c r="AW26" s="293"/>
      <c r="AX26" s="263" t="s">
        <v>235</v>
      </c>
      <c r="AY26" s="125" t="s">
        <v>239</v>
      </c>
    </row>
    <row r="27" spans="1:51" s="382" customFormat="1" ht="369.75" customHeight="1" x14ac:dyDescent="0.25">
      <c r="A27" s="505"/>
      <c r="B27" s="471"/>
      <c r="C27" s="471"/>
      <c r="D27" s="471"/>
      <c r="E27" s="471"/>
      <c r="F27" s="471"/>
      <c r="G27" s="471"/>
      <c r="H27" s="478"/>
      <c r="I27" s="508"/>
      <c r="J27" s="450"/>
      <c r="K27" s="450"/>
      <c r="L27" s="450"/>
      <c r="M27" s="450"/>
      <c r="N27" s="120" t="s">
        <v>353</v>
      </c>
      <c r="O27" s="243" t="s">
        <v>354</v>
      </c>
      <c r="P27" s="361" t="s">
        <v>7</v>
      </c>
      <c r="Q27" s="168" t="s">
        <v>7</v>
      </c>
      <c r="R27" s="168" t="s">
        <v>7</v>
      </c>
      <c r="S27" s="387" t="s">
        <v>7</v>
      </c>
      <c r="T27" s="168"/>
      <c r="U27" s="168"/>
      <c r="V27" s="168"/>
      <c r="W27" s="168"/>
      <c r="X27" s="168"/>
      <c r="Y27" s="168"/>
      <c r="Z27" s="168"/>
      <c r="AA27" s="168"/>
      <c r="AB27" s="168"/>
      <c r="AC27" s="125" t="s">
        <v>352</v>
      </c>
      <c r="AD27" s="264">
        <v>1</v>
      </c>
      <c r="AE27" s="383">
        <f t="shared" si="62"/>
        <v>0.25</v>
      </c>
      <c r="AF27" s="120">
        <v>2</v>
      </c>
      <c r="AG27" s="383">
        <f t="shared" si="63"/>
        <v>0.5</v>
      </c>
      <c r="AH27" s="120">
        <v>3</v>
      </c>
      <c r="AI27" s="383">
        <f t="shared" si="64"/>
        <v>0.75</v>
      </c>
      <c r="AJ27" s="120">
        <v>4</v>
      </c>
      <c r="AK27" s="384">
        <f t="shared" si="65"/>
        <v>1</v>
      </c>
      <c r="AL27" s="417">
        <v>0.25</v>
      </c>
      <c r="AM27" s="60">
        <f t="shared" ref="AM27" si="70">AL27/AE27</f>
        <v>1</v>
      </c>
      <c r="AN27" s="418" t="s">
        <v>503</v>
      </c>
      <c r="AO27" s="62"/>
      <c r="AP27" s="60">
        <f t="shared" ref="AP27" si="71">AO27/AG27</f>
        <v>0</v>
      </c>
      <c r="AQ27" s="63"/>
      <c r="AR27" s="62"/>
      <c r="AS27" s="60">
        <f t="shared" ref="AS27" si="72">AR27/AI27</f>
        <v>0</v>
      </c>
      <c r="AT27" s="126"/>
      <c r="AU27" s="62"/>
      <c r="AV27" s="60">
        <f t="shared" ref="AV27" si="73">AU27/AK27</f>
        <v>0</v>
      </c>
      <c r="AW27" s="125"/>
      <c r="AX27" s="264" t="s">
        <v>235</v>
      </c>
      <c r="AY27" s="125" t="s">
        <v>239</v>
      </c>
    </row>
    <row r="28" spans="1:51" s="43" customFormat="1" ht="409.5" x14ac:dyDescent="0.25">
      <c r="A28" s="505"/>
      <c r="B28" s="471"/>
      <c r="C28" s="471"/>
      <c r="D28" s="471"/>
      <c r="E28" s="471"/>
      <c r="F28" s="471"/>
      <c r="G28" s="471"/>
      <c r="H28" s="478"/>
      <c r="I28" s="508"/>
      <c r="J28" s="450"/>
      <c r="K28" s="450"/>
      <c r="L28" s="450"/>
      <c r="M28" s="450"/>
      <c r="N28" s="120" t="s">
        <v>327</v>
      </c>
      <c r="O28" s="243" t="s">
        <v>136</v>
      </c>
      <c r="P28" s="361"/>
      <c r="Q28" s="168" t="s">
        <v>7</v>
      </c>
      <c r="R28" s="168" t="s">
        <v>7</v>
      </c>
      <c r="S28" s="387" t="s">
        <v>7</v>
      </c>
      <c r="T28" s="168"/>
      <c r="U28" s="168" t="s">
        <v>7</v>
      </c>
      <c r="V28" s="168"/>
      <c r="W28" s="168"/>
      <c r="X28" s="168"/>
      <c r="Y28" s="168" t="s">
        <v>7</v>
      </c>
      <c r="Z28" s="168"/>
      <c r="AA28" s="168"/>
      <c r="AB28" s="168" t="s">
        <v>7</v>
      </c>
      <c r="AC28" s="125" t="s">
        <v>234</v>
      </c>
      <c r="AD28" s="339">
        <v>1</v>
      </c>
      <c r="AE28" s="122">
        <f t="shared" ref="AE28" si="74">AD28/AJ28</f>
        <v>0.25</v>
      </c>
      <c r="AF28" s="121">
        <v>2</v>
      </c>
      <c r="AG28" s="122">
        <f t="shared" ref="AG28" si="75">AF28/AJ28</f>
        <v>0.5</v>
      </c>
      <c r="AH28" s="121">
        <v>3</v>
      </c>
      <c r="AI28" s="122">
        <f t="shared" ref="AI28" si="76">AH28/AJ28</f>
        <v>0.75</v>
      </c>
      <c r="AJ28" s="121">
        <v>4</v>
      </c>
      <c r="AK28" s="242">
        <f t="shared" ref="AK28" si="77">AJ28/AJ28</f>
        <v>1</v>
      </c>
      <c r="AL28" s="291">
        <v>0.25</v>
      </c>
      <c r="AM28" s="60">
        <f t="shared" si="66"/>
        <v>1</v>
      </c>
      <c r="AN28" s="124" t="s">
        <v>492</v>
      </c>
      <c r="AO28" s="62"/>
      <c r="AP28" s="60">
        <f t="shared" si="67"/>
        <v>0</v>
      </c>
      <c r="AQ28" s="126"/>
      <c r="AR28" s="62"/>
      <c r="AS28" s="60">
        <f t="shared" si="68"/>
        <v>0</v>
      </c>
      <c r="AT28" s="126"/>
      <c r="AU28" s="62"/>
      <c r="AV28" s="60">
        <f t="shared" si="69"/>
        <v>0</v>
      </c>
      <c r="AW28" s="293"/>
      <c r="AX28" s="263" t="s">
        <v>235</v>
      </c>
      <c r="AY28" s="127" t="s">
        <v>236</v>
      </c>
    </row>
    <row r="29" spans="1:51" s="43" customFormat="1" ht="225" x14ac:dyDescent="0.25">
      <c r="A29" s="505"/>
      <c r="B29" s="471"/>
      <c r="C29" s="471"/>
      <c r="D29" s="471"/>
      <c r="E29" s="471"/>
      <c r="F29" s="471"/>
      <c r="G29" s="471"/>
      <c r="H29" s="478"/>
      <c r="I29" s="508"/>
      <c r="J29" s="450"/>
      <c r="K29" s="450"/>
      <c r="L29" s="450"/>
      <c r="M29" s="450"/>
      <c r="N29" s="120" t="s">
        <v>240</v>
      </c>
      <c r="O29" s="243" t="s">
        <v>238</v>
      </c>
      <c r="P29" s="361" t="s">
        <v>7</v>
      </c>
      <c r="Q29" s="168" t="s">
        <v>7</v>
      </c>
      <c r="R29" s="168"/>
      <c r="S29" s="168"/>
      <c r="T29" s="168"/>
      <c r="U29" s="168" t="s">
        <v>7</v>
      </c>
      <c r="V29" s="168"/>
      <c r="W29" s="168"/>
      <c r="X29" s="168"/>
      <c r="Y29" s="168"/>
      <c r="Z29" s="168"/>
      <c r="AA29" s="168"/>
      <c r="AB29" s="168"/>
      <c r="AC29" s="125" t="s">
        <v>109</v>
      </c>
      <c r="AD29" s="339">
        <v>1</v>
      </c>
      <c r="AE29" s="122">
        <f t="shared" ref="AE29" si="78">AD29/AJ29</f>
        <v>0.5</v>
      </c>
      <c r="AF29" s="121">
        <v>1</v>
      </c>
      <c r="AG29" s="122">
        <f t="shared" ref="AG29" si="79">AF29/AJ29</f>
        <v>0.5</v>
      </c>
      <c r="AH29" s="121">
        <v>1</v>
      </c>
      <c r="AI29" s="122">
        <f t="shared" ref="AI29" si="80">AH29/AJ29</f>
        <v>0.5</v>
      </c>
      <c r="AJ29" s="121">
        <v>2</v>
      </c>
      <c r="AK29" s="242">
        <f t="shared" ref="AK29" si="81">AJ29/AJ29</f>
        <v>1</v>
      </c>
      <c r="AL29" s="291">
        <v>0.5</v>
      </c>
      <c r="AM29" s="60">
        <f t="shared" ref="AM29" si="82">AL29/AE29</f>
        <v>1</v>
      </c>
      <c r="AN29" s="124" t="s">
        <v>504</v>
      </c>
      <c r="AO29" s="62"/>
      <c r="AP29" s="60"/>
      <c r="AQ29" s="126"/>
      <c r="AR29" s="62"/>
      <c r="AS29" s="60"/>
      <c r="AT29" s="126"/>
      <c r="AU29" s="62"/>
      <c r="AV29" s="60">
        <f t="shared" si="69"/>
        <v>0</v>
      </c>
      <c r="AW29" s="293"/>
      <c r="AX29" s="263" t="s">
        <v>235</v>
      </c>
      <c r="AY29" s="125" t="s">
        <v>239</v>
      </c>
    </row>
    <row r="30" spans="1:51" s="43" customFormat="1" ht="30.75" thickBot="1" x14ac:dyDescent="0.3">
      <c r="A30" s="506"/>
      <c r="B30" s="472"/>
      <c r="C30" s="472"/>
      <c r="D30" s="472"/>
      <c r="E30" s="472"/>
      <c r="F30" s="472"/>
      <c r="G30" s="472"/>
      <c r="H30" s="479"/>
      <c r="I30" s="513"/>
      <c r="J30" s="451"/>
      <c r="K30" s="451"/>
      <c r="L30" s="451"/>
      <c r="M30" s="451"/>
      <c r="N30" s="128" t="s">
        <v>359</v>
      </c>
      <c r="O30" s="320" t="s">
        <v>360</v>
      </c>
      <c r="P30" s="362"/>
      <c r="Q30" s="169"/>
      <c r="R30" s="169"/>
      <c r="S30" s="169"/>
      <c r="T30" s="169"/>
      <c r="U30" s="169"/>
      <c r="V30" s="169"/>
      <c r="W30" s="169" t="s">
        <v>7</v>
      </c>
      <c r="X30" s="169"/>
      <c r="Y30" s="169"/>
      <c r="Z30" s="169"/>
      <c r="AA30" s="169"/>
      <c r="AB30" s="169"/>
      <c r="AC30" s="135" t="s">
        <v>318</v>
      </c>
      <c r="AD30" s="340">
        <v>0</v>
      </c>
      <c r="AE30" s="130">
        <f t="shared" si="62"/>
        <v>0</v>
      </c>
      <c r="AF30" s="129">
        <v>0</v>
      </c>
      <c r="AG30" s="130">
        <f t="shared" si="63"/>
        <v>0</v>
      </c>
      <c r="AH30" s="129">
        <v>0</v>
      </c>
      <c r="AI30" s="130">
        <f t="shared" si="64"/>
        <v>0</v>
      </c>
      <c r="AJ30" s="129">
        <v>1</v>
      </c>
      <c r="AK30" s="244">
        <f t="shared" si="65"/>
        <v>1</v>
      </c>
      <c r="AL30" s="294"/>
      <c r="AM30" s="131"/>
      <c r="AN30" s="132"/>
      <c r="AO30" s="133"/>
      <c r="AP30" s="131"/>
      <c r="AQ30" s="134"/>
      <c r="AR30" s="133"/>
      <c r="AS30" s="131"/>
      <c r="AT30" s="134"/>
      <c r="AU30" s="133"/>
      <c r="AV30" s="131">
        <f t="shared" si="11"/>
        <v>0</v>
      </c>
      <c r="AW30" s="295"/>
      <c r="AX30" s="265" t="s">
        <v>235</v>
      </c>
      <c r="AY30" s="135" t="s">
        <v>239</v>
      </c>
    </row>
    <row r="31" spans="1:51" ht="45" x14ac:dyDescent="0.25">
      <c r="A31" s="534" t="s">
        <v>10</v>
      </c>
      <c r="B31" s="495">
        <f>AVERAGE(AM31:AM57)</f>
        <v>1</v>
      </c>
      <c r="C31" s="495">
        <f>AVERAGE(AP31:AP57)</f>
        <v>0</v>
      </c>
      <c r="D31" s="495">
        <f>AVERAGE(AS31:AS57)</f>
        <v>0</v>
      </c>
      <c r="E31" s="495">
        <f>AVERAGE(AL31:AL57)</f>
        <v>0.25</v>
      </c>
      <c r="F31" s="495" t="e">
        <f>AVERAGE(AO31:AO57)</f>
        <v>#DIV/0!</v>
      </c>
      <c r="G31" s="495" t="e">
        <f>AVERAGE(AR31:AR57)</f>
        <v>#DIV/0!</v>
      </c>
      <c r="H31" s="498" t="e">
        <f>AVERAGE(AU31:AU57)</f>
        <v>#DIV/0!</v>
      </c>
      <c r="I31" s="493" t="s">
        <v>137</v>
      </c>
      <c r="J31" s="452">
        <f>AVERAGE(AL31:AL38)</f>
        <v>0.25</v>
      </c>
      <c r="K31" s="452" t="e">
        <f>AVERAGE(AO31:AO38)</f>
        <v>#DIV/0!</v>
      </c>
      <c r="L31" s="452" t="e">
        <f>AVERAGE(AR31:AR38)</f>
        <v>#DIV/0!</v>
      </c>
      <c r="M31" s="452" t="e">
        <f>AVERAGE(AU31:AU38)</f>
        <v>#DIV/0!</v>
      </c>
      <c r="N31" s="31" t="s">
        <v>50</v>
      </c>
      <c r="O31" s="321" t="s">
        <v>51</v>
      </c>
      <c r="P31" s="363"/>
      <c r="Q31" s="32"/>
      <c r="R31" s="32"/>
      <c r="S31" s="32"/>
      <c r="T31" s="32"/>
      <c r="U31" s="32"/>
      <c r="V31" s="32"/>
      <c r="W31" s="32"/>
      <c r="X31" s="32"/>
      <c r="Y31" s="32" t="s">
        <v>7</v>
      </c>
      <c r="Z31" s="32"/>
      <c r="AA31" s="32"/>
      <c r="AB31" s="32" t="s">
        <v>7</v>
      </c>
      <c r="AC31" s="364" t="s">
        <v>308</v>
      </c>
      <c r="AD31" s="341">
        <v>0</v>
      </c>
      <c r="AE31" s="33">
        <f t="shared" ref="AE31:AE38" si="83">AD31/AJ31</f>
        <v>0</v>
      </c>
      <c r="AF31" s="34">
        <v>0</v>
      </c>
      <c r="AG31" s="33">
        <f t="shared" ref="AG31:AG43" si="84">AF31/AJ31</f>
        <v>0</v>
      </c>
      <c r="AH31" s="34">
        <v>1</v>
      </c>
      <c r="AI31" s="33">
        <f t="shared" ref="AI31:AI43" si="85">AH31/AJ31</f>
        <v>1</v>
      </c>
      <c r="AJ31" s="34">
        <v>1</v>
      </c>
      <c r="AK31" s="245">
        <f t="shared" ref="AK31:AK43" si="86">AJ31/AJ31</f>
        <v>1</v>
      </c>
      <c r="AL31" s="296"/>
      <c r="AM31" s="56"/>
      <c r="AN31" s="138"/>
      <c r="AO31" s="58"/>
      <c r="AP31" s="56"/>
      <c r="AQ31" s="137"/>
      <c r="AR31" s="58"/>
      <c r="AS31" s="56">
        <f t="shared" ref="AS31:AS36" si="87">AR31/AI31</f>
        <v>0</v>
      </c>
      <c r="AT31" s="59"/>
      <c r="AU31" s="58"/>
      <c r="AV31" s="56">
        <f t="shared" si="11"/>
        <v>0</v>
      </c>
      <c r="AW31" s="297"/>
      <c r="AX31" s="266"/>
      <c r="AY31" s="136"/>
    </row>
    <row r="32" spans="1:51" ht="45" x14ac:dyDescent="0.25">
      <c r="A32" s="535"/>
      <c r="B32" s="496"/>
      <c r="C32" s="496"/>
      <c r="D32" s="496"/>
      <c r="E32" s="496"/>
      <c r="F32" s="496"/>
      <c r="G32" s="496"/>
      <c r="H32" s="499"/>
      <c r="I32" s="494"/>
      <c r="J32" s="453"/>
      <c r="K32" s="453"/>
      <c r="L32" s="453"/>
      <c r="M32" s="453"/>
      <c r="N32" s="35" t="s">
        <v>361</v>
      </c>
      <c r="O32" s="322" t="s">
        <v>362</v>
      </c>
      <c r="P32" s="365"/>
      <c r="Q32" s="36"/>
      <c r="R32" s="36"/>
      <c r="S32" s="36"/>
      <c r="T32" s="36"/>
      <c r="U32" s="36"/>
      <c r="V32" s="36"/>
      <c r="W32" s="36"/>
      <c r="X32" s="36"/>
      <c r="Y32" s="36" t="s">
        <v>7</v>
      </c>
      <c r="Z32" s="36"/>
      <c r="AA32" s="36"/>
      <c r="AB32" s="36" t="s">
        <v>7</v>
      </c>
      <c r="AC32" s="366"/>
      <c r="AD32" s="342">
        <v>0</v>
      </c>
      <c r="AE32" s="37">
        <f t="shared" si="83"/>
        <v>0</v>
      </c>
      <c r="AF32" s="38">
        <v>0</v>
      </c>
      <c r="AG32" s="37">
        <f t="shared" si="84"/>
        <v>0</v>
      </c>
      <c r="AH32" s="38">
        <v>1</v>
      </c>
      <c r="AI32" s="37">
        <f t="shared" si="85"/>
        <v>1</v>
      </c>
      <c r="AJ32" s="38">
        <v>1</v>
      </c>
      <c r="AK32" s="246">
        <f t="shared" si="86"/>
        <v>1</v>
      </c>
      <c r="AL32" s="298"/>
      <c r="AM32" s="56"/>
      <c r="AN32" s="138"/>
      <c r="AO32" s="58"/>
      <c r="AP32" s="56"/>
      <c r="AQ32" s="137"/>
      <c r="AR32" s="58"/>
      <c r="AS32" s="56">
        <f t="shared" si="87"/>
        <v>0</v>
      </c>
      <c r="AT32" s="59"/>
      <c r="AU32" s="58"/>
      <c r="AV32" s="56">
        <f t="shared" si="11"/>
        <v>0</v>
      </c>
      <c r="AW32" s="299"/>
      <c r="AX32" s="267"/>
      <c r="AY32" s="139"/>
    </row>
    <row r="33" spans="1:51" s="43" customFormat="1" ht="409.5" x14ac:dyDescent="0.25">
      <c r="A33" s="535"/>
      <c r="B33" s="496"/>
      <c r="C33" s="496"/>
      <c r="D33" s="496"/>
      <c r="E33" s="496"/>
      <c r="F33" s="496"/>
      <c r="G33" s="496"/>
      <c r="H33" s="499"/>
      <c r="I33" s="494"/>
      <c r="J33" s="453"/>
      <c r="K33" s="453"/>
      <c r="L33" s="453"/>
      <c r="M33" s="453"/>
      <c r="N33" s="35" t="s">
        <v>287</v>
      </c>
      <c r="O33" s="322" t="s">
        <v>184</v>
      </c>
      <c r="P33" s="365" t="s">
        <v>7</v>
      </c>
      <c r="Q33" s="36" t="s">
        <v>7</v>
      </c>
      <c r="R33" s="36" t="s">
        <v>7</v>
      </c>
      <c r="S33" s="388" t="s">
        <v>7</v>
      </c>
      <c r="T33" s="36" t="s">
        <v>7</v>
      </c>
      <c r="U33" s="36" t="s">
        <v>7</v>
      </c>
      <c r="V33" s="36" t="s">
        <v>7</v>
      </c>
      <c r="W33" s="36" t="s">
        <v>7</v>
      </c>
      <c r="X33" s="36" t="s">
        <v>7</v>
      </c>
      <c r="Y33" s="36" t="s">
        <v>7</v>
      </c>
      <c r="Z33" s="36" t="s">
        <v>7</v>
      </c>
      <c r="AA33" s="36" t="s">
        <v>7</v>
      </c>
      <c r="AB33" s="36" t="s">
        <v>7</v>
      </c>
      <c r="AC33" s="367" t="s">
        <v>309</v>
      </c>
      <c r="AD33" s="342">
        <v>1</v>
      </c>
      <c r="AE33" s="37">
        <f t="shared" si="83"/>
        <v>0.25</v>
      </c>
      <c r="AF33" s="38">
        <v>2</v>
      </c>
      <c r="AG33" s="37">
        <f t="shared" ref="AG33" si="88">AF33/AJ33</f>
        <v>0.5</v>
      </c>
      <c r="AH33" s="38">
        <v>3</v>
      </c>
      <c r="AI33" s="37">
        <f t="shared" ref="AI33" si="89">AH33/AJ33</f>
        <v>0.75</v>
      </c>
      <c r="AJ33" s="38">
        <v>4</v>
      </c>
      <c r="AK33" s="246">
        <f t="shared" ref="AK33" si="90">AJ33/AJ33</f>
        <v>1</v>
      </c>
      <c r="AL33" s="298">
        <v>0.25</v>
      </c>
      <c r="AM33" s="56">
        <f t="shared" ref="AM33:AM36" si="91">AL33/AE33</f>
        <v>1</v>
      </c>
      <c r="AN33" s="138" t="s">
        <v>505</v>
      </c>
      <c r="AO33" s="58"/>
      <c r="AP33" s="56">
        <f t="shared" ref="AP33:AP36" si="92">AO33/AG33</f>
        <v>0</v>
      </c>
      <c r="AQ33" s="137"/>
      <c r="AR33" s="58"/>
      <c r="AS33" s="56">
        <f t="shared" si="87"/>
        <v>0</v>
      </c>
      <c r="AT33" s="59"/>
      <c r="AU33" s="58"/>
      <c r="AV33" s="56">
        <f t="shared" si="11"/>
        <v>0</v>
      </c>
      <c r="AW33" s="299"/>
      <c r="AX33" s="267" t="s">
        <v>180</v>
      </c>
      <c r="AY33" s="139" t="s">
        <v>181</v>
      </c>
    </row>
    <row r="34" spans="1:51" s="43" customFormat="1" ht="165" x14ac:dyDescent="0.25">
      <c r="A34" s="535"/>
      <c r="B34" s="496"/>
      <c r="C34" s="496"/>
      <c r="D34" s="496"/>
      <c r="E34" s="496"/>
      <c r="F34" s="496"/>
      <c r="G34" s="496"/>
      <c r="H34" s="499"/>
      <c r="I34" s="494"/>
      <c r="J34" s="453"/>
      <c r="K34" s="453"/>
      <c r="L34" s="453"/>
      <c r="M34" s="453"/>
      <c r="N34" s="35" t="s">
        <v>310</v>
      </c>
      <c r="O34" s="322" t="s">
        <v>311</v>
      </c>
      <c r="P34" s="365"/>
      <c r="Q34" s="36"/>
      <c r="R34" s="36"/>
      <c r="S34" s="36"/>
      <c r="T34" s="36"/>
      <c r="U34" s="36"/>
      <c r="V34" s="36"/>
      <c r="W34" s="36"/>
      <c r="X34" s="36"/>
      <c r="Y34" s="36"/>
      <c r="Z34" s="36"/>
      <c r="AA34" s="36"/>
      <c r="AB34" s="36" t="s">
        <v>7</v>
      </c>
      <c r="AC34" s="367" t="s">
        <v>312</v>
      </c>
      <c r="AD34" s="342">
        <v>1</v>
      </c>
      <c r="AE34" s="37">
        <f t="shared" si="83"/>
        <v>0.25</v>
      </c>
      <c r="AF34" s="38">
        <v>2</v>
      </c>
      <c r="AG34" s="37">
        <f t="shared" ref="AG34:AG35" si="93">AF34/AJ34</f>
        <v>0.5</v>
      </c>
      <c r="AH34" s="38">
        <v>3</v>
      </c>
      <c r="AI34" s="37">
        <f t="shared" ref="AI34:AI35" si="94">AH34/AJ34</f>
        <v>0.75</v>
      </c>
      <c r="AJ34" s="38">
        <v>4</v>
      </c>
      <c r="AK34" s="246">
        <f t="shared" ref="AK34:AK35" si="95">AJ34/AJ34</f>
        <v>1</v>
      </c>
      <c r="AL34" s="298">
        <v>0.25</v>
      </c>
      <c r="AM34" s="56">
        <f t="shared" si="91"/>
        <v>1</v>
      </c>
      <c r="AN34" s="138" t="s">
        <v>468</v>
      </c>
      <c r="AO34" s="58"/>
      <c r="AP34" s="56">
        <f t="shared" si="92"/>
        <v>0</v>
      </c>
      <c r="AQ34" s="137"/>
      <c r="AR34" s="58"/>
      <c r="AS34" s="56">
        <f t="shared" si="87"/>
        <v>0</v>
      </c>
      <c r="AT34" s="59"/>
      <c r="AU34" s="58"/>
      <c r="AV34" s="56">
        <f t="shared" si="11"/>
        <v>0</v>
      </c>
      <c r="AW34" s="299"/>
      <c r="AX34" s="267" t="s">
        <v>180</v>
      </c>
      <c r="AY34" s="139" t="s">
        <v>181</v>
      </c>
    </row>
    <row r="35" spans="1:51" s="43" customFormat="1" ht="45" x14ac:dyDescent="0.25">
      <c r="A35" s="535"/>
      <c r="B35" s="496"/>
      <c r="C35" s="496"/>
      <c r="D35" s="496"/>
      <c r="E35" s="496"/>
      <c r="F35" s="496"/>
      <c r="G35" s="496"/>
      <c r="H35" s="499"/>
      <c r="I35" s="494"/>
      <c r="J35" s="453"/>
      <c r="K35" s="453"/>
      <c r="L35" s="453"/>
      <c r="M35" s="453"/>
      <c r="N35" s="35" t="s">
        <v>185</v>
      </c>
      <c r="O35" s="322" t="s">
        <v>186</v>
      </c>
      <c r="P35" s="365"/>
      <c r="Q35" s="36"/>
      <c r="R35" s="36"/>
      <c r="S35" s="36"/>
      <c r="T35" s="36"/>
      <c r="U35" s="36"/>
      <c r="V35" s="36"/>
      <c r="W35" s="36"/>
      <c r="X35" s="36"/>
      <c r="Y35" s="36" t="s">
        <v>7</v>
      </c>
      <c r="Z35" s="36"/>
      <c r="AA35" s="36"/>
      <c r="AB35" s="36" t="s">
        <v>7</v>
      </c>
      <c r="AC35" s="367"/>
      <c r="AD35" s="342">
        <v>0</v>
      </c>
      <c r="AE35" s="37">
        <f t="shared" si="83"/>
        <v>0</v>
      </c>
      <c r="AF35" s="38">
        <v>0.5</v>
      </c>
      <c r="AG35" s="37">
        <f t="shared" si="93"/>
        <v>0.5</v>
      </c>
      <c r="AH35" s="38">
        <v>0.5</v>
      </c>
      <c r="AI35" s="37">
        <f t="shared" si="94"/>
        <v>0.5</v>
      </c>
      <c r="AJ35" s="38">
        <v>1</v>
      </c>
      <c r="AK35" s="246">
        <f t="shared" si="95"/>
        <v>1</v>
      </c>
      <c r="AL35" s="298"/>
      <c r="AM35" s="56"/>
      <c r="AN35" s="138"/>
      <c r="AO35" s="58"/>
      <c r="AP35" s="56">
        <f t="shared" si="92"/>
        <v>0</v>
      </c>
      <c r="AQ35" s="137"/>
      <c r="AR35" s="58"/>
      <c r="AS35" s="56">
        <f t="shared" si="87"/>
        <v>0</v>
      </c>
      <c r="AT35" s="59"/>
      <c r="AU35" s="58"/>
      <c r="AV35" s="56">
        <f t="shared" si="11"/>
        <v>0</v>
      </c>
      <c r="AW35" s="299"/>
      <c r="AX35" s="267" t="s">
        <v>180</v>
      </c>
      <c r="AY35" s="139" t="s">
        <v>181</v>
      </c>
    </row>
    <row r="36" spans="1:51" s="43" customFormat="1" ht="390" x14ac:dyDescent="0.25">
      <c r="A36" s="535"/>
      <c r="B36" s="496"/>
      <c r="C36" s="496"/>
      <c r="D36" s="496"/>
      <c r="E36" s="496"/>
      <c r="F36" s="496"/>
      <c r="G36" s="496"/>
      <c r="H36" s="499"/>
      <c r="I36" s="494"/>
      <c r="J36" s="453"/>
      <c r="K36" s="453"/>
      <c r="L36" s="453"/>
      <c r="M36" s="453"/>
      <c r="N36" s="35" t="s">
        <v>190</v>
      </c>
      <c r="O36" s="322" t="s">
        <v>189</v>
      </c>
      <c r="P36" s="365"/>
      <c r="Q36" s="36"/>
      <c r="R36" s="36"/>
      <c r="S36" s="36"/>
      <c r="T36" s="36" t="s">
        <v>7</v>
      </c>
      <c r="U36" s="36"/>
      <c r="V36" s="36"/>
      <c r="W36" s="36"/>
      <c r="X36" s="170" t="s">
        <v>7</v>
      </c>
      <c r="Y36" s="36" t="s">
        <v>7</v>
      </c>
      <c r="Z36" s="36"/>
      <c r="AA36" s="36" t="s">
        <v>7</v>
      </c>
      <c r="AB36" s="36" t="s">
        <v>7</v>
      </c>
      <c r="AC36" s="367" t="s">
        <v>324</v>
      </c>
      <c r="AD36" s="342">
        <v>1</v>
      </c>
      <c r="AE36" s="37">
        <f t="shared" si="83"/>
        <v>0.25</v>
      </c>
      <c r="AF36" s="38">
        <v>2</v>
      </c>
      <c r="AG36" s="37">
        <f t="shared" ref="AG36" si="96">AF36/AJ36</f>
        <v>0.5</v>
      </c>
      <c r="AH36" s="38">
        <v>3</v>
      </c>
      <c r="AI36" s="37">
        <f t="shared" ref="AI36" si="97">AH36/AJ36</f>
        <v>0.75</v>
      </c>
      <c r="AJ36" s="38">
        <v>4</v>
      </c>
      <c r="AK36" s="246">
        <f t="shared" ref="AK36" si="98">AJ36/AJ36</f>
        <v>1</v>
      </c>
      <c r="AL36" s="298">
        <v>0.25</v>
      </c>
      <c r="AM36" s="56">
        <f t="shared" si="91"/>
        <v>1</v>
      </c>
      <c r="AN36" s="138" t="s">
        <v>470</v>
      </c>
      <c r="AO36" s="58"/>
      <c r="AP36" s="56">
        <f t="shared" si="92"/>
        <v>0</v>
      </c>
      <c r="AQ36" s="137"/>
      <c r="AR36" s="58"/>
      <c r="AS36" s="56">
        <f t="shared" si="87"/>
        <v>0</v>
      </c>
      <c r="AT36" s="59"/>
      <c r="AU36" s="58"/>
      <c r="AV36" s="56">
        <f t="shared" si="11"/>
        <v>0</v>
      </c>
      <c r="AW36" s="299"/>
      <c r="AX36" s="267" t="s">
        <v>180</v>
      </c>
      <c r="AY36" s="139" t="s">
        <v>191</v>
      </c>
    </row>
    <row r="37" spans="1:51" ht="195" customHeight="1" x14ac:dyDescent="0.25">
      <c r="A37" s="535"/>
      <c r="B37" s="496"/>
      <c r="C37" s="496"/>
      <c r="D37" s="496"/>
      <c r="E37" s="496"/>
      <c r="F37" s="496"/>
      <c r="G37" s="496"/>
      <c r="H37" s="499"/>
      <c r="I37" s="494"/>
      <c r="J37" s="453"/>
      <c r="K37" s="453"/>
      <c r="L37" s="453"/>
      <c r="M37" s="453"/>
      <c r="N37" s="35" t="s">
        <v>48</v>
      </c>
      <c r="O37" s="322" t="s">
        <v>49</v>
      </c>
      <c r="P37" s="365"/>
      <c r="Q37" s="36"/>
      <c r="R37" s="36"/>
      <c r="S37" s="36"/>
      <c r="T37" s="36"/>
      <c r="U37" s="36"/>
      <c r="V37" s="36" t="s">
        <v>7</v>
      </c>
      <c r="W37" s="36"/>
      <c r="X37" s="36"/>
      <c r="Y37" s="36" t="s">
        <v>7</v>
      </c>
      <c r="Z37" s="36"/>
      <c r="AA37" s="36"/>
      <c r="AB37" s="36" t="s">
        <v>7</v>
      </c>
      <c r="AC37" s="367" t="s">
        <v>325</v>
      </c>
      <c r="AD37" s="342">
        <v>0</v>
      </c>
      <c r="AE37" s="37">
        <f t="shared" si="83"/>
        <v>0</v>
      </c>
      <c r="AF37" s="38">
        <f>1/3</f>
        <v>0.33333333333333331</v>
      </c>
      <c r="AG37" s="37">
        <f t="shared" si="84"/>
        <v>0.33333333333333331</v>
      </c>
      <c r="AH37" s="38">
        <f>2/3</f>
        <v>0.66666666666666663</v>
      </c>
      <c r="AI37" s="37">
        <f t="shared" si="85"/>
        <v>0.66666666666666663</v>
      </c>
      <c r="AJ37" s="38">
        <v>1</v>
      </c>
      <c r="AK37" s="246">
        <f t="shared" si="86"/>
        <v>1</v>
      </c>
      <c r="AL37" s="298"/>
      <c r="AM37" s="57"/>
      <c r="AN37" s="138" t="s">
        <v>482</v>
      </c>
      <c r="AO37" s="58"/>
      <c r="AP37" s="56">
        <f t="shared" ref="AP37:AP43" si="99">AO37/AG37</f>
        <v>0</v>
      </c>
      <c r="AQ37" s="59"/>
      <c r="AR37" s="58"/>
      <c r="AS37" s="56">
        <f t="shared" ref="AS37:AS43" si="100">AR37/AI37</f>
        <v>0</v>
      </c>
      <c r="AT37" s="59"/>
      <c r="AU37" s="58"/>
      <c r="AV37" s="56">
        <f t="shared" ref="AV37:AV63" si="101">AU37/AK37</f>
        <v>0</v>
      </c>
      <c r="AW37" s="299"/>
      <c r="AX37" s="267"/>
      <c r="AY37" s="139"/>
    </row>
    <row r="38" spans="1:51" s="43" customFormat="1" ht="409.5" x14ac:dyDescent="0.25">
      <c r="A38" s="535"/>
      <c r="B38" s="496"/>
      <c r="C38" s="496"/>
      <c r="D38" s="496"/>
      <c r="E38" s="496"/>
      <c r="F38" s="496"/>
      <c r="G38" s="496"/>
      <c r="H38" s="499"/>
      <c r="I38" s="494"/>
      <c r="J38" s="453"/>
      <c r="K38" s="453"/>
      <c r="L38" s="453"/>
      <c r="M38" s="453"/>
      <c r="N38" s="35" t="s">
        <v>154</v>
      </c>
      <c r="O38" s="322" t="s">
        <v>38</v>
      </c>
      <c r="P38" s="365"/>
      <c r="Q38" s="36"/>
      <c r="R38" s="36" t="s">
        <v>7</v>
      </c>
      <c r="S38" s="388" t="s">
        <v>7</v>
      </c>
      <c r="T38" s="36"/>
      <c r="U38" s="36" t="s">
        <v>7</v>
      </c>
      <c r="V38" s="36"/>
      <c r="W38" s="36"/>
      <c r="X38" s="36"/>
      <c r="Y38" s="36" t="s">
        <v>7</v>
      </c>
      <c r="Z38" s="36"/>
      <c r="AA38" s="36"/>
      <c r="AB38" s="36" t="s">
        <v>7</v>
      </c>
      <c r="AC38" s="367" t="s">
        <v>313</v>
      </c>
      <c r="AD38" s="342">
        <v>0</v>
      </c>
      <c r="AE38" s="37">
        <f t="shared" si="83"/>
        <v>0</v>
      </c>
      <c r="AF38" s="38">
        <f>1/3</f>
        <v>0.33333333333333331</v>
      </c>
      <c r="AG38" s="37">
        <f t="shared" si="84"/>
        <v>0.33333333333333331</v>
      </c>
      <c r="AH38" s="38">
        <f>2/3</f>
        <v>0.66666666666666663</v>
      </c>
      <c r="AI38" s="37">
        <f t="shared" si="85"/>
        <v>0.66666666666666663</v>
      </c>
      <c r="AJ38" s="38">
        <v>1</v>
      </c>
      <c r="AK38" s="246">
        <f t="shared" si="86"/>
        <v>1</v>
      </c>
      <c r="AL38" s="298"/>
      <c r="AM38" s="56"/>
      <c r="AN38" s="138" t="s">
        <v>457</v>
      </c>
      <c r="AO38" s="58"/>
      <c r="AP38" s="56">
        <f t="shared" si="99"/>
        <v>0</v>
      </c>
      <c r="AQ38" s="59"/>
      <c r="AR38" s="58"/>
      <c r="AS38" s="56">
        <f t="shared" si="100"/>
        <v>0</v>
      </c>
      <c r="AT38" s="59"/>
      <c r="AU38" s="58"/>
      <c r="AV38" s="56">
        <f t="shared" si="101"/>
        <v>0</v>
      </c>
      <c r="AW38" s="299"/>
      <c r="AX38" s="267" t="s">
        <v>235</v>
      </c>
      <c r="AY38" s="139" t="s">
        <v>236</v>
      </c>
    </row>
    <row r="39" spans="1:51" ht="60" x14ac:dyDescent="0.25">
      <c r="A39" s="535"/>
      <c r="B39" s="496"/>
      <c r="C39" s="496"/>
      <c r="D39" s="496"/>
      <c r="E39" s="496"/>
      <c r="F39" s="496"/>
      <c r="G39" s="496"/>
      <c r="H39" s="499"/>
      <c r="I39" s="537" t="s">
        <v>110</v>
      </c>
      <c r="J39" s="454">
        <f>AVERAGE(AL39:AL43)</f>
        <v>0.25</v>
      </c>
      <c r="K39" s="454" t="e">
        <f>AVERAGE(AO39:AO43)</f>
        <v>#DIV/0!</v>
      </c>
      <c r="L39" s="454" t="e">
        <f>AVERAGE(AR39:AR43)</f>
        <v>#DIV/0!</v>
      </c>
      <c r="M39" s="454" t="e">
        <f>AVERAGE(AU39:AU43)</f>
        <v>#DIV/0!</v>
      </c>
      <c r="N39" s="35" t="s">
        <v>43</v>
      </c>
      <c r="O39" s="322" t="s">
        <v>44</v>
      </c>
      <c r="P39" s="365"/>
      <c r="Q39" s="36"/>
      <c r="R39" s="36"/>
      <c r="S39" s="36"/>
      <c r="T39" s="36"/>
      <c r="U39" s="36"/>
      <c r="V39" s="36"/>
      <c r="W39" s="36"/>
      <c r="X39" s="36"/>
      <c r="Y39" s="36" t="s">
        <v>7</v>
      </c>
      <c r="Z39" s="36"/>
      <c r="AA39" s="36" t="s">
        <v>7</v>
      </c>
      <c r="AB39" s="36" t="s">
        <v>7</v>
      </c>
      <c r="AC39" s="367" t="s">
        <v>363</v>
      </c>
      <c r="AD39" s="342">
        <v>0</v>
      </c>
      <c r="AE39" s="37">
        <v>0</v>
      </c>
      <c r="AF39" s="38">
        <f>1/2</f>
        <v>0.5</v>
      </c>
      <c r="AG39" s="37">
        <f t="shared" si="84"/>
        <v>0.5</v>
      </c>
      <c r="AH39" s="38">
        <v>1</v>
      </c>
      <c r="AI39" s="37">
        <f t="shared" si="85"/>
        <v>1</v>
      </c>
      <c r="AJ39" s="38">
        <v>1</v>
      </c>
      <c r="AK39" s="246">
        <f t="shared" si="86"/>
        <v>1</v>
      </c>
      <c r="AL39" s="298"/>
      <c r="AM39" s="57"/>
      <c r="AN39" s="138" t="s">
        <v>471</v>
      </c>
      <c r="AO39" s="58"/>
      <c r="AP39" s="56">
        <f t="shared" si="99"/>
        <v>0</v>
      </c>
      <c r="AQ39" s="59"/>
      <c r="AR39" s="58"/>
      <c r="AS39" s="56">
        <f t="shared" si="100"/>
        <v>0</v>
      </c>
      <c r="AT39" s="59"/>
      <c r="AU39" s="58"/>
      <c r="AV39" s="56">
        <f t="shared" si="101"/>
        <v>0</v>
      </c>
      <c r="AW39" s="299"/>
      <c r="AX39" s="267"/>
      <c r="AY39" s="139"/>
    </row>
    <row r="40" spans="1:51" ht="75" x14ac:dyDescent="0.25">
      <c r="A40" s="535"/>
      <c r="B40" s="496"/>
      <c r="C40" s="496"/>
      <c r="D40" s="496"/>
      <c r="E40" s="496"/>
      <c r="F40" s="496"/>
      <c r="G40" s="496"/>
      <c r="H40" s="499"/>
      <c r="I40" s="537"/>
      <c r="J40" s="441"/>
      <c r="K40" s="441"/>
      <c r="L40" s="441"/>
      <c r="M40" s="441"/>
      <c r="N40" s="35" t="s">
        <v>45</v>
      </c>
      <c r="O40" s="322" t="s">
        <v>46</v>
      </c>
      <c r="P40" s="365"/>
      <c r="Q40" s="36"/>
      <c r="R40" s="36"/>
      <c r="S40" s="36"/>
      <c r="T40" s="36"/>
      <c r="U40" s="36"/>
      <c r="V40" s="36"/>
      <c r="W40" s="36"/>
      <c r="X40" s="36"/>
      <c r="Y40" s="36" t="s">
        <v>7</v>
      </c>
      <c r="Z40" s="36"/>
      <c r="AA40" s="36" t="s">
        <v>7</v>
      </c>
      <c r="AB40" s="36" t="s">
        <v>7</v>
      </c>
      <c r="AC40" s="367" t="s">
        <v>364</v>
      </c>
      <c r="AD40" s="342">
        <v>0</v>
      </c>
      <c r="AE40" s="37">
        <f>AD40/AJ40</f>
        <v>0</v>
      </c>
      <c r="AF40" s="38">
        <v>0</v>
      </c>
      <c r="AG40" s="37">
        <f t="shared" si="84"/>
        <v>0</v>
      </c>
      <c r="AH40" s="38">
        <v>1</v>
      </c>
      <c r="AI40" s="37">
        <f t="shared" si="85"/>
        <v>0.5</v>
      </c>
      <c r="AJ40" s="38">
        <v>2</v>
      </c>
      <c r="AK40" s="246">
        <f t="shared" si="86"/>
        <v>1</v>
      </c>
      <c r="AL40" s="298"/>
      <c r="AM40" s="57"/>
      <c r="AN40" s="138" t="s">
        <v>472</v>
      </c>
      <c r="AO40" s="58"/>
      <c r="AP40" s="56"/>
      <c r="AQ40" s="59"/>
      <c r="AR40" s="58"/>
      <c r="AS40" s="56">
        <f t="shared" si="100"/>
        <v>0</v>
      </c>
      <c r="AT40" s="59"/>
      <c r="AU40" s="58"/>
      <c r="AV40" s="56">
        <f t="shared" si="101"/>
        <v>0</v>
      </c>
      <c r="AW40" s="299"/>
      <c r="AX40" s="267"/>
      <c r="AY40" s="139"/>
    </row>
    <row r="41" spans="1:51" s="43" customFormat="1" ht="60" x14ac:dyDescent="0.25">
      <c r="A41" s="535"/>
      <c r="B41" s="496"/>
      <c r="C41" s="496"/>
      <c r="D41" s="496"/>
      <c r="E41" s="496"/>
      <c r="F41" s="496"/>
      <c r="G41" s="496"/>
      <c r="H41" s="499"/>
      <c r="I41" s="537"/>
      <c r="J41" s="441"/>
      <c r="K41" s="441"/>
      <c r="L41" s="441"/>
      <c r="M41" s="441"/>
      <c r="N41" s="140" t="s">
        <v>146</v>
      </c>
      <c r="O41" s="323" t="s">
        <v>147</v>
      </c>
      <c r="P41" s="368"/>
      <c r="Q41" s="171"/>
      <c r="R41" s="171"/>
      <c r="S41" s="171"/>
      <c r="T41" s="171"/>
      <c r="U41" s="171"/>
      <c r="V41" s="171"/>
      <c r="W41" s="171"/>
      <c r="X41" s="171"/>
      <c r="Y41" s="171" t="s">
        <v>7</v>
      </c>
      <c r="Z41" s="171"/>
      <c r="AA41" s="171" t="s">
        <v>7</v>
      </c>
      <c r="AB41" s="171" t="s">
        <v>7</v>
      </c>
      <c r="AC41" s="367" t="s">
        <v>315</v>
      </c>
      <c r="AD41" s="342">
        <v>0</v>
      </c>
      <c r="AE41" s="37">
        <f>AD41/AJ41</f>
        <v>0</v>
      </c>
      <c r="AF41" s="38">
        <v>0</v>
      </c>
      <c r="AG41" s="37">
        <f t="shared" ref="AG41" si="102">AF41/AJ41</f>
        <v>0</v>
      </c>
      <c r="AH41" s="38">
        <v>1</v>
      </c>
      <c r="AI41" s="37">
        <f t="shared" ref="AI41" si="103">AH41/AJ41</f>
        <v>0.5</v>
      </c>
      <c r="AJ41" s="38">
        <v>2</v>
      </c>
      <c r="AK41" s="246">
        <f t="shared" ref="AK41" si="104">AJ41/AJ41</f>
        <v>1</v>
      </c>
      <c r="AL41" s="298"/>
      <c r="AM41" s="57"/>
      <c r="AN41" s="138" t="s">
        <v>473</v>
      </c>
      <c r="AO41" s="58"/>
      <c r="AP41" s="56"/>
      <c r="AQ41" s="59"/>
      <c r="AR41" s="58"/>
      <c r="AS41" s="56"/>
      <c r="AT41" s="59"/>
      <c r="AU41" s="58"/>
      <c r="AV41" s="56"/>
      <c r="AW41" s="299"/>
      <c r="AX41" s="267"/>
      <c r="AY41" s="139"/>
    </row>
    <row r="42" spans="1:51" ht="30" x14ac:dyDescent="0.25">
      <c r="A42" s="535"/>
      <c r="B42" s="496"/>
      <c r="C42" s="496"/>
      <c r="D42" s="496"/>
      <c r="E42" s="496"/>
      <c r="F42" s="496"/>
      <c r="G42" s="496"/>
      <c r="H42" s="499"/>
      <c r="I42" s="537"/>
      <c r="J42" s="441"/>
      <c r="K42" s="441"/>
      <c r="L42" s="441"/>
      <c r="M42" s="441"/>
      <c r="N42" s="35" t="s">
        <v>365</v>
      </c>
      <c r="O42" s="322" t="s">
        <v>366</v>
      </c>
      <c r="P42" s="365"/>
      <c r="Q42" s="36"/>
      <c r="R42" s="36"/>
      <c r="S42" s="36"/>
      <c r="T42" s="36"/>
      <c r="U42" s="36"/>
      <c r="V42" s="36"/>
      <c r="W42" s="36"/>
      <c r="X42" s="36"/>
      <c r="Y42" s="36" t="s">
        <v>7</v>
      </c>
      <c r="Z42" s="36"/>
      <c r="AA42" s="36"/>
      <c r="AB42" s="36" t="s">
        <v>7</v>
      </c>
      <c r="AC42" s="366"/>
      <c r="AD42" s="342">
        <v>0</v>
      </c>
      <c r="AE42" s="37">
        <f>AD42/AJ42</f>
        <v>0</v>
      </c>
      <c r="AF42" s="38">
        <v>2</v>
      </c>
      <c r="AG42" s="37">
        <f t="shared" si="84"/>
        <v>0.33333333333333331</v>
      </c>
      <c r="AH42" s="38">
        <v>4</v>
      </c>
      <c r="AI42" s="37">
        <f t="shared" si="85"/>
        <v>0.66666666666666663</v>
      </c>
      <c r="AJ42" s="38">
        <v>6</v>
      </c>
      <c r="AK42" s="246">
        <f t="shared" si="86"/>
        <v>1</v>
      </c>
      <c r="AL42" s="298"/>
      <c r="AM42" s="57"/>
      <c r="AN42" s="138"/>
      <c r="AO42" s="58"/>
      <c r="AP42" s="56">
        <f t="shared" si="99"/>
        <v>0</v>
      </c>
      <c r="AQ42" s="59"/>
      <c r="AR42" s="58"/>
      <c r="AS42" s="56">
        <f t="shared" si="100"/>
        <v>0</v>
      </c>
      <c r="AT42" s="59"/>
      <c r="AU42" s="58"/>
      <c r="AV42" s="56">
        <f t="shared" si="101"/>
        <v>0</v>
      </c>
      <c r="AW42" s="299"/>
      <c r="AX42" s="267"/>
      <c r="AY42" s="139"/>
    </row>
    <row r="43" spans="1:51" ht="60" x14ac:dyDescent="0.25">
      <c r="A43" s="535"/>
      <c r="B43" s="496"/>
      <c r="C43" s="496"/>
      <c r="D43" s="496"/>
      <c r="E43" s="496"/>
      <c r="F43" s="496"/>
      <c r="G43" s="496"/>
      <c r="H43" s="499"/>
      <c r="I43" s="537"/>
      <c r="J43" s="455"/>
      <c r="K43" s="455"/>
      <c r="L43" s="455"/>
      <c r="M43" s="455"/>
      <c r="N43" s="35" t="s">
        <v>47</v>
      </c>
      <c r="O43" s="322" t="s">
        <v>104</v>
      </c>
      <c r="P43" s="365"/>
      <c r="Q43" s="36"/>
      <c r="R43" s="36"/>
      <c r="S43" s="36"/>
      <c r="T43" s="36"/>
      <c r="U43" s="36"/>
      <c r="V43" s="36"/>
      <c r="W43" s="36"/>
      <c r="X43" s="36" t="s">
        <v>7</v>
      </c>
      <c r="Y43" s="36"/>
      <c r="Z43" s="36"/>
      <c r="AA43" s="36"/>
      <c r="AB43" s="36"/>
      <c r="AC43" s="366"/>
      <c r="AD43" s="342">
        <v>1</v>
      </c>
      <c r="AE43" s="37">
        <f>AD43/AJ43</f>
        <v>0.25</v>
      </c>
      <c r="AF43" s="38">
        <v>2</v>
      </c>
      <c r="AG43" s="37">
        <f t="shared" si="84"/>
        <v>0.5</v>
      </c>
      <c r="AH43" s="38">
        <v>3</v>
      </c>
      <c r="AI43" s="37">
        <f t="shared" si="85"/>
        <v>0.75</v>
      </c>
      <c r="AJ43" s="38">
        <v>4</v>
      </c>
      <c r="AK43" s="246">
        <f t="shared" si="86"/>
        <v>1</v>
      </c>
      <c r="AL43" s="298">
        <v>0.25</v>
      </c>
      <c r="AM43" s="56">
        <f>AL43/AE43</f>
        <v>1</v>
      </c>
      <c r="AN43" s="138" t="s">
        <v>498</v>
      </c>
      <c r="AO43" s="58"/>
      <c r="AP43" s="56">
        <f t="shared" si="99"/>
        <v>0</v>
      </c>
      <c r="AQ43" s="137"/>
      <c r="AR43" s="58"/>
      <c r="AS43" s="56">
        <f t="shared" si="100"/>
        <v>0</v>
      </c>
      <c r="AT43" s="59"/>
      <c r="AU43" s="58"/>
      <c r="AV43" s="56">
        <f t="shared" si="101"/>
        <v>0</v>
      </c>
      <c r="AW43" s="299"/>
      <c r="AX43" s="267"/>
      <c r="AY43" s="139"/>
    </row>
    <row r="44" spans="1:51" ht="120" x14ac:dyDescent="0.25">
      <c r="A44" s="535"/>
      <c r="B44" s="496"/>
      <c r="C44" s="496"/>
      <c r="D44" s="496"/>
      <c r="E44" s="496"/>
      <c r="F44" s="496"/>
      <c r="G44" s="496"/>
      <c r="H44" s="499"/>
      <c r="I44" s="514" t="s">
        <v>111</v>
      </c>
      <c r="J44" s="454" t="e">
        <f>AVERAGE(AL44:AL51)</f>
        <v>#DIV/0!</v>
      </c>
      <c r="K44" s="454" t="e">
        <f>AVERAGE(AO44:AO51)</f>
        <v>#DIV/0!</v>
      </c>
      <c r="L44" s="454" t="e">
        <f>AVERAGE(AR44:AR51)</f>
        <v>#DIV/0!</v>
      </c>
      <c r="M44" s="454" t="e">
        <f>AVERAGE(AU44:AU51)</f>
        <v>#DIV/0!</v>
      </c>
      <c r="N44" s="35" t="s">
        <v>39</v>
      </c>
      <c r="O44" s="322" t="s">
        <v>40</v>
      </c>
      <c r="P44" s="365" t="s">
        <v>7</v>
      </c>
      <c r="Q44" s="36" t="s">
        <v>7</v>
      </c>
      <c r="R44" s="36"/>
      <c r="S44" s="36"/>
      <c r="T44" s="36"/>
      <c r="U44" s="36"/>
      <c r="V44" s="36" t="s">
        <v>7</v>
      </c>
      <c r="W44" s="36"/>
      <c r="X44" s="36"/>
      <c r="Y44" s="36" t="s">
        <v>7</v>
      </c>
      <c r="Z44" s="36"/>
      <c r="AA44" s="36"/>
      <c r="AB44" s="36" t="s">
        <v>7</v>
      </c>
      <c r="AC44" s="367" t="s">
        <v>138</v>
      </c>
      <c r="AD44" s="342">
        <v>0</v>
      </c>
      <c r="AE44" s="37">
        <f t="shared" si="62"/>
        <v>0</v>
      </c>
      <c r="AF44" s="38">
        <f>1/3</f>
        <v>0.33333333333333331</v>
      </c>
      <c r="AG44" s="37">
        <f t="shared" si="63"/>
        <v>0.33333333333333331</v>
      </c>
      <c r="AH44" s="38">
        <f>2/3</f>
        <v>0.66666666666666663</v>
      </c>
      <c r="AI44" s="37">
        <f t="shared" si="64"/>
        <v>0.66666666666666663</v>
      </c>
      <c r="AJ44" s="38">
        <f>3/3</f>
        <v>1</v>
      </c>
      <c r="AK44" s="246">
        <f t="shared" si="65"/>
        <v>1</v>
      </c>
      <c r="AL44" s="298"/>
      <c r="AM44" s="56"/>
      <c r="AN44" s="138" t="s">
        <v>484</v>
      </c>
      <c r="AO44" s="58"/>
      <c r="AP44" s="56">
        <f t="shared" ref="AP44:AP62" si="105">AO44/AG44</f>
        <v>0</v>
      </c>
      <c r="AQ44" s="137"/>
      <c r="AR44" s="58"/>
      <c r="AS44" s="56">
        <f t="shared" ref="AS44:AS62" si="106">AR44/AI44</f>
        <v>0</v>
      </c>
      <c r="AT44" s="59"/>
      <c r="AU44" s="58"/>
      <c r="AV44" s="56">
        <f t="shared" ref="AV44:AV62" si="107">AU44/AK44</f>
        <v>0</v>
      </c>
      <c r="AW44" s="299"/>
      <c r="AX44" s="267"/>
      <c r="AY44" s="139"/>
    </row>
    <row r="45" spans="1:51" s="43" customFormat="1" ht="45" x14ac:dyDescent="0.25">
      <c r="A45" s="535"/>
      <c r="B45" s="496"/>
      <c r="C45" s="496"/>
      <c r="D45" s="496"/>
      <c r="E45" s="496"/>
      <c r="F45" s="496"/>
      <c r="G45" s="496"/>
      <c r="H45" s="499"/>
      <c r="I45" s="515"/>
      <c r="J45" s="441"/>
      <c r="K45" s="441"/>
      <c r="L45" s="441"/>
      <c r="M45" s="441"/>
      <c r="N45" s="35" t="s">
        <v>179</v>
      </c>
      <c r="O45" s="322" t="s">
        <v>178</v>
      </c>
      <c r="P45" s="365"/>
      <c r="Q45" s="36"/>
      <c r="R45" s="36"/>
      <c r="S45" s="36"/>
      <c r="T45" s="36"/>
      <c r="U45" s="36"/>
      <c r="V45" s="36"/>
      <c r="W45" s="36"/>
      <c r="X45" s="36"/>
      <c r="Y45" s="36" t="s">
        <v>7</v>
      </c>
      <c r="Z45" s="36"/>
      <c r="AA45" s="36" t="s">
        <v>7</v>
      </c>
      <c r="AB45" s="36" t="s">
        <v>7</v>
      </c>
      <c r="AC45" s="367" t="s">
        <v>317</v>
      </c>
      <c r="AD45" s="342">
        <v>0</v>
      </c>
      <c r="AE45" s="37">
        <f>AD45/AJ45</f>
        <v>0</v>
      </c>
      <c r="AF45" s="38">
        <v>0</v>
      </c>
      <c r="AG45" s="37">
        <f t="shared" si="63"/>
        <v>0</v>
      </c>
      <c r="AH45" s="38">
        <v>0.5</v>
      </c>
      <c r="AI45" s="37">
        <f t="shared" si="64"/>
        <v>0.5</v>
      </c>
      <c r="AJ45" s="38">
        <v>1</v>
      </c>
      <c r="AK45" s="246">
        <f t="shared" si="65"/>
        <v>1</v>
      </c>
      <c r="AL45" s="298"/>
      <c r="AM45" s="56"/>
      <c r="AN45" s="138" t="s">
        <v>474</v>
      </c>
      <c r="AO45" s="58"/>
      <c r="AP45" s="56"/>
      <c r="AQ45" s="137"/>
      <c r="AR45" s="58"/>
      <c r="AS45" s="56">
        <f t="shared" si="106"/>
        <v>0</v>
      </c>
      <c r="AT45" s="59"/>
      <c r="AU45" s="58"/>
      <c r="AV45" s="56">
        <f t="shared" si="107"/>
        <v>0</v>
      </c>
      <c r="AW45" s="299"/>
      <c r="AX45" s="267" t="s">
        <v>180</v>
      </c>
      <c r="AY45" s="139" t="s">
        <v>181</v>
      </c>
    </row>
    <row r="46" spans="1:51" s="43" customFormat="1" ht="45" x14ac:dyDescent="0.25">
      <c r="A46" s="535"/>
      <c r="B46" s="496"/>
      <c r="C46" s="496"/>
      <c r="D46" s="496"/>
      <c r="E46" s="496"/>
      <c r="F46" s="496"/>
      <c r="G46" s="496"/>
      <c r="H46" s="499"/>
      <c r="I46" s="515"/>
      <c r="J46" s="441"/>
      <c r="K46" s="441"/>
      <c r="L46" s="441"/>
      <c r="M46" s="441"/>
      <c r="N46" s="35" t="s">
        <v>183</v>
      </c>
      <c r="O46" s="322" t="s">
        <v>182</v>
      </c>
      <c r="P46" s="365"/>
      <c r="Q46" s="36"/>
      <c r="R46" s="36"/>
      <c r="S46" s="36"/>
      <c r="T46" s="36"/>
      <c r="U46" s="36"/>
      <c r="V46" s="36"/>
      <c r="W46" s="36"/>
      <c r="X46" s="36"/>
      <c r="Y46" s="36"/>
      <c r="Z46" s="36"/>
      <c r="AA46" s="36"/>
      <c r="AB46" s="36" t="s">
        <v>7</v>
      </c>
      <c r="AC46" s="367"/>
      <c r="AD46" s="342">
        <v>0</v>
      </c>
      <c r="AE46" s="37">
        <f>AD46/AJ46</f>
        <v>0</v>
      </c>
      <c r="AF46" s="38">
        <v>0</v>
      </c>
      <c r="AG46" s="37">
        <f t="shared" ref="AG46" si="108">AF46/AJ46</f>
        <v>0</v>
      </c>
      <c r="AH46" s="38">
        <v>0.5</v>
      </c>
      <c r="AI46" s="37">
        <f t="shared" ref="AI46" si="109">AH46/AJ46</f>
        <v>0.5</v>
      </c>
      <c r="AJ46" s="38">
        <v>1</v>
      </c>
      <c r="AK46" s="246">
        <f t="shared" ref="AK46" si="110">AJ46/AJ46</f>
        <v>1</v>
      </c>
      <c r="AL46" s="298"/>
      <c r="AM46" s="56"/>
      <c r="AN46" s="138"/>
      <c r="AO46" s="58"/>
      <c r="AP46" s="56"/>
      <c r="AQ46" s="137"/>
      <c r="AR46" s="58"/>
      <c r="AS46" s="56">
        <f t="shared" si="106"/>
        <v>0</v>
      </c>
      <c r="AT46" s="59"/>
      <c r="AU46" s="58"/>
      <c r="AV46" s="56">
        <f t="shared" si="107"/>
        <v>0</v>
      </c>
      <c r="AW46" s="299"/>
      <c r="AX46" s="267" t="s">
        <v>180</v>
      </c>
      <c r="AY46" s="139" t="s">
        <v>181</v>
      </c>
    </row>
    <row r="47" spans="1:51" s="43" customFormat="1" ht="75" x14ac:dyDescent="0.25">
      <c r="A47" s="535"/>
      <c r="B47" s="496"/>
      <c r="C47" s="496"/>
      <c r="D47" s="496"/>
      <c r="E47" s="496"/>
      <c r="F47" s="496"/>
      <c r="G47" s="496"/>
      <c r="H47" s="499"/>
      <c r="I47" s="515"/>
      <c r="J47" s="441"/>
      <c r="K47" s="441"/>
      <c r="L47" s="441"/>
      <c r="M47" s="441"/>
      <c r="N47" s="35" t="s">
        <v>367</v>
      </c>
      <c r="O47" s="322" t="s">
        <v>368</v>
      </c>
      <c r="P47" s="365"/>
      <c r="Q47" s="36"/>
      <c r="R47" s="36"/>
      <c r="S47" s="36"/>
      <c r="T47" s="36"/>
      <c r="U47" s="36"/>
      <c r="V47" s="36"/>
      <c r="W47" s="36"/>
      <c r="X47" s="36" t="s">
        <v>7</v>
      </c>
      <c r="Y47" s="36"/>
      <c r="Z47" s="36"/>
      <c r="AA47" s="36"/>
      <c r="AB47" s="36"/>
      <c r="AC47" s="367"/>
      <c r="AD47" s="342">
        <v>0</v>
      </c>
      <c r="AE47" s="37">
        <f>AD47/AJ47</f>
        <v>0</v>
      </c>
      <c r="AF47" s="38">
        <v>0.5</v>
      </c>
      <c r="AG47" s="37">
        <f t="shared" ref="AG47" si="111">AF47/AJ47</f>
        <v>0.5</v>
      </c>
      <c r="AH47" s="38">
        <v>0.75</v>
      </c>
      <c r="AI47" s="37">
        <f t="shared" ref="AI47" si="112">AH47/AJ47</f>
        <v>0.75</v>
      </c>
      <c r="AJ47" s="38">
        <v>1</v>
      </c>
      <c r="AK47" s="246">
        <f t="shared" ref="AK47" si="113">AJ47/AJ47</f>
        <v>1</v>
      </c>
      <c r="AL47" s="298"/>
      <c r="AM47" s="56"/>
      <c r="AN47" s="138" t="s">
        <v>499</v>
      </c>
      <c r="AO47" s="58"/>
      <c r="AP47" s="56">
        <f t="shared" si="105"/>
        <v>0</v>
      </c>
      <c r="AQ47" s="137"/>
      <c r="AR47" s="58"/>
      <c r="AS47" s="56">
        <f t="shared" si="106"/>
        <v>0</v>
      </c>
      <c r="AT47" s="59"/>
      <c r="AU47" s="58"/>
      <c r="AV47" s="56">
        <f t="shared" si="107"/>
        <v>0</v>
      </c>
      <c r="AW47" s="299"/>
      <c r="AX47" s="267" t="s">
        <v>180</v>
      </c>
      <c r="AY47" s="139" t="s">
        <v>188</v>
      </c>
    </row>
    <row r="48" spans="1:51" ht="15" x14ac:dyDescent="0.25">
      <c r="A48" s="535"/>
      <c r="B48" s="496"/>
      <c r="C48" s="496"/>
      <c r="D48" s="496"/>
      <c r="E48" s="496"/>
      <c r="F48" s="496"/>
      <c r="G48" s="496"/>
      <c r="H48" s="499"/>
      <c r="I48" s="515"/>
      <c r="J48" s="441"/>
      <c r="K48" s="441"/>
      <c r="L48" s="441"/>
      <c r="M48" s="441"/>
      <c r="N48" s="35" t="s">
        <v>41</v>
      </c>
      <c r="O48" s="322" t="s">
        <v>42</v>
      </c>
      <c r="P48" s="365" t="s">
        <v>7</v>
      </c>
      <c r="Q48" s="36" t="s">
        <v>7</v>
      </c>
      <c r="R48" s="36"/>
      <c r="S48" s="36"/>
      <c r="T48" s="36"/>
      <c r="U48" s="36"/>
      <c r="V48" s="36"/>
      <c r="W48" s="36"/>
      <c r="X48" s="36"/>
      <c r="Y48" s="36" t="s">
        <v>7</v>
      </c>
      <c r="Z48" s="36"/>
      <c r="AA48" s="36"/>
      <c r="AB48" s="36" t="s">
        <v>7</v>
      </c>
      <c r="AC48" s="366"/>
      <c r="AD48" s="342">
        <v>0</v>
      </c>
      <c r="AE48" s="37">
        <f t="shared" si="62"/>
        <v>0</v>
      </c>
      <c r="AF48" s="38">
        <f>1/2</f>
        <v>0.5</v>
      </c>
      <c r="AG48" s="37">
        <f t="shared" si="63"/>
        <v>0.5</v>
      </c>
      <c r="AH48" s="38">
        <v>1</v>
      </c>
      <c r="AI48" s="37">
        <f t="shared" si="64"/>
        <v>1</v>
      </c>
      <c r="AJ48" s="38">
        <v>1</v>
      </c>
      <c r="AK48" s="246">
        <f t="shared" si="65"/>
        <v>1</v>
      </c>
      <c r="AL48" s="298"/>
      <c r="AM48" s="56"/>
      <c r="AN48" s="138"/>
      <c r="AO48" s="58"/>
      <c r="AP48" s="56">
        <f t="shared" si="105"/>
        <v>0</v>
      </c>
      <c r="AQ48" s="137"/>
      <c r="AR48" s="58"/>
      <c r="AS48" s="56">
        <f t="shared" si="106"/>
        <v>0</v>
      </c>
      <c r="AT48" s="59"/>
      <c r="AU48" s="58"/>
      <c r="AV48" s="56">
        <f t="shared" si="107"/>
        <v>0</v>
      </c>
      <c r="AW48" s="299"/>
      <c r="AX48" s="267"/>
      <c r="AY48" s="139"/>
    </row>
    <row r="49" spans="1:51" ht="120" x14ac:dyDescent="0.25">
      <c r="A49" s="535"/>
      <c r="B49" s="496"/>
      <c r="C49" s="496"/>
      <c r="D49" s="496"/>
      <c r="E49" s="496"/>
      <c r="F49" s="496"/>
      <c r="G49" s="496"/>
      <c r="H49" s="499"/>
      <c r="I49" s="515"/>
      <c r="J49" s="441"/>
      <c r="K49" s="441"/>
      <c r="L49" s="441"/>
      <c r="M49" s="441"/>
      <c r="N49" s="35" t="s">
        <v>55</v>
      </c>
      <c r="O49" s="322" t="s">
        <v>56</v>
      </c>
      <c r="P49" s="365"/>
      <c r="Q49" s="36" t="s">
        <v>7</v>
      </c>
      <c r="R49" s="36"/>
      <c r="S49" s="36" t="s">
        <v>7</v>
      </c>
      <c r="T49" s="36"/>
      <c r="U49" s="36"/>
      <c r="V49" s="36" t="s">
        <v>7</v>
      </c>
      <c r="W49" s="36"/>
      <c r="X49" s="36"/>
      <c r="Y49" s="36" t="s">
        <v>7</v>
      </c>
      <c r="Z49" s="36"/>
      <c r="AA49" s="36"/>
      <c r="AB49" s="36" t="s">
        <v>7</v>
      </c>
      <c r="AC49" s="367" t="s">
        <v>162</v>
      </c>
      <c r="AD49" s="342">
        <v>0</v>
      </c>
      <c r="AE49" s="37">
        <f>AD49/AJ49</f>
        <v>0</v>
      </c>
      <c r="AF49" s="38">
        <f>1/3</f>
        <v>0.33333333333333331</v>
      </c>
      <c r="AG49" s="37">
        <f>AF49/AJ49</f>
        <v>0.33333333333333331</v>
      </c>
      <c r="AH49" s="38">
        <f>2/3</f>
        <v>0.66666666666666663</v>
      </c>
      <c r="AI49" s="37">
        <f>AH49/AJ49</f>
        <v>0.66666666666666663</v>
      </c>
      <c r="AJ49" s="38">
        <v>1</v>
      </c>
      <c r="AK49" s="246">
        <f>AJ49/AJ49</f>
        <v>1</v>
      </c>
      <c r="AL49" s="298"/>
      <c r="AM49" s="56"/>
      <c r="AN49" s="138" t="s">
        <v>484</v>
      </c>
      <c r="AO49" s="58"/>
      <c r="AP49" s="56">
        <f t="shared" si="105"/>
        <v>0</v>
      </c>
      <c r="AQ49" s="137"/>
      <c r="AR49" s="58"/>
      <c r="AS49" s="56">
        <f t="shared" si="106"/>
        <v>0</v>
      </c>
      <c r="AT49" s="59"/>
      <c r="AU49" s="58"/>
      <c r="AV49" s="56">
        <f t="shared" si="107"/>
        <v>0</v>
      </c>
      <c r="AW49" s="299"/>
      <c r="AX49" s="267"/>
      <c r="AY49" s="139"/>
    </row>
    <row r="50" spans="1:51" ht="45" x14ac:dyDescent="0.25">
      <c r="A50" s="535"/>
      <c r="B50" s="496"/>
      <c r="C50" s="496"/>
      <c r="D50" s="496"/>
      <c r="E50" s="496"/>
      <c r="F50" s="496"/>
      <c r="G50" s="496"/>
      <c r="H50" s="499"/>
      <c r="I50" s="515"/>
      <c r="J50" s="441"/>
      <c r="K50" s="441"/>
      <c r="L50" s="441"/>
      <c r="M50" s="441"/>
      <c r="N50" s="35" t="s">
        <v>102</v>
      </c>
      <c r="O50" s="322" t="s">
        <v>103</v>
      </c>
      <c r="P50" s="365"/>
      <c r="Q50" s="36" t="s">
        <v>7</v>
      </c>
      <c r="R50" s="36"/>
      <c r="S50" s="36"/>
      <c r="T50" s="36"/>
      <c r="U50" s="36"/>
      <c r="V50" s="36"/>
      <c r="W50" s="36"/>
      <c r="X50" s="36"/>
      <c r="Y50" s="36" t="s">
        <v>7</v>
      </c>
      <c r="Z50" s="36"/>
      <c r="AA50" s="36"/>
      <c r="AB50" s="36" t="s">
        <v>7</v>
      </c>
      <c r="AC50" s="366"/>
      <c r="AD50" s="342">
        <v>0</v>
      </c>
      <c r="AE50" s="37">
        <f>AD50/AJ50</f>
        <v>0</v>
      </c>
      <c r="AF50" s="38">
        <v>0</v>
      </c>
      <c r="AG50" s="37">
        <f>AF50/AJ50</f>
        <v>0</v>
      </c>
      <c r="AH50" s="38">
        <v>0.5</v>
      </c>
      <c r="AI50" s="37">
        <f>AH50/AJ50</f>
        <v>0.5</v>
      </c>
      <c r="AJ50" s="38">
        <v>1</v>
      </c>
      <c r="AK50" s="246">
        <f>AJ50/AJ50</f>
        <v>1</v>
      </c>
      <c r="AL50" s="298"/>
      <c r="AM50" s="56"/>
      <c r="AN50" s="138"/>
      <c r="AO50" s="58"/>
      <c r="AP50" s="56"/>
      <c r="AQ50" s="137"/>
      <c r="AR50" s="58"/>
      <c r="AS50" s="56">
        <f t="shared" si="106"/>
        <v>0</v>
      </c>
      <c r="AT50" s="59"/>
      <c r="AU50" s="58"/>
      <c r="AV50" s="56">
        <f t="shared" si="107"/>
        <v>0</v>
      </c>
      <c r="AW50" s="299"/>
      <c r="AX50" s="267"/>
      <c r="AY50" s="139"/>
    </row>
    <row r="51" spans="1:51" ht="30" x14ac:dyDescent="0.25">
      <c r="A51" s="535"/>
      <c r="B51" s="496"/>
      <c r="C51" s="496"/>
      <c r="D51" s="496"/>
      <c r="E51" s="496"/>
      <c r="F51" s="496"/>
      <c r="G51" s="496"/>
      <c r="H51" s="499"/>
      <c r="I51" s="515"/>
      <c r="J51" s="441"/>
      <c r="K51" s="441"/>
      <c r="L51" s="441"/>
      <c r="M51" s="441"/>
      <c r="N51" s="35" t="s">
        <v>105</v>
      </c>
      <c r="O51" s="322" t="s">
        <v>106</v>
      </c>
      <c r="P51" s="365" t="s">
        <v>7</v>
      </c>
      <c r="Q51" s="36" t="s">
        <v>7</v>
      </c>
      <c r="R51" s="36"/>
      <c r="S51" s="36"/>
      <c r="T51" s="36"/>
      <c r="U51" s="36"/>
      <c r="V51" s="36"/>
      <c r="W51" s="36"/>
      <c r="X51" s="36"/>
      <c r="Y51" s="36" t="s">
        <v>7</v>
      </c>
      <c r="Z51" s="36"/>
      <c r="AA51" s="36"/>
      <c r="AB51" s="36" t="s">
        <v>7</v>
      </c>
      <c r="AC51" s="366"/>
      <c r="AD51" s="342">
        <v>0</v>
      </c>
      <c r="AE51" s="37">
        <f>AD51/AJ51</f>
        <v>0</v>
      </c>
      <c r="AF51" s="38">
        <f>1/3</f>
        <v>0.33333333333333331</v>
      </c>
      <c r="AG51" s="37">
        <f>AF51/AJ51</f>
        <v>0.33333333333333331</v>
      </c>
      <c r="AH51" s="38">
        <f>2/3</f>
        <v>0.66666666666666663</v>
      </c>
      <c r="AI51" s="37">
        <f>AH51/AJ51</f>
        <v>0.66666666666666663</v>
      </c>
      <c r="AJ51" s="38">
        <v>1</v>
      </c>
      <c r="AK51" s="246">
        <f>AJ51/AJ51</f>
        <v>1</v>
      </c>
      <c r="AL51" s="298"/>
      <c r="AM51" s="56"/>
      <c r="AN51" s="138"/>
      <c r="AO51" s="58"/>
      <c r="AP51" s="56">
        <f t="shared" si="105"/>
        <v>0</v>
      </c>
      <c r="AQ51" s="137"/>
      <c r="AR51" s="58"/>
      <c r="AS51" s="56">
        <f t="shared" si="106"/>
        <v>0</v>
      </c>
      <c r="AT51" s="59"/>
      <c r="AU51" s="58"/>
      <c r="AV51" s="56">
        <f t="shared" si="107"/>
        <v>0</v>
      </c>
      <c r="AW51" s="299"/>
      <c r="AX51" s="267"/>
      <c r="AY51" s="139"/>
    </row>
    <row r="52" spans="1:51" ht="120" x14ac:dyDescent="0.25">
      <c r="A52" s="535"/>
      <c r="B52" s="496"/>
      <c r="C52" s="496"/>
      <c r="D52" s="496"/>
      <c r="E52" s="496"/>
      <c r="F52" s="496"/>
      <c r="G52" s="496"/>
      <c r="H52" s="499"/>
      <c r="I52" s="537" t="s">
        <v>112</v>
      </c>
      <c r="J52" s="454" t="e">
        <f>AVERAGE(AL52:AL53)</f>
        <v>#DIV/0!</v>
      </c>
      <c r="K52" s="454" t="e">
        <f>AVERAGE(AO52:AO53)</f>
        <v>#DIV/0!</v>
      </c>
      <c r="L52" s="454" t="e">
        <f>AVERAGE(AR52:AR53)</f>
        <v>#DIV/0!</v>
      </c>
      <c r="M52" s="454" t="e">
        <f>AVERAGE(AU52:AU53)</f>
        <v>#DIV/0!</v>
      </c>
      <c r="N52" s="35" t="s">
        <v>79</v>
      </c>
      <c r="O52" s="322" t="s">
        <v>52</v>
      </c>
      <c r="P52" s="365" t="s">
        <v>7</v>
      </c>
      <c r="Q52" s="36" t="s">
        <v>7</v>
      </c>
      <c r="R52" s="36"/>
      <c r="S52" s="36"/>
      <c r="T52" s="36"/>
      <c r="U52" s="36"/>
      <c r="V52" s="36" t="s">
        <v>7</v>
      </c>
      <c r="W52" s="36"/>
      <c r="X52" s="36"/>
      <c r="Y52" s="36" t="s">
        <v>7</v>
      </c>
      <c r="Z52" s="36"/>
      <c r="AA52" s="36"/>
      <c r="AB52" s="36" t="s">
        <v>7</v>
      </c>
      <c r="AC52" s="367" t="s">
        <v>107</v>
      </c>
      <c r="AD52" s="342">
        <v>0</v>
      </c>
      <c r="AE52" s="37">
        <f>AD52/AJ52</f>
        <v>0</v>
      </c>
      <c r="AF52" s="38">
        <v>0</v>
      </c>
      <c r="AG52" s="37">
        <f>AF52/AJ52</f>
        <v>0</v>
      </c>
      <c r="AH52" s="38">
        <v>0</v>
      </c>
      <c r="AI52" s="37">
        <f>AH52/AJ52</f>
        <v>0</v>
      </c>
      <c r="AJ52" s="38">
        <v>1</v>
      </c>
      <c r="AK52" s="246">
        <f>AJ52/AJ52</f>
        <v>1</v>
      </c>
      <c r="AL52" s="298"/>
      <c r="AM52" s="56"/>
      <c r="AN52" s="138" t="s">
        <v>483</v>
      </c>
      <c r="AO52" s="58"/>
      <c r="AP52" s="56"/>
      <c r="AQ52" s="137"/>
      <c r="AR52" s="58"/>
      <c r="AS52" s="56"/>
      <c r="AT52" s="59"/>
      <c r="AU52" s="58"/>
      <c r="AV52" s="56">
        <f t="shared" si="107"/>
        <v>0</v>
      </c>
      <c r="AW52" s="299"/>
      <c r="AX52" s="267"/>
      <c r="AY52" s="139"/>
    </row>
    <row r="53" spans="1:51" ht="120" x14ac:dyDescent="0.25">
      <c r="A53" s="535"/>
      <c r="B53" s="496"/>
      <c r="C53" s="496"/>
      <c r="D53" s="496"/>
      <c r="E53" s="496"/>
      <c r="F53" s="496"/>
      <c r="G53" s="496"/>
      <c r="H53" s="499"/>
      <c r="I53" s="537"/>
      <c r="J53" s="441"/>
      <c r="K53" s="441"/>
      <c r="L53" s="441"/>
      <c r="M53" s="441"/>
      <c r="N53" s="35" t="s">
        <v>53</v>
      </c>
      <c r="O53" s="322" t="s">
        <v>54</v>
      </c>
      <c r="P53" s="365"/>
      <c r="Q53" s="36"/>
      <c r="R53" s="36"/>
      <c r="S53" s="36"/>
      <c r="T53" s="36"/>
      <c r="U53" s="36"/>
      <c r="V53" s="36" t="s">
        <v>7</v>
      </c>
      <c r="W53" s="36"/>
      <c r="X53" s="36"/>
      <c r="Y53" s="36" t="s">
        <v>7</v>
      </c>
      <c r="Z53" s="36"/>
      <c r="AA53" s="36"/>
      <c r="AB53" s="36" t="s">
        <v>7</v>
      </c>
      <c r="AC53" s="367" t="s">
        <v>369</v>
      </c>
      <c r="AD53" s="342"/>
      <c r="AE53" s="37">
        <f t="shared" si="62"/>
        <v>0</v>
      </c>
      <c r="AF53" s="38"/>
      <c r="AG53" s="37">
        <f t="shared" si="63"/>
        <v>0</v>
      </c>
      <c r="AH53" s="38"/>
      <c r="AI53" s="37">
        <f t="shared" si="64"/>
        <v>0</v>
      </c>
      <c r="AJ53" s="38">
        <v>1</v>
      </c>
      <c r="AK53" s="246">
        <f t="shared" si="65"/>
        <v>1</v>
      </c>
      <c r="AL53" s="298"/>
      <c r="AM53" s="56"/>
      <c r="AN53" s="138" t="s">
        <v>493</v>
      </c>
      <c r="AO53" s="58"/>
      <c r="AP53" s="56"/>
      <c r="AQ53" s="137"/>
      <c r="AR53" s="58"/>
      <c r="AS53" s="56"/>
      <c r="AT53" s="59"/>
      <c r="AU53" s="58"/>
      <c r="AV53" s="56">
        <f t="shared" si="107"/>
        <v>0</v>
      </c>
      <c r="AW53" s="299"/>
      <c r="AX53" s="267"/>
      <c r="AY53" s="139"/>
    </row>
    <row r="54" spans="1:51" ht="120" x14ac:dyDescent="0.25">
      <c r="A54" s="536"/>
      <c r="B54" s="497"/>
      <c r="C54" s="497"/>
      <c r="D54" s="497"/>
      <c r="E54" s="497"/>
      <c r="F54" s="497"/>
      <c r="G54" s="497"/>
      <c r="H54" s="500"/>
      <c r="I54" s="514" t="s">
        <v>139</v>
      </c>
      <c r="J54" s="441">
        <f>AVERAGE(AL54:AL57)</f>
        <v>0.25</v>
      </c>
      <c r="K54" s="441" t="e">
        <f>AVERAGE(AO54:AO57)</f>
        <v>#DIV/0!</v>
      </c>
      <c r="L54" s="441" t="e">
        <f>AVERAGE(AR54:AR57)</f>
        <v>#DIV/0!</v>
      </c>
      <c r="M54" s="441" t="e">
        <f>AVERAGE(AU54:AU57)</f>
        <v>#DIV/0!</v>
      </c>
      <c r="N54" s="35" t="s">
        <v>113</v>
      </c>
      <c r="O54" s="322" t="s">
        <v>114</v>
      </c>
      <c r="P54" s="365"/>
      <c r="Q54" s="36"/>
      <c r="R54" s="36"/>
      <c r="S54" s="36"/>
      <c r="T54" s="36"/>
      <c r="U54" s="36"/>
      <c r="V54" s="36" t="s">
        <v>7</v>
      </c>
      <c r="W54" s="36"/>
      <c r="X54" s="36"/>
      <c r="Y54" s="36" t="s">
        <v>7</v>
      </c>
      <c r="Z54" s="36"/>
      <c r="AA54" s="36"/>
      <c r="AB54" s="36" t="s">
        <v>7</v>
      </c>
      <c r="AC54" s="366"/>
      <c r="AD54" s="342">
        <v>0</v>
      </c>
      <c r="AE54" s="37">
        <f t="shared" si="62"/>
        <v>0</v>
      </c>
      <c r="AF54" s="38">
        <f>1/3</f>
        <v>0.33333333333333331</v>
      </c>
      <c r="AG54" s="37">
        <f t="shared" si="63"/>
        <v>0.33333333333333331</v>
      </c>
      <c r="AH54" s="38">
        <f>2/3</f>
        <v>0.66666666666666663</v>
      </c>
      <c r="AI54" s="37">
        <f t="shared" si="64"/>
        <v>0.66666666666666663</v>
      </c>
      <c r="AJ54" s="38">
        <v>1</v>
      </c>
      <c r="AK54" s="246">
        <f t="shared" si="65"/>
        <v>1</v>
      </c>
      <c r="AL54" s="298"/>
      <c r="AM54" s="56"/>
      <c r="AN54" s="138" t="s">
        <v>485</v>
      </c>
      <c r="AO54" s="58"/>
      <c r="AP54" s="56">
        <f t="shared" si="105"/>
        <v>0</v>
      </c>
      <c r="AQ54" s="137"/>
      <c r="AR54" s="58"/>
      <c r="AS54" s="56">
        <f t="shared" si="106"/>
        <v>0</v>
      </c>
      <c r="AT54" s="59"/>
      <c r="AU54" s="58"/>
      <c r="AV54" s="56">
        <f t="shared" si="107"/>
        <v>0</v>
      </c>
      <c r="AW54" s="299"/>
      <c r="AX54" s="267"/>
      <c r="AY54" s="139"/>
    </row>
    <row r="55" spans="1:51" s="43" customFormat="1" ht="90" x14ac:dyDescent="0.25">
      <c r="A55" s="536"/>
      <c r="B55" s="497"/>
      <c r="C55" s="497"/>
      <c r="D55" s="497"/>
      <c r="E55" s="497"/>
      <c r="F55" s="497"/>
      <c r="G55" s="497"/>
      <c r="H55" s="500"/>
      <c r="I55" s="515"/>
      <c r="J55" s="441"/>
      <c r="K55" s="441"/>
      <c r="L55" s="441"/>
      <c r="M55" s="441"/>
      <c r="N55" s="35" t="s">
        <v>251</v>
      </c>
      <c r="O55" s="322" t="s">
        <v>288</v>
      </c>
      <c r="P55" s="365"/>
      <c r="Q55" s="36"/>
      <c r="R55" s="36" t="s">
        <v>7</v>
      </c>
      <c r="S55" s="388" t="s">
        <v>7</v>
      </c>
      <c r="T55" s="36"/>
      <c r="U55" s="36"/>
      <c r="V55" s="36"/>
      <c r="W55" s="36"/>
      <c r="X55" s="36"/>
      <c r="Y55" s="36"/>
      <c r="Z55" s="36"/>
      <c r="AA55" s="36"/>
      <c r="AB55" s="36"/>
      <c r="AC55" s="367"/>
      <c r="AD55" s="342">
        <v>0</v>
      </c>
      <c r="AE55" s="37">
        <f t="shared" ref="AE55:AE56" si="114">AD55/AJ55</f>
        <v>0</v>
      </c>
      <c r="AF55" s="38">
        <v>0</v>
      </c>
      <c r="AG55" s="37">
        <f t="shared" ref="AG55:AG56" si="115">AF55/AJ55</f>
        <v>0</v>
      </c>
      <c r="AH55" s="38">
        <v>0.5</v>
      </c>
      <c r="AI55" s="37">
        <f t="shared" ref="AI55:AI56" si="116">AH55/AJ55</f>
        <v>0.5</v>
      </c>
      <c r="AJ55" s="38">
        <v>1</v>
      </c>
      <c r="AK55" s="246">
        <f t="shared" ref="AK55:AK56" si="117">AJ55/AJ55</f>
        <v>1</v>
      </c>
      <c r="AL55" s="298"/>
      <c r="AM55" s="56"/>
      <c r="AN55" s="138" t="s">
        <v>458</v>
      </c>
      <c r="AO55" s="58"/>
      <c r="AP55" s="56"/>
      <c r="AQ55" s="137"/>
      <c r="AR55" s="58"/>
      <c r="AS55" s="56">
        <f t="shared" si="106"/>
        <v>0</v>
      </c>
      <c r="AT55" s="59"/>
      <c r="AU55" s="58"/>
      <c r="AV55" s="56">
        <f t="shared" si="107"/>
        <v>0</v>
      </c>
      <c r="AW55" s="299"/>
      <c r="AX55" s="267" t="s">
        <v>255</v>
      </c>
      <c r="AY55" s="139" t="s">
        <v>256</v>
      </c>
    </row>
    <row r="56" spans="1:51" s="43" customFormat="1" ht="225" x14ac:dyDescent="0.25">
      <c r="A56" s="536"/>
      <c r="B56" s="497"/>
      <c r="C56" s="497"/>
      <c r="D56" s="497"/>
      <c r="E56" s="497"/>
      <c r="F56" s="497"/>
      <c r="G56" s="497"/>
      <c r="H56" s="500"/>
      <c r="I56" s="515"/>
      <c r="J56" s="441"/>
      <c r="K56" s="441"/>
      <c r="L56" s="441"/>
      <c r="M56" s="441"/>
      <c r="N56" s="35" t="s">
        <v>252</v>
      </c>
      <c r="O56" s="322" t="s">
        <v>253</v>
      </c>
      <c r="P56" s="365"/>
      <c r="Q56" s="36"/>
      <c r="R56" s="36" t="s">
        <v>7</v>
      </c>
      <c r="S56" s="36"/>
      <c r="T56" s="36"/>
      <c r="U56" s="36"/>
      <c r="V56" s="36" t="s">
        <v>7</v>
      </c>
      <c r="W56" s="36"/>
      <c r="X56" s="36"/>
      <c r="Y56" s="36"/>
      <c r="Z56" s="36"/>
      <c r="AA56" s="36"/>
      <c r="AB56" s="36"/>
      <c r="AC56" s="367"/>
      <c r="AD56" s="342">
        <v>0.25</v>
      </c>
      <c r="AE56" s="37">
        <f t="shared" si="114"/>
        <v>0.25</v>
      </c>
      <c r="AF56" s="38">
        <v>0.5</v>
      </c>
      <c r="AG56" s="37">
        <f t="shared" si="115"/>
        <v>0.5</v>
      </c>
      <c r="AH56" s="38">
        <v>0.75</v>
      </c>
      <c r="AI56" s="37">
        <f t="shared" si="116"/>
        <v>0.75</v>
      </c>
      <c r="AJ56" s="38">
        <v>1</v>
      </c>
      <c r="AK56" s="246">
        <f t="shared" si="117"/>
        <v>1</v>
      </c>
      <c r="AL56" s="298">
        <v>0.25</v>
      </c>
      <c r="AM56" s="56">
        <f t="shared" ref="AM56:AM61" si="118">AL56/AE56</f>
        <v>1</v>
      </c>
      <c r="AN56" s="138" t="s">
        <v>459</v>
      </c>
      <c r="AO56" s="58"/>
      <c r="AP56" s="56">
        <f t="shared" si="105"/>
        <v>0</v>
      </c>
      <c r="AQ56" s="137"/>
      <c r="AR56" s="58"/>
      <c r="AS56" s="56">
        <f t="shared" si="106"/>
        <v>0</v>
      </c>
      <c r="AT56" s="59"/>
      <c r="AU56" s="58"/>
      <c r="AV56" s="56">
        <f t="shared" si="107"/>
        <v>0</v>
      </c>
      <c r="AW56" s="299"/>
      <c r="AX56" s="267" t="s">
        <v>255</v>
      </c>
      <c r="AY56" s="139" t="s">
        <v>256</v>
      </c>
    </row>
    <row r="57" spans="1:51" s="43" customFormat="1" ht="60.75" thickBot="1" x14ac:dyDescent="0.3">
      <c r="A57" s="536"/>
      <c r="B57" s="497"/>
      <c r="C57" s="497"/>
      <c r="D57" s="497"/>
      <c r="E57" s="497"/>
      <c r="F57" s="497"/>
      <c r="G57" s="497"/>
      <c r="H57" s="500"/>
      <c r="I57" s="515"/>
      <c r="J57" s="441"/>
      <c r="K57" s="441"/>
      <c r="L57" s="441"/>
      <c r="M57" s="441"/>
      <c r="N57" s="215" t="s">
        <v>328</v>
      </c>
      <c r="O57" s="324" t="s">
        <v>254</v>
      </c>
      <c r="P57" s="369"/>
      <c r="Q57" s="216"/>
      <c r="R57" s="216" t="s">
        <v>7</v>
      </c>
      <c r="S57" s="216"/>
      <c r="T57" s="216"/>
      <c r="U57" s="216"/>
      <c r="V57" s="216"/>
      <c r="W57" s="216"/>
      <c r="X57" s="216"/>
      <c r="Y57" s="216"/>
      <c r="Z57" s="216"/>
      <c r="AA57" s="216"/>
      <c r="AB57" s="216"/>
      <c r="AC57" s="370"/>
      <c r="AD57" s="343">
        <v>0.25</v>
      </c>
      <c r="AE57" s="218">
        <f t="shared" ref="AE57" si="119">AD57/AJ57</f>
        <v>0.25</v>
      </c>
      <c r="AF57" s="217">
        <v>0.5</v>
      </c>
      <c r="AG57" s="218">
        <f t="shared" ref="AG57" si="120">AF57/AJ57</f>
        <v>0.5</v>
      </c>
      <c r="AH57" s="217">
        <v>0.75</v>
      </c>
      <c r="AI57" s="218">
        <f t="shared" ref="AI57" si="121">AH57/AJ57</f>
        <v>0.75</v>
      </c>
      <c r="AJ57" s="217">
        <v>1</v>
      </c>
      <c r="AK57" s="247">
        <f t="shared" ref="AK57" si="122">AJ57/AJ57</f>
        <v>1</v>
      </c>
      <c r="AL57" s="415">
        <v>0.25</v>
      </c>
      <c r="AM57" s="220">
        <f t="shared" si="118"/>
        <v>1</v>
      </c>
      <c r="AN57" s="219" t="s">
        <v>460</v>
      </c>
      <c r="AO57" s="221"/>
      <c r="AP57" s="220">
        <f t="shared" si="105"/>
        <v>0</v>
      </c>
      <c r="AQ57" s="222"/>
      <c r="AR57" s="221"/>
      <c r="AS57" s="220">
        <f t="shared" si="106"/>
        <v>0</v>
      </c>
      <c r="AT57" s="223"/>
      <c r="AU57" s="221"/>
      <c r="AV57" s="220">
        <f t="shared" si="107"/>
        <v>0</v>
      </c>
      <c r="AW57" s="300"/>
      <c r="AX57" s="268" t="s">
        <v>255</v>
      </c>
      <c r="AY57" s="224" t="s">
        <v>256</v>
      </c>
    </row>
    <row r="58" spans="1:51" ht="105" x14ac:dyDescent="0.25">
      <c r="A58" s="538" t="s">
        <v>11</v>
      </c>
      <c r="B58" s="473">
        <f>AVERAGE(AM58:AM79)</f>
        <v>0.93333333333333335</v>
      </c>
      <c r="C58" s="473">
        <f>AVERAGE(AP58:AP79)</f>
        <v>0</v>
      </c>
      <c r="D58" s="473">
        <f>AVERAGE(AS58:AS79)</f>
        <v>0</v>
      </c>
      <c r="E58" s="473">
        <f>AVERAGE(AL58:AL79)</f>
        <v>0.30357142857142855</v>
      </c>
      <c r="F58" s="473" t="e">
        <f>AVERAGE(AO58:AO79)</f>
        <v>#DIV/0!</v>
      </c>
      <c r="G58" s="473" t="e">
        <f>AVERAGE(AR58:AR79)</f>
        <v>#DIV/0!</v>
      </c>
      <c r="H58" s="463" t="e">
        <f>AVERAGE(AU58:AU79)</f>
        <v>#DIV/0!</v>
      </c>
      <c r="I58" s="467" t="s">
        <v>57</v>
      </c>
      <c r="J58" s="446">
        <f>AVERAGE(AL58:AL61)</f>
        <v>0.25</v>
      </c>
      <c r="K58" s="446" t="e">
        <f>AVERAGE(AO58:AO61)</f>
        <v>#DIV/0!</v>
      </c>
      <c r="L58" s="446" t="e">
        <f>AVERAGE(AR58:AR61)</f>
        <v>#DIV/0!</v>
      </c>
      <c r="M58" s="446" t="e">
        <f>AVERAGE(AU58:AU61)</f>
        <v>#DIV/0!</v>
      </c>
      <c r="N58" s="79" t="s">
        <v>58</v>
      </c>
      <c r="O58" s="325" t="s">
        <v>59</v>
      </c>
      <c r="P58" s="371" t="s">
        <v>7</v>
      </c>
      <c r="Q58" s="80" t="s">
        <v>7</v>
      </c>
      <c r="R58" s="80"/>
      <c r="S58" s="80" t="s">
        <v>7</v>
      </c>
      <c r="T58" s="80"/>
      <c r="U58" s="80"/>
      <c r="V58" s="80" t="s">
        <v>7</v>
      </c>
      <c r="W58" s="80"/>
      <c r="X58" s="80"/>
      <c r="Y58" s="80" t="s">
        <v>7</v>
      </c>
      <c r="Z58" s="80"/>
      <c r="AA58" s="80"/>
      <c r="AB58" s="80" t="s">
        <v>7</v>
      </c>
      <c r="AC58" s="372" t="s">
        <v>289</v>
      </c>
      <c r="AD58" s="344">
        <v>0</v>
      </c>
      <c r="AE58" s="82">
        <f t="shared" ref="AE58:AE60" si="123">AD58/AJ58</f>
        <v>0</v>
      </c>
      <c r="AF58" s="81">
        <v>1</v>
      </c>
      <c r="AG58" s="82">
        <f t="shared" ref="AG58:AG60" si="124">AF58/AJ58</f>
        <v>0.33333333333333331</v>
      </c>
      <c r="AH58" s="81">
        <v>2</v>
      </c>
      <c r="AI58" s="82">
        <f t="shared" ref="AI58:AI60" si="125">AH58/AJ58</f>
        <v>0.66666666666666663</v>
      </c>
      <c r="AJ58" s="81">
        <v>3</v>
      </c>
      <c r="AK58" s="248">
        <f t="shared" ref="AK58:AK60" si="126">AJ58/AJ58</f>
        <v>1</v>
      </c>
      <c r="AL58" s="301"/>
      <c r="AM58" s="83"/>
      <c r="AN58" s="141" t="s">
        <v>486</v>
      </c>
      <c r="AO58" s="225"/>
      <c r="AP58" s="83">
        <f t="shared" si="105"/>
        <v>0</v>
      </c>
      <c r="AQ58" s="142"/>
      <c r="AR58" s="225"/>
      <c r="AS58" s="83">
        <f t="shared" si="106"/>
        <v>0</v>
      </c>
      <c r="AT58" s="142"/>
      <c r="AU58" s="225"/>
      <c r="AV58" s="83">
        <f t="shared" si="107"/>
        <v>0</v>
      </c>
      <c r="AW58" s="302"/>
      <c r="AX58" s="269"/>
      <c r="AY58" s="143"/>
    </row>
    <row r="59" spans="1:51" s="43" customFormat="1" ht="409.5" x14ac:dyDescent="0.25">
      <c r="A59" s="539"/>
      <c r="B59" s="474"/>
      <c r="C59" s="474"/>
      <c r="D59" s="474"/>
      <c r="E59" s="474"/>
      <c r="F59" s="474"/>
      <c r="G59" s="474"/>
      <c r="H59" s="464"/>
      <c r="I59" s="468"/>
      <c r="J59" s="447"/>
      <c r="K59" s="447"/>
      <c r="L59" s="447"/>
      <c r="M59" s="447"/>
      <c r="N59" s="39" t="s">
        <v>216</v>
      </c>
      <c r="O59" s="326" t="s">
        <v>214</v>
      </c>
      <c r="P59" s="373"/>
      <c r="Q59" s="40" t="s">
        <v>7</v>
      </c>
      <c r="R59" s="40" t="s">
        <v>7</v>
      </c>
      <c r="S59" s="389" t="s">
        <v>7</v>
      </c>
      <c r="T59" s="40" t="s">
        <v>7</v>
      </c>
      <c r="U59" s="40"/>
      <c r="V59" s="40" t="s">
        <v>7</v>
      </c>
      <c r="W59" s="40"/>
      <c r="X59" s="40"/>
      <c r="Y59" s="40" t="s">
        <v>7</v>
      </c>
      <c r="Z59" s="40"/>
      <c r="AA59" s="40"/>
      <c r="AB59" s="40" t="s">
        <v>7</v>
      </c>
      <c r="AC59" s="374" t="s">
        <v>215</v>
      </c>
      <c r="AD59" s="345">
        <v>1</v>
      </c>
      <c r="AE59" s="41">
        <f t="shared" si="123"/>
        <v>0.25</v>
      </c>
      <c r="AF59" s="42">
        <v>2</v>
      </c>
      <c r="AG59" s="41">
        <f t="shared" si="124"/>
        <v>0.5</v>
      </c>
      <c r="AH59" s="42">
        <v>3</v>
      </c>
      <c r="AI59" s="41">
        <f t="shared" si="125"/>
        <v>0.75</v>
      </c>
      <c r="AJ59" s="42">
        <v>4</v>
      </c>
      <c r="AK59" s="249">
        <f t="shared" si="126"/>
        <v>1</v>
      </c>
      <c r="AL59" s="303">
        <v>0.25</v>
      </c>
      <c r="AM59" s="54">
        <f t="shared" si="118"/>
        <v>1</v>
      </c>
      <c r="AN59" s="144" t="s">
        <v>487</v>
      </c>
      <c r="AO59" s="55"/>
      <c r="AP59" s="54">
        <f t="shared" si="105"/>
        <v>0</v>
      </c>
      <c r="AQ59" s="145"/>
      <c r="AR59" s="55"/>
      <c r="AS59" s="54">
        <f t="shared" si="106"/>
        <v>0</v>
      </c>
      <c r="AT59" s="145"/>
      <c r="AU59" s="55"/>
      <c r="AV59" s="54">
        <f t="shared" si="107"/>
        <v>0</v>
      </c>
      <c r="AW59" s="304"/>
      <c r="AX59" s="270" t="s">
        <v>217</v>
      </c>
      <c r="AY59" s="146" t="s">
        <v>218</v>
      </c>
    </row>
    <row r="60" spans="1:51" s="43" customFormat="1" ht="45" customHeight="1" x14ac:dyDescent="0.25">
      <c r="A60" s="539"/>
      <c r="B60" s="474"/>
      <c r="C60" s="474"/>
      <c r="D60" s="474"/>
      <c r="E60" s="474"/>
      <c r="F60" s="474"/>
      <c r="G60" s="474"/>
      <c r="H60" s="464"/>
      <c r="I60" s="468"/>
      <c r="J60" s="447"/>
      <c r="K60" s="447"/>
      <c r="L60" s="447"/>
      <c r="M60" s="447"/>
      <c r="N60" s="39" t="s">
        <v>374</v>
      </c>
      <c r="O60" s="326" t="s">
        <v>344</v>
      </c>
      <c r="P60" s="373"/>
      <c r="Q60" s="40" t="s">
        <v>7</v>
      </c>
      <c r="R60" s="40"/>
      <c r="S60" s="389" t="s">
        <v>7</v>
      </c>
      <c r="T60" s="40"/>
      <c r="U60" s="40"/>
      <c r="V60" s="40" t="s">
        <v>7</v>
      </c>
      <c r="W60" s="40"/>
      <c r="X60" s="40"/>
      <c r="Y60" s="40"/>
      <c r="Z60" s="40"/>
      <c r="AA60" s="40"/>
      <c r="AB60" s="40"/>
      <c r="AC60" s="374" t="s">
        <v>215</v>
      </c>
      <c r="AD60" s="345">
        <v>0.1</v>
      </c>
      <c r="AE60" s="41">
        <f t="shared" si="123"/>
        <v>0.1</v>
      </c>
      <c r="AF60" s="42">
        <v>0.25</v>
      </c>
      <c r="AG60" s="41">
        <f t="shared" si="124"/>
        <v>0.25</v>
      </c>
      <c r="AH60" s="42">
        <v>0.5</v>
      </c>
      <c r="AI60" s="41">
        <f t="shared" si="125"/>
        <v>0.5</v>
      </c>
      <c r="AJ60" s="42">
        <v>1</v>
      </c>
      <c r="AK60" s="249">
        <f t="shared" si="126"/>
        <v>1</v>
      </c>
      <c r="AL60" s="303"/>
      <c r="AM60" s="54">
        <f t="shared" si="118"/>
        <v>0</v>
      </c>
      <c r="AN60" s="144" t="s">
        <v>488</v>
      </c>
      <c r="AO60" s="55"/>
      <c r="AP60" s="54">
        <f t="shared" si="105"/>
        <v>0</v>
      </c>
      <c r="AQ60" s="145"/>
      <c r="AR60" s="55"/>
      <c r="AS60" s="54">
        <f t="shared" si="106"/>
        <v>0</v>
      </c>
      <c r="AT60" s="145"/>
      <c r="AU60" s="55"/>
      <c r="AV60" s="54">
        <f t="shared" si="107"/>
        <v>0</v>
      </c>
      <c r="AW60" s="304"/>
      <c r="AX60" s="270" t="s">
        <v>217</v>
      </c>
      <c r="AY60" s="146" t="s">
        <v>218</v>
      </c>
    </row>
    <row r="61" spans="1:51" s="43" customFormat="1" ht="409.5" x14ac:dyDescent="0.25">
      <c r="A61" s="539"/>
      <c r="B61" s="474"/>
      <c r="C61" s="474"/>
      <c r="D61" s="474"/>
      <c r="E61" s="474"/>
      <c r="F61" s="474"/>
      <c r="G61" s="474"/>
      <c r="H61" s="464"/>
      <c r="I61" s="469"/>
      <c r="J61" s="448"/>
      <c r="K61" s="448"/>
      <c r="L61" s="448"/>
      <c r="M61" s="448"/>
      <c r="N61" s="39" t="s">
        <v>163</v>
      </c>
      <c r="O61" s="326" t="s">
        <v>164</v>
      </c>
      <c r="P61" s="373"/>
      <c r="Q61" s="40"/>
      <c r="R61" s="40"/>
      <c r="S61" s="40" t="s">
        <v>7</v>
      </c>
      <c r="T61" s="40"/>
      <c r="U61" s="40"/>
      <c r="V61" s="40"/>
      <c r="W61" s="40"/>
      <c r="X61" s="40"/>
      <c r="Y61" s="40" t="s">
        <v>7</v>
      </c>
      <c r="Z61" s="40"/>
      <c r="AA61" s="40"/>
      <c r="AB61" s="40"/>
      <c r="AC61" s="374"/>
      <c r="AD61" s="345">
        <v>1</v>
      </c>
      <c r="AE61" s="41">
        <f t="shared" ref="AE61" si="127">AD61/AJ61</f>
        <v>0.25</v>
      </c>
      <c r="AF61" s="42">
        <v>2</v>
      </c>
      <c r="AG61" s="41">
        <f t="shared" ref="AG61" si="128">AF61/AJ61</f>
        <v>0.5</v>
      </c>
      <c r="AH61" s="42">
        <v>3</v>
      </c>
      <c r="AI61" s="41">
        <f t="shared" ref="AI61" si="129">AH61/AJ61</f>
        <v>0.75</v>
      </c>
      <c r="AJ61" s="42">
        <v>4</v>
      </c>
      <c r="AK61" s="249">
        <f t="shared" ref="AK61" si="130">AJ61/AJ61</f>
        <v>1</v>
      </c>
      <c r="AL61" s="303">
        <v>0.25</v>
      </c>
      <c r="AM61" s="54">
        <f t="shared" si="118"/>
        <v>1</v>
      </c>
      <c r="AN61" s="144" t="s">
        <v>494</v>
      </c>
      <c r="AO61" s="55"/>
      <c r="AP61" s="54">
        <f t="shared" si="105"/>
        <v>0</v>
      </c>
      <c r="AQ61" s="145"/>
      <c r="AR61" s="55"/>
      <c r="AS61" s="54">
        <f t="shared" si="106"/>
        <v>0</v>
      </c>
      <c r="AT61" s="145"/>
      <c r="AU61" s="55"/>
      <c r="AV61" s="54">
        <f t="shared" si="107"/>
        <v>0</v>
      </c>
      <c r="AW61" s="304"/>
      <c r="AX61" s="270"/>
      <c r="AY61" s="146"/>
    </row>
    <row r="62" spans="1:51" ht="45" x14ac:dyDescent="0.25">
      <c r="A62" s="539"/>
      <c r="B62" s="474"/>
      <c r="C62" s="474"/>
      <c r="D62" s="474"/>
      <c r="E62" s="474"/>
      <c r="F62" s="474"/>
      <c r="G62" s="474"/>
      <c r="H62" s="464"/>
      <c r="I62" s="542" t="s">
        <v>60</v>
      </c>
      <c r="J62" s="456">
        <f>AVERAGE(AL62:AL69)</f>
        <v>0.375</v>
      </c>
      <c r="K62" s="456" t="e">
        <f>AVERAGE(AO62:AO69)</f>
        <v>#DIV/0!</v>
      </c>
      <c r="L62" s="456" t="e">
        <f>AVERAGE(AR62:AR69)</f>
        <v>#DIV/0!</v>
      </c>
      <c r="M62" s="456" t="e">
        <f>AVERAGE(AU62:AU69)</f>
        <v>#DIV/0!</v>
      </c>
      <c r="N62" s="39" t="s">
        <v>61</v>
      </c>
      <c r="O62" s="326" t="s">
        <v>62</v>
      </c>
      <c r="P62" s="373"/>
      <c r="Q62" s="40"/>
      <c r="R62" s="40"/>
      <c r="S62" s="40"/>
      <c r="T62" s="40"/>
      <c r="U62" s="40"/>
      <c r="V62" s="40"/>
      <c r="W62" s="40"/>
      <c r="X62" s="40"/>
      <c r="Y62" s="40" t="s">
        <v>7</v>
      </c>
      <c r="Z62" s="40"/>
      <c r="AA62" s="40"/>
      <c r="AB62" s="40" t="s">
        <v>7</v>
      </c>
      <c r="AC62" s="375"/>
      <c r="AD62" s="345">
        <v>0</v>
      </c>
      <c r="AE62" s="41">
        <f t="shared" si="62"/>
        <v>0</v>
      </c>
      <c r="AF62" s="42">
        <v>1</v>
      </c>
      <c r="AG62" s="41">
        <f t="shared" si="63"/>
        <v>0.5</v>
      </c>
      <c r="AH62" s="42">
        <v>2</v>
      </c>
      <c r="AI62" s="41">
        <f t="shared" si="64"/>
        <v>1</v>
      </c>
      <c r="AJ62" s="42">
        <v>2</v>
      </c>
      <c r="AK62" s="249">
        <f t="shared" si="65"/>
        <v>1</v>
      </c>
      <c r="AL62" s="303"/>
      <c r="AM62" s="54"/>
      <c r="AN62" s="144"/>
      <c r="AO62" s="55"/>
      <c r="AP62" s="54">
        <f t="shared" si="105"/>
        <v>0</v>
      </c>
      <c r="AQ62" s="145"/>
      <c r="AR62" s="55"/>
      <c r="AS62" s="54">
        <f t="shared" si="106"/>
        <v>0</v>
      </c>
      <c r="AT62" s="145"/>
      <c r="AU62" s="55"/>
      <c r="AV62" s="54">
        <f t="shared" si="107"/>
        <v>0</v>
      </c>
      <c r="AW62" s="304"/>
      <c r="AX62" s="270"/>
      <c r="AY62" s="146"/>
    </row>
    <row r="63" spans="1:51" ht="120" x14ac:dyDescent="0.25">
      <c r="A63" s="539"/>
      <c r="B63" s="474"/>
      <c r="C63" s="474"/>
      <c r="D63" s="474"/>
      <c r="E63" s="474"/>
      <c r="F63" s="474"/>
      <c r="G63" s="474"/>
      <c r="H63" s="464"/>
      <c r="I63" s="542"/>
      <c r="J63" s="447"/>
      <c r="K63" s="447"/>
      <c r="L63" s="447"/>
      <c r="M63" s="447"/>
      <c r="N63" s="39" t="s">
        <v>63</v>
      </c>
      <c r="O63" s="326" t="s">
        <v>375</v>
      </c>
      <c r="P63" s="373"/>
      <c r="Q63" s="40"/>
      <c r="R63" s="40"/>
      <c r="S63" s="40"/>
      <c r="T63" s="40"/>
      <c r="U63" s="40"/>
      <c r="V63" s="40"/>
      <c r="W63" s="40"/>
      <c r="X63" s="40"/>
      <c r="Y63" s="40"/>
      <c r="Z63" s="40"/>
      <c r="AA63" s="40" t="s">
        <v>7</v>
      </c>
      <c r="AB63" s="40"/>
      <c r="AC63" s="374" t="s">
        <v>316</v>
      </c>
      <c r="AD63" s="345">
        <v>1</v>
      </c>
      <c r="AE63" s="41">
        <f t="shared" si="62"/>
        <v>0.25</v>
      </c>
      <c r="AF63" s="42">
        <v>2</v>
      </c>
      <c r="AG63" s="41">
        <f t="shared" si="63"/>
        <v>0.5</v>
      </c>
      <c r="AH63" s="42">
        <v>3</v>
      </c>
      <c r="AI63" s="41">
        <f t="shared" si="64"/>
        <v>0.75</v>
      </c>
      <c r="AJ63" s="42">
        <v>4</v>
      </c>
      <c r="AK63" s="249">
        <f t="shared" si="65"/>
        <v>1</v>
      </c>
      <c r="AL63" s="303">
        <v>0.25</v>
      </c>
      <c r="AM63" s="54">
        <f>AL63/AE63</f>
        <v>1</v>
      </c>
      <c r="AN63" s="144" t="s">
        <v>475</v>
      </c>
      <c r="AO63" s="55"/>
      <c r="AP63" s="54">
        <f>AO63/AG63</f>
        <v>0</v>
      </c>
      <c r="AQ63" s="145"/>
      <c r="AR63" s="55"/>
      <c r="AS63" s="54">
        <f t="shared" ref="AS63" si="131">AR63/AI63</f>
        <v>0</v>
      </c>
      <c r="AT63" s="145"/>
      <c r="AU63" s="55"/>
      <c r="AV63" s="54">
        <f t="shared" si="101"/>
        <v>0</v>
      </c>
      <c r="AW63" s="304"/>
      <c r="AX63" s="270"/>
      <c r="AY63" s="146"/>
    </row>
    <row r="64" spans="1:51" ht="120" x14ac:dyDescent="0.25">
      <c r="A64" s="539"/>
      <c r="B64" s="474"/>
      <c r="C64" s="474"/>
      <c r="D64" s="474"/>
      <c r="E64" s="474"/>
      <c r="F64" s="474"/>
      <c r="G64" s="474"/>
      <c r="H64" s="464"/>
      <c r="I64" s="542"/>
      <c r="J64" s="447"/>
      <c r="K64" s="447"/>
      <c r="L64" s="447"/>
      <c r="M64" s="447"/>
      <c r="N64" s="39" t="s">
        <v>333</v>
      </c>
      <c r="O64" s="326" t="s">
        <v>108</v>
      </c>
      <c r="P64" s="373"/>
      <c r="Q64" s="40"/>
      <c r="R64" s="40"/>
      <c r="S64" s="40"/>
      <c r="T64" s="40"/>
      <c r="U64" s="40"/>
      <c r="V64" s="40"/>
      <c r="W64" s="40"/>
      <c r="X64" s="40"/>
      <c r="Y64" s="40"/>
      <c r="Z64" s="40" t="s">
        <v>7</v>
      </c>
      <c r="AA64" s="40"/>
      <c r="AB64" s="40"/>
      <c r="AC64" s="375"/>
      <c r="AD64" s="345">
        <v>1</v>
      </c>
      <c r="AE64" s="41">
        <f t="shared" si="62"/>
        <v>0.25</v>
      </c>
      <c r="AF64" s="42">
        <v>2</v>
      </c>
      <c r="AG64" s="41">
        <f t="shared" si="63"/>
        <v>0.5</v>
      </c>
      <c r="AH64" s="42">
        <v>3</v>
      </c>
      <c r="AI64" s="41">
        <f t="shared" si="64"/>
        <v>0.75</v>
      </c>
      <c r="AJ64" s="42">
        <v>4</v>
      </c>
      <c r="AK64" s="249">
        <f t="shared" si="65"/>
        <v>1</v>
      </c>
      <c r="AL64" s="303">
        <v>0.25</v>
      </c>
      <c r="AM64" s="54">
        <f t="shared" ref="AM64:AM67" si="132">AL64/AE64</f>
        <v>1</v>
      </c>
      <c r="AN64" s="144" t="s">
        <v>479</v>
      </c>
      <c r="AO64" s="55"/>
      <c r="AP64" s="54">
        <f t="shared" ref="AP64:AP68" si="133">AO64/AG64</f>
        <v>0</v>
      </c>
      <c r="AQ64" s="145"/>
      <c r="AR64" s="55"/>
      <c r="AS64" s="54">
        <f t="shared" ref="AS64:AS68" si="134">AR64/AI64</f>
        <v>0</v>
      </c>
      <c r="AT64" s="145"/>
      <c r="AU64" s="55"/>
      <c r="AV64" s="54">
        <f t="shared" ref="AV64:AV68" si="135">AU64/AK64</f>
        <v>0</v>
      </c>
      <c r="AW64" s="304"/>
      <c r="AX64" s="270"/>
      <c r="AY64" s="146"/>
    </row>
    <row r="65" spans="1:51" s="43" customFormat="1" ht="45" x14ac:dyDescent="0.25">
      <c r="A65" s="539"/>
      <c r="B65" s="474"/>
      <c r="C65" s="474"/>
      <c r="D65" s="474"/>
      <c r="E65" s="474"/>
      <c r="F65" s="474"/>
      <c r="G65" s="474"/>
      <c r="H65" s="464"/>
      <c r="I65" s="542"/>
      <c r="J65" s="447"/>
      <c r="K65" s="447"/>
      <c r="L65" s="447"/>
      <c r="M65" s="447"/>
      <c r="N65" s="39" t="s">
        <v>206</v>
      </c>
      <c r="O65" s="326" t="s">
        <v>205</v>
      </c>
      <c r="P65" s="373"/>
      <c r="Q65" s="40"/>
      <c r="R65" s="40"/>
      <c r="S65" s="40"/>
      <c r="T65" s="40" t="s">
        <v>7</v>
      </c>
      <c r="U65" s="40"/>
      <c r="V65" s="40"/>
      <c r="W65" s="40"/>
      <c r="X65" s="40"/>
      <c r="Y65" s="40"/>
      <c r="Z65" s="40"/>
      <c r="AA65" s="40"/>
      <c r="AB65" s="40"/>
      <c r="AC65" s="374"/>
      <c r="AD65" s="345">
        <v>1</v>
      </c>
      <c r="AE65" s="41">
        <f t="shared" ref="AE65" si="136">AD65/AJ65</f>
        <v>0.25</v>
      </c>
      <c r="AF65" s="42">
        <v>2</v>
      </c>
      <c r="AG65" s="41">
        <f t="shared" ref="AG65" si="137">AF65/AJ65</f>
        <v>0.5</v>
      </c>
      <c r="AH65" s="42">
        <v>3</v>
      </c>
      <c r="AI65" s="41">
        <f t="shared" ref="AI65" si="138">AH65/AJ65</f>
        <v>0.75</v>
      </c>
      <c r="AJ65" s="42">
        <v>4</v>
      </c>
      <c r="AK65" s="249">
        <f t="shared" ref="AK65" si="139">AJ65/AJ65</f>
        <v>1</v>
      </c>
      <c r="AL65" s="303">
        <v>0.25</v>
      </c>
      <c r="AM65" s="54">
        <f t="shared" si="132"/>
        <v>1</v>
      </c>
      <c r="AN65" s="144" t="s">
        <v>430</v>
      </c>
      <c r="AO65" s="55"/>
      <c r="AP65" s="54">
        <f t="shared" si="133"/>
        <v>0</v>
      </c>
      <c r="AQ65" s="145"/>
      <c r="AR65" s="55"/>
      <c r="AS65" s="54">
        <f t="shared" si="134"/>
        <v>0</v>
      </c>
      <c r="AT65" s="145"/>
      <c r="AU65" s="55"/>
      <c r="AV65" s="54">
        <f t="shared" si="135"/>
        <v>0</v>
      </c>
      <c r="AW65" s="304"/>
      <c r="AX65" s="270" t="s">
        <v>193</v>
      </c>
      <c r="AY65" s="146" t="s">
        <v>330</v>
      </c>
    </row>
    <row r="66" spans="1:51" s="43" customFormat="1" ht="165" x14ac:dyDescent="0.25">
      <c r="A66" s="539"/>
      <c r="B66" s="474"/>
      <c r="C66" s="474"/>
      <c r="D66" s="474"/>
      <c r="E66" s="474"/>
      <c r="F66" s="474"/>
      <c r="G66" s="474"/>
      <c r="H66" s="464"/>
      <c r="I66" s="542"/>
      <c r="J66" s="447"/>
      <c r="K66" s="447"/>
      <c r="L66" s="447"/>
      <c r="M66" s="447"/>
      <c r="N66" s="39" t="s">
        <v>376</v>
      </c>
      <c r="O66" s="326" t="s">
        <v>377</v>
      </c>
      <c r="P66" s="373"/>
      <c r="Q66" s="40"/>
      <c r="R66" s="40"/>
      <c r="S66" s="40"/>
      <c r="T66" s="40" t="s">
        <v>7</v>
      </c>
      <c r="U66" s="40"/>
      <c r="V66" s="40"/>
      <c r="W66" s="40"/>
      <c r="X66" s="40"/>
      <c r="Y66" s="40"/>
      <c r="Z66" s="40"/>
      <c r="AA66" s="40"/>
      <c r="AB66" s="40"/>
      <c r="AC66" s="374" t="s">
        <v>290</v>
      </c>
      <c r="AD66" s="345">
        <v>1</v>
      </c>
      <c r="AE66" s="41">
        <f t="shared" ref="AE66" si="140">AD66/AJ66</f>
        <v>0.25</v>
      </c>
      <c r="AF66" s="42">
        <v>2</v>
      </c>
      <c r="AG66" s="41">
        <f t="shared" ref="AG66" si="141">AF66/AJ66</f>
        <v>0.5</v>
      </c>
      <c r="AH66" s="42">
        <v>3</v>
      </c>
      <c r="AI66" s="41">
        <f t="shared" ref="AI66" si="142">AH66/AJ66</f>
        <v>0.75</v>
      </c>
      <c r="AJ66" s="42">
        <v>4</v>
      </c>
      <c r="AK66" s="249">
        <f t="shared" ref="AK66" si="143">AJ66/AJ66</f>
        <v>1</v>
      </c>
      <c r="AL66" s="303">
        <v>0.25</v>
      </c>
      <c r="AM66" s="54">
        <f t="shared" si="132"/>
        <v>1</v>
      </c>
      <c r="AN66" s="144" t="s">
        <v>431</v>
      </c>
      <c r="AO66" s="55"/>
      <c r="AP66" s="54">
        <f t="shared" si="133"/>
        <v>0</v>
      </c>
      <c r="AQ66" s="145"/>
      <c r="AR66" s="55"/>
      <c r="AS66" s="54">
        <f t="shared" si="134"/>
        <v>0</v>
      </c>
      <c r="AT66" s="145"/>
      <c r="AU66" s="55"/>
      <c r="AV66" s="54">
        <f t="shared" si="135"/>
        <v>0</v>
      </c>
      <c r="AW66" s="304"/>
      <c r="AX66" s="270" t="s">
        <v>193</v>
      </c>
      <c r="AY66" s="146" t="s">
        <v>331</v>
      </c>
    </row>
    <row r="67" spans="1:51" s="43" customFormat="1" ht="240" x14ac:dyDescent="0.25">
      <c r="A67" s="539"/>
      <c r="B67" s="474"/>
      <c r="C67" s="474"/>
      <c r="D67" s="474"/>
      <c r="E67" s="474"/>
      <c r="F67" s="474"/>
      <c r="G67" s="474"/>
      <c r="H67" s="464"/>
      <c r="I67" s="542"/>
      <c r="J67" s="447"/>
      <c r="K67" s="447"/>
      <c r="L67" s="447"/>
      <c r="M67" s="447"/>
      <c r="N67" s="39" t="s">
        <v>370</v>
      </c>
      <c r="O67" s="326" t="s">
        <v>371</v>
      </c>
      <c r="P67" s="373"/>
      <c r="Q67" s="40"/>
      <c r="R67" s="40"/>
      <c r="S67" s="40"/>
      <c r="T67" s="40" t="s">
        <v>7</v>
      </c>
      <c r="U67" s="40"/>
      <c r="V67" s="40" t="s">
        <v>7</v>
      </c>
      <c r="W67" s="40"/>
      <c r="X67" s="40"/>
      <c r="Y67" s="40"/>
      <c r="Z67" s="40"/>
      <c r="AA67" s="40"/>
      <c r="AB67" s="40"/>
      <c r="AC67" s="374" t="s">
        <v>378</v>
      </c>
      <c r="AD67" s="345">
        <v>1</v>
      </c>
      <c r="AE67" s="41">
        <f t="shared" ref="AE67" si="144">AD67/AJ67</f>
        <v>0.25</v>
      </c>
      <c r="AF67" s="42">
        <v>2</v>
      </c>
      <c r="AG67" s="41">
        <f t="shared" ref="AG67" si="145">AF67/AJ67</f>
        <v>0.5</v>
      </c>
      <c r="AH67" s="42">
        <v>3</v>
      </c>
      <c r="AI67" s="41">
        <f t="shared" ref="AI67" si="146">AH67/AJ67</f>
        <v>0.75</v>
      </c>
      <c r="AJ67" s="42">
        <v>4</v>
      </c>
      <c r="AK67" s="249">
        <f t="shared" ref="AK67" si="147">AJ67/AJ67</f>
        <v>1</v>
      </c>
      <c r="AL67" s="303">
        <v>0.25</v>
      </c>
      <c r="AM67" s="54">
        <f t="shared" si="132"/>
        <v>1</v>
      </c>
      <c r="AN67" s="144" t="s">
        <v>432</v>
      </c>
      <c r="AO67" s="55"/>
      <c r="AP67" s="54">
        <f t="shared" si="133"/>
        <v>0</v>
      </c>
      <c r="AQ67" s="145"/>
      <c r="AR67" s="55"/>
      <c r="AS67" s="54">
        <f t="shared" si="134"/>
        <v>0</v>
      </c>
      <c r="AT67" s="145"/>
      <c r="AU67" s="55"/>
      <c r="AV67" s="54">
        <f t="shared" si="135"/>
        <v>0</v>
      </c>
      <c r="AW67" s="304"/>
      <c r="AX67" s="270" t="s">
        <v>227</v>
      </c>
      <c r="AY67" s="146" t="s">
        <v>229</v>
      </c>
    </row>
    <row r="68" spans="1:51" s="91" customFormat="1" ht="30" x14ac:dyDescent="0.25">
      <c r="A68" s="539"/>
      <c r="B68" s="474"/>
      <c r="C68" s="474"/>
      <c r="D68" s="474"/>
      <c r="E68" s="474"/>
      <c r="F68" s="474"/>
      <c r="G68" s="474"/>
      <c r="H68" s="464"/>
      <c r="I68" s="542"/>
      <c r="J68" s="447"/>
      <c r="K68" s="447"/>
      <c r="L68" s="447"/>
      <c r="M68" s="447"/>
      <c r="N68" s="39" t="s">
        <v>321</v>
      </c>
      <c r="O68" s="326" t="s">
        <v>320</v>
      </c>
      <c r="P68" s="373"/>
      <c r="Q68" s="40"/>
      <c r="R68" s="40"/>
      <c r="S68" s="40"/>
      <c r="T68" s="40" t="s">
        <v>7</v>
      </c>
      <c r="U68" s="40"/>
      <c r="V68" s="40"/>
      <c r="W68" s="40"/>
      <c r="X68" s="40"/>
      <c r="Y68" s="40"/>
      <c r="Z68" s="40"/>
      <c r="AA68" s="40"/>
      <c r="AB68" s="40"/>
      <c r="AC68" s="374" t="s">
        <v>322</v>
      </c>
      <c r="AD68" s="345">
        <v>0</v>
      </c>
      <c r="AE68" s="41">
        <f t="shared" ref="AE68" si="148">AD68/AJ68</f>
        <v>0</v>
      </c>
      <c r="AF68" s="42">
        <v>1</v>
      </c>
      <c r="AG68" s="41">
        <f t="shared" ref="AG68" si="149">AF68/AJ68</f>
        <v>0.5</v>
      </c>
      <c r="AH68" s="42">
        <v>1</v>
      </c>
      <c r="AI68" s="41">
        <f t="shared" ref="AI68" si="150">AH68/AJ68</f>
        <v>0.5</v>
      </c>
      <c r="AJ68" s="42">
        <v>2</v>
      </c>
      <c r="AK68" s="249">
        <f t="shared" ref="AK68" si="151">AJ68/AJ68</f>
        <v>1</v>
      </c>
      <c r="AL68" s="303"/>
      <c r="AM68" s="54"/>
      <c r="AN68" s="144" t="s">
        <v>433</v>
      </c>
      <c r="AO68" s="55"/>
      <c r="AP68" s="54">
        <f t="shared" si="133"/>
        <v>0</v>
      </c>
      <c r="AQ68" s="145"/>
      <c r="AR68" s="55"/>
      <c r="AS68" s="54">
        <f t="shared" si="134"/>
        <v>0</v>
      </c>
      <c r="AT68" s="145"/>
      <c r="AU68" s="55"/>
      <c r="AV68" s="54">
        <f t="shared" si="135"/>
        <v>0</v>
      </c>
      <c r="AW68" s="304"/>
      <c r="AX68" s="270" t="s">
        <v>227</v>
      </c>
      <c r="AY68" s="146" t="s">
        <v>323</v>
      </c>
    </row>
    <row r="69" spans="1:51" ht="360" x14ac:dyDescent="0.25">
      <c r="A69" s="539"/>
      <c r="B69" s="474"/>
      <c r="C69" s="474"/>
      <c r="D69" s="474"/>
      <c r="E69" s="474"/>
      <c r="F69" s="474"/>
      <c r="G69" s="474"/>
      <c r="H69" s="464"/>
      <c r="I69" s="542"/>
      <c r="J69" s="448"/>
      <c r="K69" s="448"/>
      <c r="L69" s="448"/>
      <c r="M69" s="448"/>
      <c r="N69" s="39" t="s">
        <v>64</v>
      </c>
      <c r="O69" s="326" t="s">
        <v>100</v>
      </c>
      <c r="P69" s="373" t="s">
        <v>7</v>
      </c>
      <c r="Q69" s="40" t="s">
        <v>7</v>
      </c>
      <c r="R69" s="40" t="s">
        <v>7</v>
      </c>
      <c r="S69" s="40" t="s">
        <v>7</v>
      </c>
      <c r="T69" s="40" t="s">
        <v>7</v>
      </c>
      <c r="U69" s="40"/>
      <c r="V69" s="40"/>
      <c r="W69" s="40"/>
      <c r="X69" s="40"/>
      <c r="Y69" s="40"/>
      <c r="Z69" s="40"/>
      <c r="AA69" s="40"/>
      <c r="AB69" s="40" t="s">
        <v>7</v>
      </c>
      <c r="AC69" s="374" t="s">
        <v>291</v>
      </c>
      <c r="AD69" s="345">
        <v>1</v>
      </c>
      <c r="AE69" s="41">
        <f t="shared" si="62"/>
        <v>1</v>
      </c>
      <c r="AF69" s="42">
        <v>1</v>
      </c>
      <c r="AG69" s="41">
        <f t="shared" si="63"/>
        <v>1</v>
      </c>
      <c r="AH69" s="42">
        <v>1</v>
      </c>
      <c r="AI69" s="41">
        <f t="shared" si="64"/>
        <v>1</v>
      </c>
      <c r="AJ69" s="42">
        <v>1</v>
      </c>
      <c r="AK69" s="249">
        <f t="shared" si="65"/>
        <v>1</v>
      </c>
      <c r="AL69" s="303">
        <v>1</v>
      </c>
      <c r="AM69" s="54">
        <f t="shared" si="8"/>
        <v>1</v>
      </c>
      <c r="AN69" s="144" t="s">
        <v>469</v>
      </c>
      <c r="AO69" s="55"/>
      <c r="AP69" s="54">
        <f t="shared" si="9"/>
        <v>0</v>
      </c>
      <c r="AQ69" s="145"/>
      <c r="AR69" s="55"/>
      <c r="AS69" s="54">
        <f t="shared" si="10"/>
        <v>0</v>
      </c>
      <c r="AT69" s="145"/>
      <c r="AU69" s="55"/>
      <c r="AV69" s="54">
        <f t="shared" si="11"/>
        <v>0</v>
      </c>
      <c r="AW69" s="304"/>
      <c r="AX69" s="270"/>
      <c r="AY69" s="146"/>
    </row>
    <row r="70" spans="1:51" ht="342" customHeight="1" x14ac:dyDescent="0.25">
      <c r="A70" s="539"/>
      <c r="B70" s="474"/>
      <c r="C70" s="474"/>
      <c r="D70" s="474"/>
      <c r="E70" s="474"/>
      <c r="F70" s="474"/>
      <c r="G70" s="474"/>
      <c r="H70" s="464"/>
      <c r="I70" s="24" t="s">
        <v>65</v>
      </c>
      <c r="J70" s="17">
        <f>AL70</f>
        <v>0</v>
      </c>
      <c r="K70" s="17">
        <f>AO70</f>
        <v>0</v>
      </c>
      <c r="L70" s="17">
        <f>AR70</f>
        <v>0</v>
      </c>
      <c r="M70" s="17">
        <f>AU70</f>
        <v>0</v>
      </c>
      <c r="N70" s="39" t="s">
        <v>66</v>
      </c>
      <c r="O70" s="326" t="s">
        <v>67</v>
      </c>
      <c r="P70" s="373" t="s">
        <v>7</v>
      </c>
      <c r="Q70" s="40" t="s">
        <v>7</v>
      </c>
      <c r="R70" s="40"/>
      <c r="S70" s="40"/>
      <c r="T70" s="40" t="s">
        <v>7</v>
      </c>
      <c r="U70" s="40"/>
      <c r="V70" s="40" t="s">
        <v>7</v>
      </c>
      <c r="W70" s="40"/>
      <c r="X70" s="40"/>
      <c r="Y70" s="40" t="s">
        <v>7</v>
      </c>
      <c r="Z70" s="40"/>
      <c r="AA70" s="40"/>
      <c r="AB70" s="40" t="s">
        <v>7</v>
      </c>
      <c r="AC70" s="374" t="s">
        <v>379</v>
      </c>
      <c r="AD70" s="345">
        <v>0</v>
      </c>
      <c r="AE70" s="41">
        <f t="shared" si="62"/>
        <v>0</v>
      </c>
      <c r="AF70" s="42">
        <v>1</v>
      </c>
      <c r="AG70" s="41">
        <f t="shared" si="63"/>
        <v>0.33333333333333331</v>
      </c>
      <c r="AH70" s="42">
        <v>2</v>
      </c>
      <c r="AI70" s="41">
        <f t="shared" si="64"/>
        <v>0.66666666666666663</v>
      </c>
      <c r="AJ70" s="42">
        <v>3</v>
      </c>
      <c r="AK70" s="249">
        <f t="shared" si="65"/>
        <v>1</v>
      </c>
      <c r="AL70" s="303"/>
      <c r="AM70" s="54"/>
      <c r="AN70" s="144" t="s">
        <v>434</v>
      </c>
      <c r="AO70" s="55"/>
      <c r="AP70" s="54">
        <f t="shared" si="9"/>
        <v>0</v>
      </c>
      <c r="AQ70" s="145"/>
      <c r="AR70" s="55"/>
      <c r="AS70" s="54">
        <f t="shared" si="10"/>
        <v>0</v>
      </c>
      <c r="AT70" s="145"/>
      <c r="AU70" s="55"/>
      <c r="AV70" s="54">
        <f t="shared" si="11"/>
        <v>0</v>
      </c>
      <c r="AW70" s="304"/>
      <c r="AX70" s="270"/>
      <c r="AY70" s="146"/>
    </row>
    <row r="71" spans="1:51" ht="77.25" customHeight="1" x14ac:dyDescent="0.25">
      <c r="A71" s="539"/>
      <c r="B71" s="474"/>
      <c r="C71" s="474"/>
      <c r="D71" s="474"/>
      <c r="E71" s="474"/>
      <c r="F71" s="474"/>
      <c r="G71" s="474"/>
      <c r="H71" s="464"/>
      <c r="I71" s="542" t="s">
        <v>68</v>
      </c>
      <c r="J71" s="456" t="e">
        <f>AVERAGE(AL71:AL73)</f>
        <v>#DIV/0!</v>
      </c>
      <c r="K71" s="456" t="e">
        <f>AVERAGE(AO71:AO73)</f>
        <v>#DIV/0!</v>
      </c>
      <c r="L71" s="456" t="e">
        <f>AVERAGE(AR71:AR73)</f>
        <v>#DIV/0!</v>
      </c>
      <c r="M71" s="456" t="e">
        <f>AVERAGE(AU71:AU73)</f>
        <v>#DIV/0!</v>
      </c>
      <c r="N71" s="39" t="s">
        <v>69</v>
      </c>
      <c r="O71" s="326" t="s">
        <v>70</v>
      </c>
      <c r="P71" s="373" t="s">
        <v>7</v>
      </c>
      <c r="Q71" s="40" t="s">
        <v>7</v>
      </c>
      <c r="R71" s="40"/>
      <c r="S71" s="40"/>
      <c r="T71" s="40"/>
      <c r="U71" s="40"/>
      <c r="V71" s="40" t="s">
        <v>7</v>
      </c>
      <c r="W71" s="40"/>
      <c r="X71" s="40"/>
      <c r="Y71" s="40" t="s">
        <v>7</v>
      </c>
      <c r="Z71" s="40"/>
      <c r="AA71" s="40"/>
      <c r="AB71" s="40" t="s">
        <v>7</v>
      </c>
      <c r="AC71" s="375"/>
      <c r="AD71" s="345">
        <v>0</v>
      </c>
      <c r="AE71" s="41">
        <f t="shared" si="62"/>
        <v>0</v>
      </c>
      <c r="AF71" s="42">
        <v>0</v>
      </c>
      <c r="AG71" s="41">
        <f t="shared" si="63"/>
        <v>0</v>
      </c>
      <c r="AH71" s="42">
        <v>1</v>
      </c>
      <c r="AI71" s="41">
        <f t="shared" si="64"/>
        <v>0.5</v>
      </c>
      <c r="AJ71" s="42">
        <v>2</v>
      </c>
      <c r="AK71" s="249">
        <f t="shared" si="65"/>
        <v>1</v>
      </c>
      <c r="AL71" s="303"/>
      <c r="AM71" s="54"/>
      <c r="AN71" s="144" t="s">
        <v>489</v>
      </c>
      <c r="AO71" s="55"/>
      <c r="AP71" s="54"/>
      <c r="AQ71" s="145"/>
      <c r="AR71" s="55"/>
      <c r="AS71" s="54">
        <f t="shared" si="10"/>
        <v>0</v>
      </c>
      <c r="AT71" s="145"/>
      <c r="AU71" s="55"/>
      <c r="AV71" s="54">
        <f t="shared" si="11"/>
        <v>0</v>
      </c>
      <c r="AW71" s="304"/>
      <c r="AX71" s="270"/>
      <c r="AY71" s="146"/>
    </row>
    <row r="72" spans="1:51" s="43" customFormat="1" ht="108" customHeight="1" x14ac:dyDescent="0.25">
      <c r="A72" s="539"/>
      <c r="B72" s="474"/>
      <c r="C72" s="474"/>
      <c r="D72" s="474"/>
      <c r="E72" s="474"/>
      <c r="F72" s="474"/>
      <c r="G72" s="474"/>
      <c r="H72" s="464"/>
      <c r="I72" s="542"/>
      <c r="J72" s="447"/>
      <c r="K72" s="447"/>
      <c r="L72" s="447"/>
      <c r="M72" s="447"/>
      <c r="N72" s="39" t="s">
        <v>334</v>
      </c>
      <c r="O72" s="326" t="s">
        <v>336</v>
      </c>
      <c r="P72" s="373"/>
      <c r="Q72" s="40"/>
      <c r="R72" s="40"/>
      <c r="S72" s="40" t="s">
        <v>7</v>
      </c>
      <c r="T72" s="40"/>
      <c r="U72" s="40"/>
      <c r="V72" s="40" t="s">
        <v>7</v>
      </c>
      <c r="W72" s="40"/>
      <c r="X72" s="40"/>
      <c r="Y72" s="172" t="s">
        <v>7</v>
      </c>
      <c r="Z72" s="40"/>
      <c r="AA72" s="40"/>
      <c r="AB72" s="40" t="s">
        <v>7</v>
      </c>
      <c r="AC72" s="374" t="s">
        <v>215</v>
      </c>
      <c r="AD72" s="345">
        <v>0</v>
      </c>
      <c r="AE72" s="41">
        <f t="shared" ref="AE72" si="152">AD72/AJ72</f>
        <v>0</v>
      </c>
      <c r="AF72" s="42">
        <v>0</v>
      </c>
      <c r="AG72" s="41">
        <f t="shared" ref="AG72" si="153">AF72/AJ72</f>
        <v>0</v>
      </c>
      <c r="AH72" s="42">
        <v>0.5</v>
      </c>
      <c r="AI72" s="41">
        <f t="shared" ref="AI72" si="154">AH72/AJ72</f>
        <v>0.5</v>
      </c>
      <c r="AJ72" s="42">
        <v>1</v>
      </c>
      <c r="AK72" s="249">
        <f t="shared" ref="AK72" si="155">AJ72/AJ72</f>
        <v>1</v>
      </c>
      <c r="AL72" s="303"/>
      <c r="AM72" s="54"/>
      <c r="AN72" s="144" t="s">
        <v>490</v>
      </c>
      <c r="AO72" s="55"/>
      <c r="AP72" s="54"/>
      <c r="AQ72" s="145"/>
      <c r="AR72" s="55"/>
      <c r="AS72" s="54">
        <f t="shared" si="10"/>
        <v>0</v>
      </c>
      <c r="AT72" s="145"/>
      <c r="AU72" s="55"/>
      <c r="AV72" s="54">
        <f t="shared" si="11"/>
        <v>0</v>
      </c>
      <c r="AW72" s="304"/>
      <c r="AX72" s="270" t="s">
        <v>217</v>
      </c>
      <c r="AY72" s="146" t="s">
        <v>219</v>
      </c>
    </row>
    <row r="73" spans="1:51" ht="34.5" customHeight="1" x14ac:dyDescent="0.25">
      <c r="A73" s="539"/>
      <c r="B73" s="474"/>
      <c r="C73" s="474"/>
      <c r="D73" s="474"/>
      <c r="E73" s="474"/>
      <c r="F73" s="474"/>
      <c r="G73" s="474"/>
      <c r="H73" s="464"/>
      <c r="I73" s="542"/>
      <c r="J73" s="448"/>
      <c r="K73" s="448"/>
      <c r="L73" s="448"/>
      <c r="M73" s="448"/>
      <c r="N73" s="39" t="s">
        <v>155</v>
      </c>
      <c r="O73" s="326" t="s">
        <v>156</v>
      </c>
      <c r="P73" s="373"/>
      <c r="Q73" s="40"/>
      <c r="R73" s="40"/>
      <c r="S73" s="40"/>
      <c r="T73" s="40"/>
      <c r="U73" s="40"/>
      <c r="V73" s="40"/>
      <c r="W73" s="40" t="s">
        <v>7</v>
      </c>
      <c r="X73" s="40"/>
      <c r="Y73" s="40"/>
      <c r="Z73" s="40"/>
      <c r="AA73" s="40"/>
      <c r="AB73" s="40"/>
      <c r="AC73" s="374" t="s">
        <v>319</v>
      </c>
      <c r="AD73" s="345">
        <v>0</v>
      </c>
      <c r="AE73" s="41">
        <f t="shared" si="62"/>
        <v>0</v>
      </c>
      <c r="AF73" s="42">
        <v>0</v>
      </c>
      <c r="AG73" s="41">
        <f t="shared" si="63"/>
        <v>0</v>
      </c>
      <c r="AH73" s="42">
        <v>0</v>
      </c>
      <c r="AI73" s="41">
        <f t="shared" si="64"/>
        <v>0</v>
      </c>
      <c r="AJ73" s="42">
        <v>3</v>
      </c>
      <c r="AK73" s="249">
        <f t="shared" si="65"/>
        <v>1</v>
      </c>
      <c r="AL73" s="303"/>
      <c r="AM73" s="54"/>
      <c r="AN73" s="144"/>
      <c r="AO73" s="55"/>
      <c r="AP73" s="54"/>
      <c r="AQ73" s="145"/>
      <c r="AR73" s="55"/>
      <c r="AS73" s="54"/>
      <c r="AT73" s="145"/>
      <c r="AU73" s="55"/>
      <c r="AV73" s="54">
        <f t="shared" si="11"/>
        <v>0</v>
      </c>
      <c r="AW73" s="304"/>
      <c r="AX73" s="270"/>
      <c r="AY73" s="146"/>
    </row>
    <row r="74" spans="1:51" s="43" customFormat="1" ht="77.25" customHeight="1" x14ac:dyDescent="0.25">
      <c r="A74" s="539"/>
      <c r="B74" s="474"/>
      <c r="C74" s="474"/>
      <c r="D74" s="474"/>
      <c r="E74" s="474"/>
      <c r="F74" s="474"/>
      <c r="G74" s="474"/>
      <c r="H74" s="464"/>
      <c r="I74" s="542" t="s">
        <v>71</v>
      </c>
      <c r="J74" s="456">
        <f>AVERAGE(AL74:AL79)</f>
        <v>0.25</v>
      </c>
      <c r="K74" s="456" t="e">
        <f>AVERAGE(AO74:AO79)</f>
        <v>#DIV/0!</v>
      </c>
      <c r="L74" s="456" t="e">
        <f>AVERAGE(AR74:AR79)</f>
        <v>#DIV/0!</v>
      </c>
      <c r="M74" s="456" t="e">
        <f>AVERAGE(AU74:AU79)</f>
        <v>#DIV/0!</v>
      </c>
      <c r="N74" s="39" t="s">
        <v>225</v>
      </c>
      <c r="O74" s="326" t="s">
        <v>224</v>
      </c>
      <c r="P74" s="373"/>
      <c r="Q74" s="40" t="s">
        <v>7</v>
      </c>
      <c r="R74" s="40"/>
      <c r="S74" s="40"/>
      <c r="T74" s="40"/>
      <c r="U74" s="40"/>
      <c r="V74" s="40"/>
      <c r="W74" s="40"/>
      <c r="X74" s="40"/>
      <c r="Y74" s="40" t="s">
        <v>7</v>
      </c>
      <c r="Z74" s="40"/>
      <c r="AA74" s="40"/>
      <c r="AB74" s="40" t="s">
        <v>7</v>
      </c>
      <c r="AC74" s="374"/>
      <c r="AD74" s="345">
        <v>1</v>
      </c>
      <c r="AE74" s="41">
        <f t="shared" ref="AE74" si="156">AD74/AJ74</f>
        <v>0.25</v>
      </c>
      <c r="AF74" s="42">
        <v>2</v>
      </c>
      <c r="AG74" s="41">
        <f t="shared" ref="AG74" si="157">AF74/AJ74</f>
        <v>0.5</v>
      </c>
      <c r="AH74" s="42">
        <v>3</v>
      </c>
      <c r="AI74" s="41">
        <f t="shared" ref="AI74" si="158">AH74/AJ74</f>
        <v>0.75</v>
      </c>
      <c r="AJ74" s="42">
        <v>4</v>
      </c>
      <c r="AK74" s="249">
        <f t="shared" ref="AK74" si="159">AJ74/AJ74</f>
        <v>1</v>
      </c>
      <c r="AL74" s="303">
        <v>0.25</v>
      </c>
      <c r="AM74" s="54">
        <f t="shared" si="8"/>
        <v>1</v>
      </c>
      <c r="AN74" s="144" t="s">
        <v>506</v>
      </c>
      <c r="AO74" s="55"/>
      <c r="AP74" s="54">
        <f t="shared" ref="AP74:AP103" si="160">AO74/AG74</f>
        <v>0</v>
      </c>
      <c r="AQ74" s="145"/>
      <c r="AR74" s="55"/>
      <c r="AS74" s="54">
        <f t="shared" si="10"/>
        <v>0</v>
      </c>
      <c r="AT74" s="145"/>
      <c r="AU74" s="55"/>
      <c r="AV74" s="54">
        <f t="shared" si="11"/>
        <v>0</v>
      </c>
      <c r="AW74" s="304"/>
      <c r="AX74" s="270" t="s">
        <v>227</v>
      </c>
      <c r="AY74" s="146" t="s">
        <v>228</v>
      </c>
    </row>
    <row r="75" spans="1:51" s="43" customFormat="1" ht="34.5" customHeight="1" x14ac:dyDescent="0.25">
      <c r="A75" s="540"/>
      <c r="B75" s="475"/>
      <c r="C75" s="475"/>
      <c r="D75" s="475"/>
      <c r="E75" s="475"/>
      <c r="F75" s="475"/>
      <c r="G75" s="475"/>
      <c r="H75" s="465"/>
      <c r="I75" s="543"/>
      <c r="J75" s="447"/>
      <c r="K75" s="447"/>
      <c r="L75" s="447"/>
      <c r="M75" s="447"/>
      <c r="N75" s="39" t="s">
        <v>306</v>
      </c>
      <c r="O75" s="326" t="s">
        <v>226</v>
      </c>
      <c r="P75" s="373"/>
      <c r="Q75" s="40" t="s">
        <v>7</v>
      </c>
      <c r="R75" s="40"/>
      <c r="S75" s="40"/>
      <c r="T75" s="40"/>
      <c r="U75" s="40"/>
      <c r="V75" s="40"/>
      <c r="W75" s="40"/>
      <c r="X75" s="40"/>
      <c r="Y75" s="40" t="s">
        <v>7</v>
      </c>
      <c r="Z75" s="40"/>
      <c r="AA75" s="40"/>
      <c r="AB75" s="40" t="s">
        <v>7</v>
      </c>
      <c r="AC75" s="374"/>
      <c r="AD75" s="345">
        <v>1</v>
      </c>
      <c r="AE75" s="41">
        <f t="shared" si="62"/>
        <v>0.25</v>
      </c>
      <c r="AF75" s="42">
        <v>2</v>
      </c>
      <c r="AG75" s="41">
        <f t="shared" si="63"/>
        <v>0.5</v>
      </c>
      <c r="AH75" s="42">
        <v>3</v>
      </c>
      <c r="AI75" s="41">
        <f t="shared" si="64"/>
        <v>0.75</v>
      </c>
      <c r="AJ75" s="42">
        <v>4</v>
      </c>
      <c r="AK75" s="249">
        <f t="shared" si="65"/>
        <v>1</v>
      </c>
      <c r="AL75" s="303">
        <v>0.25</v>
      </c>
      <c r="AM75" s="54">
        <f t="shared" si="8"/>
        <v>1</v>
      </c>
      <c r="AN75" s="144" t="s">
        <v>507</v>
      </c>
      <c r="AO75" s="55"/>
      <c r="AP75" s="54">
        <f t="shared" si="160"/>
        <v>0</v>
      </c>
      <c r="AQ75" s="145"/>
      <c r="AR75" s="55"/>
      <c r="AS75" s="54">
        <f t="shared" si="10"/>
        <v>0</v>
      </c>
      <c r="AT75" s="145"/>
      <c r="AU75" s="55"/>
      <c r="AV75" s="54">
        <f t="shared" si="11"/>
        <v>0</v>
      </c>
      <c r="AW75" s="304"/>
      <c r="AX75" s="270" t="s">
        <v>227</v>
      </c>
      <c r="AY75" s="146" t="s">
        <v>228</v>
      </c>
    </row>
    <row r="76" spans="1:51" s="43" customFormat="1" ht="112.5" customHeight="1" x14ac:dyDescent="0.25">
      <c r="A76" s="540"/>
      <c r="B76" s="475"/>
      <c r="C76" s="475"/>
      <c r="D76" s="475"/>
      <c r="E76" s="475"/>
      <c r="F76" s="475"/>
      <c r="G76" s="475"/>
      <c r="H76" s="465"/>
      <c r="I76" s="543"/>
      <c r="J76" s="447"/>
      <c r="K76" s="447"/>
      <c r="L76" s="447"/>
      <c r="M76" s="447"/>
      <c r="N76" s="39" t="s">
        <v>314</v>
      </c>
      <c r="O76" s="326" t="s">
        <v>340</v>
      </c>
      <c r="P76" s="373"/>
      <c r="Q76" s="40" t="s">
        <v>7</v>
      </c>
      <c r="R76" s="40" t="s">
        <v>7</v>
      </c>
      <c r="S76" s="389" t="s">
        <v>7</v>
      </c>
      <c r="T76" s="40" t="s">
        <v>7</v>
      </c>
      <c r="U76" s="40" t="s">
        <v>7</v>
      </c>
      <c r="V76" s="40" t="s">
        <v>7</v>
      </c>
      <c r="W76" s="40" t="s">
        <v>7</v>
      </c>
      <c r="X76" s="40"/>
      <c r="Y76" s="40" t="s">
        <v>7</v>
      </c>
      <c r="Z76" s="40" t="s">
        <v>7</v>
      </c>
      <c r="AA76" s="40" t="s">
        <v>7</v>
      </c>
      <c r="AB76" s="40" t="s">
        <v>7</v>
      </c>
      <c r="AC76" s="374" t="s">
        <v>345</v>
      </c>
      <c r="AD76" s="345">
        <v>1</v>
      </c>
      <c r="AE76" s="41">
        <f t="shared" si="62"/>
        <v>0.25</v>
      </c>
      <c r="AF76" s="42">
        <v>2</v>
      </c>
      <c r="AG76" s="41">
        <f t="shared" si="63"/>
        <v>0.5</v>
      </c>
      <c r="AH76" s="42">
        <v>3</v>
      </c>
      <c r="AI76" s="41">
        <f t="shared" si="64"/>
        <v>0.75</v>
      </c>
      <c r="AJ76" s="42">
        <v>4</v>
      </c>
      <c r="AK76" s="249">
        <f t="shared" si="65"/>
        <v>1</v>
      </c>
      <c r="AL76" s="303">
        <v>0.25</v>
      </c>
      <c r="AM76" s="54">
        <f t="shared" si="8"/>
        <v>1</v>
      </c>
      <c r="AN76" s="144" t="s">
        <v>508</v>
      </c>
      <c r="AO76" s="55"/>
      <c r="AP76" s="54">
        <f t="shared" si="160"/>
        <v>0</v>
      </c>
      <c r="AQ76" s="145"/>
      <c r="AR76" s="55"/>
      <c r="AS76" s="54">
        <f t="shared" si="10"/>
        <v>0</v>
      </c>
      <c r="AT76" s="145"/>
      <c r="AU76" s="55"/>
      <c r="AV76" s="54">
        <f t="shared" si="11"/>
        <v>0</v>
      </c>
      <c r="AW76" s="304"/>
      <c r="AX76" s="270" t="s">
        <v>227</v>
      </c>
      <c r="AY76" s="146" t="s">
        <v>228</v>
      </c>
    </row>
    <row r="77" spans="1:51" s="43" customFormat="1" ht="85.5" customHeight="1" x14ac:dyDescent="0.25">
      <c r="A77" s="540"/>
      <c r="B77" s="475"/>
      <c r="C77" s="475"/>
      <c r="D77" s="475"/>
      <c r="E77" s="475"/>
      <c r="F77" s="475"/>
      <c r="G77" s="475"/>
      <c r="H77" s="465"/>
      <c r="I77" s="543"/>
      <c r="J77" s="447"/>
      <c r="K77" s="447"/>
      <c r="L77" s="447"/>
      <c r="M77" s="447"/>
      <c r="N77" s="39" t="s">
        <v>292</v>
      </c>
      <c r="O77" s="326" t="s">
        <v>293</v>
      </c>
      <c r="P77" s="373"/>
      <c r="Q77" s="40"/>
      <c r="R77" s="172"/>
      <c r="S77" s="40" t="s">
        <v>7</v>
      </c>
      <c r="T77" s="40"/>
      <c r="U77" s="40"/>
      <c r="V77" s="40"/>
      <c r="W77" s="40"/>
      <c r="X77" s="40"/>
      <c r="Y77" s="40"/>
      <c r="Z77" s="40"/>
      <c r="AA77" s="172"/>
      <c r="AB77" s="40"/>
      <c r="AC77" s="374" t="s">
        <v>294</v>
      </c>
      <c r="AD77" s="345">
        <v>1</v>
      </c>
      <c r="AE77" s="41">
        <f t="shared" ref="AE77:AE78" si="161">AD77/AJ77</f>
        <v>0.25</v>
      </c>
      <c r="AF77" s="42">
        <v>2</v>
      </c>
      <c r="AG77" s="41">
        <f t="shared" ref="AG77:AG78" si="162">AF77/AJ77</f>
        <v>0.5</v>
      </c>
      <c r="AH77" s="42">
        <v>3</v>
      </c>
      <c r="AI77" s="41">
        <f t="shared" ref="AI77:AI78" si="163">AH77/AJ77</f>
        <v>0.75</v>
      </c>
      <c r="AJ77" s="42">
        <v>4</v>
      </c>
      <c r="AK77" s="249">
        <f t="shared" ref="AK77:AK78" si="164">AJ77/AJ77</f>
        <v>1</v>
      </c>
      <c r="AL77" s="303">
        <v>0.25</v>
      </c>
      <c r="AM77" s="54">
        <f t="shared" si="8"/>
        <v>1</v>
      </c>
      <c r="AN77" s="144" t="s">
        <v>510</v>
      </c>
      <c r="AO77" s="55"/>
      <c r="AP77" s="54">
        <f t="shared" si="160"/>
        <v>0</v>
      </c>
      <c r="AQ77" s="145"/>
      <c r="AR77" s="55"/>
      <c r="AS77" s="54">
        <f t="shared" si="10"/>
        <v>0</v>
      </c>
      <c r="AT77" s="145" t="s">
        <v>425</v>
      </c>
      <c r="AU77" s="55"/>
      <c r="AV77" s="54">
        <f t="shared" si="11"/>
        <v>0</v>
      </c>
      <c r="AW77" s="304"/>
      <c r="AX77" s="270" t="s">
        <v>227</v>
      </c>
      <c r="AY77" s="146" t="s">
        <v>232</v>
      </c>
    </row>
    <row r="78" spans="1:51" s="43" customFormat="1" ht="79.5" customHeight="1" x14ac:dyDescent="0.25">
      <c r="A78" s="540"/>
      <c r="B78" s="475"/>
      <c r="C78" s="475"/>
      <c r="D78" s="475"/>
      <c r="E78" s="475"/>
      <c r="F78" s="475"/>
      <c r="G78" s="475"/>
      <c r="H78" s="465"/>
      <c r="I78" s="543"/>
      <c r="J78" s="447"/>
      <c r="K78" s="447"/>
      <c r="L78" s="447"/>
      <c r="M78" s="447"/>
      <c r="N78" s="39" t="s">
        <v>231</v>
      </c>
      <c r="O78" s="326" t="s">
        <v>230</v>
      </c>
      <c r="P78" s="373"/>
      <c r="Q78" s="40"/>
      <c r="R78" s="40"/>
      <c r="S78" s="40"/>
      <c r="T78" s="40"/>
      <c r="U78" s="40"/>
      <c r="V78" s="40" t="s">
        <v>7</v>
      </c>
      <c r="W78" s="40"/>
      <c r="X78" s="40"/>
      <c r="Y78" s="40"/>
      <c r="Z78" s="40"/>
      <c r="AA78" s="40"/>
      <c r="AB78" s="40"/>
      <c r="AC78" s="374"/>
      <c r="AD78" s="345">
        <v>1</v>
      </c>
      <c r="AE78" s="41">
        <f t="shared" si="161"/>
        <v>0.25</v>
      </c>
      <c r="AF78" s="42">
        <v>2</v>
      </c>
      <c r="AG78" s="41">
        <f t="shared" si="162"/>
        <v>0.5</v>
      </c>
      <c r="AH78" s="42">
        <v>3</v>
      </c>
      <c r="AI78" s="41">
        <f t="shared" si="163"/>
        <v>0.75</v>
      </c>
      <c r="AJ78" s="42">
        <v>4</v>
      </c>
      <c r="AK78" s="249">
        <f t="shared" si="164"/>
        <v>1</v>
      </c>
      <c r="AL78" s="303">
        <v>0.25</v>
      </c>
      <c r="AM78" s="54">
        <f t="shared" si="8"/>
        <v>1</v>
      </c>
      <c r="AN78" s="144" t="s">
        <v>491</v>
      </c>
      <c r="AO78" s="55"/>
      <c r="AP78" s="54">
        <f t="shared" si="160"/>
        <v>0</v>
      </c>
      <c r="AQ78" s="145"/>
      <c r="AR78" s="55"/>
      <c r="AS78" s="54">
        <f t="shared" si="10"/>
        <v>0</v>
      </c>
      <c r="AT78" s="145"/>
      <c r="AU78" s="55"/>
      <c r="AV78" s="54">
        <f t="shared" si="11"/>
        <v>0</v>
      </c>
      <c r="AW78" s="304"/>
      <c r="AX78" s="270" t="s">
        <v>227</v>
      </c>
      <c r="AY78" s="146" t="s">
        <v>233</v>
      </c>
    </row>
    <row r="79" spans="1:51" ht="34.5" customHeight="1" thickBot="1" x14ac:dyDescent="0.3">
      <c r="A79" s="541"/>
      <c r="B79" s="476"/>
      <c r="C79" s="476"/>
      <c r="D79" s="476"/>
      <c r="E79" s="476"/>
      <c r="F79" s="476"/>
      <c r="G79" s="476"/>
      <c r="H79" s="466"/>
      <c r="I79" s="544"/>
      <c r="J79" s="457"/>
      <c r="K79" s="457"/>
      <c r="L79" s="457"/>
      <c r="M79" s="457"/>
      <c r="N79" s="84" t="s">
        <v>72</v>
      </c>
      <c r="O79" s="327" t="s">
        <v>73</v>
      </c>
      <c r="P79" s="376"/>
      <c r="Q79" s="85"/>
      <c r="R79" s="85"/>
      <c r="S79" s="85"/>
      <c r="T79" s="85"/>
      <c r="U79" s="85"/>
      <c r="V79" s="85" t="s">
        <v>7</v>
      </c>
      <c r="W79" s="85"/>
      <c r="X79" s="85"/>
      <c r="Y79" s="85" t="s">
        <v>7</v>
      </c>
      <c r="Z79" s="85"/>
      <c r="AA79" s="85"/>
      <c r="AB79" s="85" t="s">
        <v>7</v>
      </c>
      <c r="AC79" s="377"/>
      <c r="AD79" s="346">
        <v>1</v>
      </c>
      <c r="AE79" s="87">
        <f t="shared" si="62"/>
        <v>0.25</v>
      </c>
      <c r="AF79" s="86">
        <v>2</v>
      </c>
      <c r="AG79" s="87">
        <f t="shared" si="63"/>
        <v>0.5</v>
      </c>
      <c r="AH79" s="86">
        <v>3</v>
      </c>
      <c r="AI79" s="87">
        <f t="shared" si="64"/>
        <v>0.75</v>
      </c>
      <c r="AJ79" s="86">
        <v>4</v>
      </c>
      <c r="AK79" s="250">
        <f t="shared" si="65"/>
        <v>1</v>
      </c>
      <c r="AL79" s="305">
        <v>0.25</v>
      </c>
      <c r="AM79" s="88">
        <f t="shared" si="8"/>
        <v>1</v>
      </c>
      <c r="AN79" s="147" t="s">
        <v>495</v>
      </c>
      <c r="AO79" s="226"/>
      <c r="AP79" s="88">
        <f t="shared" si="160"/>
        <v>0</v>
      </c>
      <c r="AQ79" s="148"/>
      <c r="AR79" s="226"/>
      <c r="AS79" s="88">
        <f t="shared" si="10"/>
        <v>0</v>
      </c>
      <c r="AT79" s="148"/>
      <c r="AU79" s="226"/>
      <c r="AV79" s="88">
        <f t="shared" si="11"/>
        <v>0</v>
      </c>
      <c r="AW79" s="306"/>
      <c r="AX79" s="271"/>
      <c r="AY79" s="149"/>
    </row>
    <row r="80" spans="1:51" s="43" customFormat="1" ht="34.5" customHeight="1" x14ac:dyDescent="0.25">
      <c r="A80" s="528" t="s">
        <v>74</v>
      </c>
      <c r="B80" s="545">
        <f>AVERAGE(AM80:AM103)</f>
        <v>0.94999100179964002</v>
      </c>
      <c r="C80" s="545">
        <f>AVERAGE(AP80:AP103)</f>
        <v>0</v>
      </c>
      <c r="D80" s="545">
        <f>AVERAGE(AS80:AS103)</f>
        <v>0</v>
      </c>
      <c r="E80" s="545">
        <f>AVERAGE(AL80:AL103)</f>
        <v>0.24608349999999998</v>
      </c>
      <c r="F80" s="545" t="e">
        <f>AVERAGE(AO80:AO103)</f>
        <v>#DIV/0!</v>
      </c>
      <c r="G80" s="545" t="e">
        <f>AVERAGE(AR80:AR103)</f>
        <v>#DIV/0!</v>
      </c>
      <c r="H80" s="548" t="e">
        <f>AVERAGE(AU80:AU103)</f>
        <v>#DIV/0!</v>
      </c>
      <c r="I80" s="531" t="s">
        <v>76</v>
      </c>
      <c r="J80" s="208">
        <f>AL80</f>
        <v>0.25</v>
      </c>
      <c r="K80" s="208">
        <f>AO80</f>
        <v>0</v>
      </c>
      <c r="L80" s="208">
        <f>AR80</f>
        <v>0</v>
      </c>
      <c r="M80" s="208">
        <f>AU80</f>
        <v>0</v>
      </c>
      <c r="N80" s="150" t="s">
        <v>372</v>
      </c>
      <c r="O80" s="328" t="s">
        <v>373</v>
      </c>
      <c r="P80" s="378"/>
      <c r="Q80" s="173"/>
      <c r="R80" s="173"/>
      <c r="S80" s="173"/>
      <c r="T80" s="173"/>
      <c r="U80" s="173"/>
      <c r="V80" s="173"/>
      <c r="W80" s="173"/>
      <c r="X80" s="173"/>
      <c r="Y80" s="173" t="s">
        <v>7</v>
      </c>
      <c r="Z80" s="173"/>
      <c r="AA80" s="173" t="s">
        <v>7</v>
      </c>
      <c r="AB80" s="173"/>
      <c r="AC80" s="155" t="s">
        <v>295</v>
      </c>
      <c r="AD80" s="347">
        <v>0.25</v>
      </c>
      <c r="AE80" s="152">
        <f t="shared" si="62"/>
        <v>0.25</v>
      </c>
      <c r="AF80" s="151">
        <v>0.5</v>
      </c>
      <c r="AG80" s="152">
        <f t="shared" si="63"/>
        <v>0.5</v>
      </c>
      <c r="AH80" s="151">
        <v>0.75</v>
      </c>
      <c r="AI80" s="152">
        <f t="shared" si="64"/>
        <v>0.75</v>
      </c>
      <c r="AJ80" s="151">
        <v>1</v>
      </c>
      <c r="AK80" s="251">
        <f t="shared" si="65"/>
        <v>1</v>
      </c>
      <c r="AL80" s="307">
        <v>0.25</v>
      </c>
      <c r="AM80" s="83">
        <f t="shared" ref="AM80:AM102" si="165">AL80/AE80</f>
        <v>1</v>
      </c>
      <c r="AN80" s="153" t="s">
        <v>476</v>
      </c>
      <c r="AO80" s="211"/>
      <c r="AP80" s="83">
        <f t="shared" si="160"/>
        <v>0</v>
      </c>
      <c r="AQ80" s="154"/>
      <c r="AR80" s="211"/>
      <c r="AS80" s="83">
        <f t="shared" ref="AS80:AS103" si="166">AR80/AI80</f>
        <v>0</v>
      </c>
      <c r="AT80" s="154"/>
      <c r="AU80" s="211"/>
      <c r="AV80" s="83">
        <f t="shared" ref="AV80:AV103" si="167">AU80/AK80</f>
        <v>0</v>
      </c>
      <c r="AW80" s="308"/>
      <c r="AX80" s="272" t="s">
        <v>193</v>
      </c>
      <c r="AY80" s="155" t="s">
        <v>192</v>
      </c>
    </row>
    <row r="81" spans="1:51" s="43" customFormat="1" ht="34.5" customHeight="1" x14ac:dyDescent="0.25">
      <c r="A81" s="529"/>
      <c r="B81" s="546"/>
      <c r="C81" s="546"/>
      <c r="D81" s="546"/>
      <c r="E81" s="546"/>
      <c r="F81" s="546"/>
      <c r="G81" s="546"/>
      <c r="H81" s="549"/>
      <c r="I81" s="532"/>
      <c r="J81" s="209">
        <f t="shared" ref="J81:J103" si="168">AL81</f>
        <v>0.25</v>
      </c>
      <c r="K81" s="209">
        <f t="shared" ref="K81:K103" si="169">AO81</f>
        <v>0</v>
      </c>
      <c r="L81" s="209">
        <f t="shared" ref="L81:L103" si="170">AR81</f>
        <v>0</v>
      </c>
      <c r="M81" s="209">
        <f t="shared" ref="M81:M103" si="171">AU81</f>
        <v>0</v>
      </c>
      <c r="N81" s="156" t="s">
        <v>202</v>
      </c>
      <c r="O81" s="329" t="s">
        <v>194</v>
      </c>
      <c r="P81" s="379"/>
      <c r="Q81" s="174"/>
      <c r="R81" s="174"/>
      <c r="S81" s="174"/>
      <c r="T81" s="174"/>
      <c r="U81" s="174"/>
      <c r="V81" s="174"/>
      <c r="W81" s="174"/>
      <c r="X81" s="174"/>
      <c r="Y81" s="174" t="s">
        <v>7</v>
      </c>
      <c r="Z81" s="174"/>
      <c r="AA81" s="174" t="s">
        <v>7</v>
      </c>
      <c r="AB81" s="174"/>
      <c r="AC81" s="161" t="s">
        <v>295</v>
      </c>
      <c r="AD81" s="348">
        <v>0.25</v>
      </c>
      <c r="AE81" s="158">
        <f t="shared" ref="AE81" si="172">AD81/AJ81</f>
        <v>0.25</v>
      </c>
      <c r="AF81" s="157">
        <v>0.5</v>
      </c>
      <c r="AG81" s="158">
        <f t="shared" ref="AG81" si="173">AF81/AJ81</f>
        <v>0.5</v>
      </c>
      <c r="AH81" s="157">
        <v>0.75</v>
      </c>
      <c r="AI81" s="158">
        <f t="shared" ref="AI81" si="174">AH81/AJ81</f>
        <v>0.75</v>
      </c>
      <c r="AJ81" s="157">
        <v>1</v>
      </c>
      <c r="AK81" s="252">
        <f t="shared" ref="AK81" si="175">AJ81/AJ81</f>
        <v>1</v>
      </c>
      <c r="AL81" s="309">
        <v>0.25</v>
      </c>
      <c r="AM81" s="54">
        <f t="shared" si="165"/>
        <v>1</v>
      </c>
      <c r="AN81" s="159" t="s">
        <v>477</v>
      </c>
      <c r="AO81" s="210"/>
      <c r="AP81" s="54">
        <f t="shared" si="160"/>
        <v>0</v>
      </c>
      <c r="AQ81" s="160"/>
      <c r="AR81" s="210"/>
      <c r="AS81" s="54">
        <f t="shared" si="166"/>
        <v>0</v>
      </c>
      <c r="AT81" s="160"/>
      <c r="AU81" s="210"/>
      <c r="AV81" s="54">
        <f t="shared" si="167"/>
        <v>0</v>
      </c>
      <c r="AW81" s="310"/>
      <c r="AX81" s="273" t="s">
        <v>193</v>
      </c>
      <c r="AY81" s="161" t="s">
        <v>192</v>
      </c>
    </row>
    <row r="82" spans="1:51" s="43" customFormat="1" ht="105.75" customHeight="1" x14ac:dyDescent="0.25">
      <c r="A82" s="529"/>
      <c r="B82" s="546"/>
      <c r="C82" s="546"/>
      <c r="D82" s="546"/>
      <c r="E82" s="546"/>
      <c r="F82" s="546"/>
      <c r="G82" s="546"/>
      <c r="H82" s="549"/>
      <c r="I82" s="532"/>
      <c r="J82" s="209">
        <f t="shared" si="168"/>
        <v>1</v>
      </c>
      <c r="K82" s="209">
        <f t="shared" si="169"/>
        <v>0</v>
      </c>
      <c r="L82" s="209">
        <f t="shared" si="170"/>
        <v>0</v>
      </c>
      <c r="M82" s="209">
        <f t="shared" si="171"/>
        <v>0</v>
      </c>
      <c r="N82" s="156" t="s">
        <v>356</v>
      </c>
      <c r="O82" s="329" t="s">
        <v>341</v>
      </c>
      <c r="P82" s="379"/>
      <c r="Q82" s="174"/>
      <c r="R82" s="174"/>
      <c r="S82" s="174"/>
      <c r="T82" s="174" t="s">
        <v>7</v>
      </c>
      <c r="U82" s="174"/>
      <c r="V82" s="174"/>
      <c r="W82" s="174"/>
      <c r="X82" s="174"/>
      <c r="Y82" s="174"/>
      <c r="Z82" s="174"/>
      <c r="AA82" s="174" t="s">
        <v>7</v>
      </c>
      <c r="AB82" s="174"/>
      <c r="AC82" s="161" t="s">
        <v>290</v>
      </c>
      <c r="AD82" s="348">
        <v>1</v>
      </c>
      <c r="AE82" s="158">
        <f t="shared" ref="AE82:AE85" si="176">AD82/AJ82</f>
        <v>1</v>
      </c>
      <c r="AF82" s="157">
        <v>1</v>
      </c>
      <c r="AG82" s="158">
        <f t="shared" ref="AG82:AG85" si="177">AF82/AJ82</f>
        <v>1</v>
      </c>
      <c r="AH82" s="157">
        <v>1</v>
      </c>
      <c r="AI82" s="158">
        <f t="shared" ref="AI82:AI85" si="178">AH82/AJ82</f>
        <v>1</v>
      </c>
      <c r="AJ82" s="157">
        <v>1</v>
      </c>
      <c r="AK82" s="252">
        <f t="shared" ref="AK82:AK85" si="179">AJ82/AJ82</f>
        <v>1</v>
      </c>
      <c r="AL82" s="309">
        <v>1</v>
      </c>
      <c r="AM82" s="54">
        <f t="shared" si="165"/>
        <v>1</v>
      </c>
      <c r="AN82" s="159" t="s">
        <v>478</v>
      </c>
      <c r="AO82" s="210"/>
      <c r="AP82" s="54">
        <f t="shared" si="160"/>
        <v>0</v>
      </c>
      <c r="AQ82" s="160"/>
      <c r="AR82" s="210"/>
      <c r="AS82" s="54">
        <f t="shared" si="166"/>
        <v>0</v>
      </c>
      <c r="AT82" s="160"/>
      <c r="AU82" s="210"/>
      <c r="AV82" s="54">
        <f t="shared" si="167"/>
        <v>0</v>
      </c>
      <c r="AW82" s="310"/>
      <c r="AX82" s="273" t="s">
        <v>193</v>
      </c>
      <c r="AY82" s="161" t="s">
        <v>196</v>
      </c>
    </row>
    <row r="83" spans="1:51" s="43" customFormat="1" ht="34.5" customHeight="1" x14ac:dyDescent="0.25">
      <c r="A83" s="529"/>
      <c r="B83" s="546"/>
      <c r="C83" s="546"/>
      <c r="D83" s="546"/>
      <c r="E83" s="546"/>
      <c r="F83" s="546"/>
      <c r="G83" s="546"/>
      <c r="H83" s="549"/>
      <c r="I83" s="532"/>
      <c r="J83" s="209">
        <f t="shared" si="168"/>
        <v>0.25</v>
      </c>
      <c r="K83" s="209">
        <f t="shared" si="169"/>
        <v>0</v>
      </c>
      <c r="L83" s="209">
        <f t="shared" si="170"/>
        <v>0</v>
      </c>
      <c r="M83" s="209">
        <f t="shared" si="171"/>
        <v>0</v>
      </c>
      <c r="N83" s="156" t="s">
        <v>203</v>
      </c>
      <c r="O83" s="329" t="s">
        <v>204</v>
      </c>
      <c r="P83" s="379"/>
      <c r="Q83" s="174"/>
      <c r="R83" s="174"/>
      <c r="S83" s="174"/>
      <c r="T83" s="174" t="s">
        <v>7</v>
      </c>
      <c r="U83" s="174"/>
      <c r="V83" s="174"/>
      <c r="W83" s="174"/>
      <c r="X83" s="174"/>
      <c r="Y83" s="174"/>
      <c r="Z83" s="174"/>
      <c r="AA83" s="174"/>
      <c r="AB83" s="174"/>
      <c r="AC83" s="161" t="s">
        <v>290</v>
      </c>
      <c r="AD83" s="348">
        <v>0.25</v>
      </c>
      <c r="AE83" s="158">
        <f t="shared" si="176"/>
        <v>0.25</v>
      </c>
      <c r="AF83" s="157">
        <v>0.5</v>
      </c>
      <c r="AG83" s="158">
        <f t="shared" si="177"/>
        <v>0.5</v>
      </c>
      <c r="AH83" s="157">
        <v>0.75</v>
      </c>
      <c r="AI83" s="158">
        <f t="shared" si="178"/>
        <v>0.75</v>
      </c>
      <c r="AJ83" s="157">
        <v>1</v>
      </c>
      <c r="AK83" s="252">
        <f t="shared" si="179"/>
        <v>1</v>
      </c>
      <c r="AL83" s="309">
        <v>0.25</v>
      </c>
      <c r="AM83" s="54">
        <f t="shared" si="165"/>
        <v>1</v>
      </c>
      <c r="AN83" s="159" t="s">
        <v>435</v>
      </c>
      <c r="AO83" s="210"/>
      <c r="AP83" s="54">
        <f t="shared" si="160"/>
        <v>0</v>
      </c>
      <c r="AQ83" s="160"/>
      <c r="AR83" s="210"/>
      <c r="AS83" s="54">
        <f t="shared" si="166"/>
        <v>0</v>
      </c>
      <c r="AT83" s="160"/>
      <c r="AU83" s="210"/>
      <c r="AV83" s="54">
        <f t="shared" si="167"/>
        <v>0</v>
      </c>
      <c r="AW83" s="310"/>
      <c r="AX83" s="273" t="s">
        <v>193</v>
      </c>
      <c r="AY83" s="161" t="s">
        <v>197</v>
      </c>
    </row>
    <row r="84" spans="1:51" s="43" customFormat="1" ht="34.5" customHeight="1" x14ac:dyDescent="0.25">
      <c r="A84" s="529"/>
      <c r="B84" s="546"/>
      <c r="C84" s="546"/>
      <c r="D84" s="546"/>
      <c r="E84" s="546"/>
      <c r="F84" s="546"/>
      <c r="G84" s="546"/>
      <c r="H84" s="549"/>
      <c r="I84" s="532"/>
      <c r="J84" s="209">
        <f t="shared" si="168"/>
        <v>0.25</v>
      </c>
      <c r="K84" s="209">
        <f t="shared" si="169"/>
        <v>0</v>
      </c>
      <c r="L84" s="209">
        <f t="shared" si="170"/>
        <v>0</v>
      </c>
      <c r="M84" s="209">
        <f t="shared" si="171"/>
        <v>0</v>
      </c>
      <c r="N84" s="156" t="s">
        <v>296</v>
      </c>
      <c r="O84" s="329" t="s">
        <v>200</v>
      </c>
      <c r="P84" s="379"/>
      <c r="Q84" s="174"/>
      <c r="R84" s="174"/>
      <c r="S84" s="174"/>
      <c r="T84" s="174" t="s">
        <v>7</v>
      </c>
      <c r="U84" s="174"/>
      <c r="V84" s="174"/>
      <c r="W84" s="174"/>
      <c r="X84" s="174"/>
      <c r="Y84" s="174"/>
      <c r="Z84" s="174"/>
      <c r="AA84" s="174"/>
      <c r="AB84" s="174"/>
      <c r="AC84" s="161"/>
      <c r="AD84" s="348">
        <v>0.25</v>
      </c>
      <c r="AE84" s="158">
        <f t="shared" si="176"/>
        <v>0.25</v>
      </c>
      <c r="AF84" s="157">
        <v>0.5</v>
      </c>
      <c r="AG84" s="158">
        <f t="shared" si="177"/>
        <v>0.5</v>
      </c>
      <c r="AH84" s="157">
        <v>0.75</v>
      </c>
      <c r="AI84" s="158">
        <f t="shared" si="178"/>
        <v>0.75</v>
      </c>
      <c r="AJ84" s="157">
        <v>1</v>
      </c>
      <c r="AK84" s="252">
        <f t="shared" si="179"/>
        <v>1</v>
      </c>
      <c r="AL84" s="309">
        <v>0.25</v>
      </c>
      <c r="AM84" s="54">
        <f t="shared" si="165"/>
        <v>1</v>
      </c>
      <c r="AN84" s="159" t="s">
        <v>436</v>
      </c>
      <c r="AO84" s="210"/>
      <c r="AP84" s="54">
        <f t="shared" si="160"/>
        <v>0</v>
      </c>
      <c r="AQ84" s="160"/>
      <c r="AR84" s="210"/>
      <c r="AS84" s="54">
        <f t="shared" si="166"/>
        <v>0</v>
      </c>
      <c r="AT84" s="160"/>
      <c r="AU84" s="210"/>
      <c r="AV84" s="54">
        <f t="shared" si="167"/>
        <v>0</v>
      </c>
      <c r="AW84" s="310"/>
      <c r="AX84" s="273" t="s">
        <v>193</v>
      </c>
      <c r="AY84" s="161" t="s">
        <v>198</v>
      </c>
    </row>
    <row r="85" spans="1:51" s="43" customFormat="1" ht="34.5" customHeight="1" x14ac:dyDescent="0.25">
      <c r="A85" s="529"/>
      <c r="B85" s="546"/>
      <c r="C85" s="546"/>
      <c r="D85" s="546"/>
      <c r="E85" s="546"/>
      <c r="F85" s="546"/>
      <c r="G85" s="546"/>
      <c r="H85" s="549"/>
      <c r="I85" s="532"/>
      <c r="J85" s="209">
        <f t="shared" si="168"/>
        <v>0.25</v>
      </c>
      <c r="K85" s="209">
        <f t="shared" si="169"/>
        <v>0</v>
      </c>
      <c r="L85" s="209">
        <f t="shared" si="170"/>
        <v>0</v>
      </c>
      <c r="M85" s="209">
        <f t="shared" si="171"/>
        <v>0</v>
      </c>
      <c r="N85" s="156" t="s">
        <v>296</v>
      </c>
      <c r="O85" s="329" t="s">
        <v>201</v>
      </c>
      <c r="P85" s="379"/>
      <c r="Q85" s="174"/>
      <c r="R85" s="174"/>
      <c r="S85" s="174"/>
      <c r="T85" s="174" t="s">
        <v>7</v>
      </c>
      <c r="U85" s="174"/>
      <c r="V85" s="174"/>
      <c r="W85" s="174"/>
      <c r="X85" s="174"/>
      <c r="Y85" s="174"/>
      <c r="Z85" s="174"/>
      <c r="AA85" s="174"/>
      <c r="AB85" s="174"/>
      <c r="AC85" s="161"/>
      <c r="AD85" s="348">
        <v>0.25</v>
      </c>
      <c r="AE85" s="158">
        <f t="shared" si="176"/>
        <v>0.25</v>
      </c>
      <c r="AF85" s="157">
        <v>0.5</v>
      </c>
      <c r="AG85" s="158">
        <f t="shared" si="177"/>
        <v>0.5</v>
      </c>
      <c r="AH85" s="157">
        <v>0.75</v>
      </c>
      <c r="AI85" s="158">
        <f t="shared" si="178"/>
        <v>0.75</v>
      </c>
      <c r="AJ85" s="157">
        <v>1</v>
      </c>
      <c r="AK85" s="252">
        <f t="shared" si="179"/>
        <v>1</v>
      </c>
      <c r="AL85" s="309">
        <v>0.25</v>
      </c>
      <c r="AM85" s="54">
        <f t="shared" si="165"/>
        <v>1</v>
      </c>
      <c r="AN85" s="159" t="s">
        <v>436</v>
      </c>
      <c r="AO85" s="210"/>
      <c r="AP85" s="54">
        <f t="shared" si="160"/>
        <v>0</v>
      </c>
      <c r="AQ85" s="160"/>
      <c r="AR85" s="210"/>
      <c r="AS85" s="54">
        <f t="shared" si="166"/>
        <v>0</v>
      </c>
      <c r="AT85" s="160"/>
      <c r="AU85" s="210"/>
      <c r="AV85" s="54">
        <f t="shared" si="167"/>
        <v>0</v>
      </c>
      <c r="AW85" s="310"/>
      <c r="AX85" s="273" t="s">
        <v>193</v>
      </c>
      <c r="AY85" s="161" t="s">
        <v>199</v>
      </c>
    </row>
    <row r="86" spans="1:51" s="43" customFormat="1" ht="76.5" customHeight="1" x14ac:dyDescent="0.25">
      <c r="A86" s="529"/>
      <c r="B86" s="546"/>
      <c r="C86" s="546"/>
      <c r="D86" s="546"/>
      <c r="E86" s="546"/>
      <c r="F86" s="546"/>
      <c r="G86" s="546"/>
      <c r="H86" s="549"/>
      <c r="I86" s="532"/>
      <c r="J86" s="209">
        <f t="shared" si="168"/>
        <v>0.25</v>
      </c>
      <c r="K86" s="209">
        <f t="shared" si="169"/>
        <v>0</v>
      </c>
      <c r="L86" s="209">
        <f t="shared" si="170"/>
        <v>0</v>
      </c>
      <c r="M86" s="209">
        <f t="shared" si="171"/>
        <v>0</v>
      </c>
      <c r="N86" s="156" t="s">
        <v>380</v>
      </c>
      <c r="O86" s="329" t="s">
        <v>195</v>
      </c>
      <c r="P86" s="379"/>
      <c r="Q86" s="174"/>
      <c r="R86" s="174"/>
      <c r="S86" s="174"/>
      <c r="T86" s="174"/>
      <c r="U86" s="174"/>
      <c r="V86" s="174"/>
      <c r="W86" s="174"/>
      <c r="X86" s="174"/>
      <c r="Y86" s="174" t="s">
        <v>7</v>
      </c>
      <c r="Z86" s="174"/>
      <c r="AA86" s="174"/>
      <c r="AB86" s="174"/>
      <c r="AC86" s="161" t="s">
        <v>99</v>
      </c>
      <c r="AD86" s="348">
        <v>0.25</v>
      </c>
      <c r="AE86" s="158">
        <f t="shared" ref="AE86" si="180">AD86/AJ86</f>
        <v>0.25</v>
      </c>
      <c r="AF86" s="157">
        <v>0.5</v>
      </c>
      <c r="AG86" s="158">
        <f t="shared" ref="AG86" si="181">AF86/AJ86</f>
        <v>0.5</v>
      </c>
      <c r="AH86" s="157">
        <v>0.75</v>
      </c>
      <c r="AI86" s="158">
        <f t="shared" ref="AI86" si="182">AH86/AJ86</f>
        <v>0.75</v>
      </c>
      <c r="AJ86" s="157">
        <v>1</v>
      </c>
      <c r="AK86" s="252">
        <f t="shared" ref="AK86" si="183">AJ86/AJ86</f>
        <v>1</v>
      </c>
      <c r="AL86" s="309">
        <v>0.25</v>
      </c>
      <c r="AM86" s="54">
        <f t="shared" si="165"/>
        <v>1</v>
      </c>
      <c r="AN86" s="159" t="s">
        <v>429</v>
      </c>
      <c r="AO86" s="210"/>
      <c r="AP86" s="54">
        <f t="shared" si="160"/>
        <v>0</v>
      </c>
      <c r="AQ86" s="160"/>
      <c r="AR86" s="210"/>
      <c r="AS86" s="54">
        <f t="shared" si="166"/>
        <v>0</v>
      </c>
      <c r="AT86" s="160"/>
      <c r="AU86" s="210"/>
      <c r="AV86" s="54">
        <f t="shared" si="167"/>
        <v>0</v>
      </c>
      <c r="AW86" s="310"/>
      <c r="AX86" s="273" t="s">
        <v>193</v>
      </c>
      <c r="AY86" s="161" t="s">
        <v>192</v>
      </c>
    </row>
    <row r="87" spans="1:51" s="43" customFormat="1" ht="34.5" customHeight="1" x14ac:dyDescent="0.25">
      <c r="A87" s="529"/>
      <c r="B87" s="546"/>
      <c r="C87" s="546"/>
      <c r="D87" s="546"/>
      <c r="E87" s="546"/>
      <c r="F87" s="546"/>
      <c r="G87" s="546"/>
      <c r="H87" s="549"/>
      <c r="I87" s="532"/>
      <c r="J87" s="209">
        <f t="shared" si="168"/>
        <v>0.25</v>
      </c>
      <c r="K87" s="209">
        <f t="shared" si="169"/>
        <v>0</v>
      </c>
      <c r="L87" s="209">
        <f t="shared" si="170"/>
        <v>0</v>
      </c>
      <c r="M87" s="209">
        <f t="shared" si="171"/>
        <v>0</v>
      </c>
      <c r="N87" s="156" t="s">
        <v>212</v>
      </c>
      <c r="O87" s="329" t="s">
        <v>213</v>
      </c>
      <c r="P87" s="379"/>
      <c r="Q87" s="174"/>
      <c r="R87" s="174"/>
      <c r="S87" s="174"/>
      <c r="T87" s="174" t="s">
        <v>7</v>
      </c>
      <c r="U87" s="174"/>
      <c r="V87" s="174"/>
      <c r="W87" s="174"/>
      <c r="X87" s="174"/>
      <c r="Y87" s="174"/>
      <c r="Z87" s="174"/>
      <c r="AA87" s="174"/>
      <c r="AB87" s="174"/>
      <c r="AC87" s="161" t="s">
        <v>297</v>
      </c>
      <c r="AD87" s="348">
        <v>0.25</v>
      </c>
      <c r="AE87" s="158">
        <f t="shared" ref="AE87:AE90" si="184">AD87/AJ87</f>
        <v>0.25</v>
      </c>
      <c r="AF87" s="157">
        <v>0.5</v>
      </c>
      <c r="AG87" s="158">
        <f t="shared" ref="AG87:AG90" si="185">AF87/AJ87</f>
        <v>0.5</v>
      </c>
      <c r="AH87" s="157">
        <v>0.75</v>
      </c>
      <c r="AI87" s="158">
        <f t="shared" ref="AI87:AI90" si="186">AH87/AJ87</f>
        <v>0.75</v>
      </c>
      <c r="AJ87" s="157">
        <v>1</v>
      </c>
      <c r="AK87" s="252">
        <f t="shared" ref="AK87:AK90" si="187">AJ87/AJ87</f>
        <v>1</v>
      </c>
      <c r="AL87" s="309">
        <v>0.25</v>
      </c>
      <c r="AM87" s="54">
        <f t="shared" si="165"/>
        <v>1</v>
      </c>
      <c r="AN87" s="159" t="s">
        <v>437</v>
      </c>
      <c r="AO87" s="210"/>
      <c r="AP87" s="54">
        <f t="shared" si="160"/>
        <v>0</v>
      </c>
      <c r="AQ87" s="160"/>
      <c r="AR87" s="210"/>
      <c r="AS87" s="54">
        <f t="shared" si="166"/>
        <v>0</v>
      </c>
      <c r="AT87" s="160"/>
      <c r="AU87" s="210"/>
      <c r="AV87" s="54">
        <f t="shared" si="167"/>
        <v>0</v>
      </c>
      <c r="AW87" s="310"/>
      <c r="AX87" s="273" t="s">
        <v>193</v>
      </c>
      <c r="AY87" s="161" t="s">
        <v>207</v>
      </c>
    </row>
    <row r="88" spans="1:51" s="43" customFormat="1" ht="34.5" customHeight="1" x14ac:dyDescent="0.25">
      <c r="A88" s="529"/>
      <c r="B88" s="546"/>
      <c r="C88" s="546"/>
      <c r="D88" s="546"/>
      <c r="E88" s="546"/>
      <c r="F88" s="546"/>
      <c r="G88" s="546"/>
      <c r="H88" s="549"/>
      <c r="I88" s="532"/>
      <c r="J88" s="209">
        <f t="shared" si="168"/>
        <v>0.25</v>
      </c>
      <c r="K88" s="209">
        <f t="shared" si="169"/>
        <v>0</v>
      </c>
      <c r="L88" s="209">
        <f t="shared" si="170"/>
        <v>0</v>
      </c>
      <c r="M88" s="209">
        <f t="shared" si="171"/>
        <v>0</v>
      </c>
      <c r="N88" s="156" t="s">
        <v>338</v>
      </c>
      <c r="O88" s="329" t="s">
        <v>339</v>
      </c>
      <c r="P88" s="379"/>
      <c r="Q88" s="174"/>
      <c r="R88" s="174"/>
      <c r="S88" s="174"/>
      <c r="T88" s="174" t="s">
        <v>7</v>
      </c>
      <c r="U88" s="174"/>
      <c r="V88" s="174"/>
      <c r="W88" s="174"/>
      <c r="X88" s="174"/>
      <c r="Y88" s="174"/>
      <c r="Z88" s="174"/>
      <c r="AA88" s="174"/>
      <c r="AB88" s="174"/>
      <c r="AC88" s="161" t="s">
        <v>297</v>
      </c>
      <c r="AD88" s="348">
        <v>0.25</v>
      </c>
      <c r="AE88" s="158">
        <f t="shared" si="184"/>
        <v>0.25</v>
      </c>
      <c r="AF88" s="157">
        <v>0.5</v>
      </c>
      <c r="AG88" s="158">
        <f t="shared" si="185"/>
        <v>0.5</v>
      </c>
      <c r="AH88" s="157">
        <v>0.75</v>
      </c>
      <c r="AI88" s="158">
        <f t="shared" si="186"/>
        <v>0.75</v>
      </c>
      <c r="AJ88" s="157">
        <v>1</v>
      </c>
      <c r="AK88" s="252">
        <f t="shared" si="187"/>
        <v>1</v>
      </c>
      <c r="AL88" s="309">
        <v>0.25</v>
      </c>
      <c r="AM88" s="54">
        <f t="shared" si="165"/>
        <v>1</v>
      </c>
      <c r="AN88" s="159" t="s">
        <v>438</v>
      </c>
      <c r="AO88" s="210"/>
      <c r="AP88" s="54">
        <f t="shared" si="160"/>
        <v>0</v>
      </c>
      <c r="AQ88" s="160"/>
      <c r="AR88" s="210"/>
      <c r="AS88" s="54">
        <f t="shared" si="166"/>
        <v>0</v>
      </c>
      <c r="AT88" s="160"/>
      <c r="AU88" s="210"/>
      <c r="AV88" s="54">
        <f t="shared" si="167"/>
        <v>0</v>
      </c>
      <c r="AW88" s="310"/>
      <c r="AX88" s="273" t="s">
        <v>193</v>
      </c>
      <c r="AY88" s="161" t="s">
        <v>332</v>
      </c>
    </row>
    <row r="89" spans="1:51" s="43" customFormat="1" ht="34.5" customHeight="1" x14ac:dyDescent="0.25">
      <c r="A89" s="529"/>
      <c r="B89" s="546"/>
      <c r="C89" s="546"/>
      <c r="D89" s="546"/>
      <c r="E89" s="546"/>
      <c r="F89" s="546"/>
      <c r="G89" s="546"/>
      <c r="H89" s="549"/>
      <c r="I89" s="532"/>
      <c r="J89" s="209">
        <f t="shared" si="168"/>
        <v>0.25</v>
      </c>
      <c r="K89" s="209">
        <f t="shared" si="169"/>
        <v>0</v>
      </c>
      <c r="L89" s="209">
        <f t="shared" si="170"/>
        <v>0</v>
      </c>
      <c r="M89" s="209">
        <f t="shared" si="171"/>
        <v>0</v>
      </c>
      <c r="N89" s="156" t="s">
        <v>335</v>
      </c>
      <c r="O89" s="329" t="s">
        <v>337</v>
      </c>
      <c r="P89" s="379"/>
      <c r="Q89" s="174"/>
      <c r="R89" s="174"/>
      <c r="S89" s="174"/>
      <c r="T89" s="174" t="s">
        <v>7</v>
      </c>
      <c r="U89" s="174"/>
      <c r="V89" s="174"/>
      <c r="W89" s="174"/>
      <c r="X89" s="174"/>
      <c r="Y89" s="174"/>
      <c r="Z89" s="174"/>
      <c r="AA89" s="174"/>
      <c r="AB89" s="174"/>
      <c r="AC89" s="161" t="s">
        <v>297</v>
      </c>
      <c r="AD89" s="348">
        <v>0.25</v>
      </c>
      <c r="AE89" s="158">
        <f t="shared" si="184"/>
        <v>0.25</v>
      </c>
      <c r="AF89" s="157">
        <v>0.5</v>
      </c>
      <c r="AG89" s="158">
        <f t="shared" si="185"/>
        <v>0.5</v>
      </c>
      <c r="AH89" s="157">
        <v>0.75</v>
      </c>
      <c r="AI89" s="158">
        <f t="shared" si="186"/>
        <v>0.75</v>
      </c>
      <c r="AJ89" s="157">
        <v>1</v>
      </c>
      <c r="AK89" s="252">
        <f t="shared" si="187"/>
        <v>1</v>
      </c>
      <c r="AL89" s="309">
        <v>0.25</v>
      </c>
      <c r="AM89" s="54">
        <f t="shared" si="165"/>
        <v>1</v>
      </c>
      <c r="AN89" s="159" t="s">
        <v>439</v>
      </c>
      <c r="AO89" s="210"/>
      <c r="AP89" s="54">
        <f t="shared" si="160"/>
        <v>0</v>
      </c>
      <c r="AQ89" s="160"/>
      <c r="AR89" s="210"/>
      <c r="AS89" s="54">
        <f t="shared" si="166"/>
        <v>0</v>
      </c>
      <c r="AT89" s="160"/>
      <c r="AU89" s="210"/>
      <c r="AV89" s="54">
        <f t="shared" si="167"/>
        <v>0</v>
      </c>
      <c r="AW89" s="310"/>
      <c r="AX89" s="273" t="s">
        <v>193</v>
      </c>
      <c r="AY89" s="161" t="s">
        <v>208</v>
      </c>
    </row>
    <row r="90" spans="1:51" s="43" customFormat="1" ht="58.5" customHeight="1" x14ac:dyDescent="0.25">
      <c r="A90" s="529"/>
      <c r="B90" s="546"/>
      <c r="C90" s="546"/>
      <c r="D90" s="546"/>
      <c r="E90" s="546"/>
      <c r="F90" s="546"/>
      <c r="G90" s="546"/>
      <c r="H90" s="549"/>
      <c r="I90" s="532"/>
      <c r="J90" s="209">
        <f t="shared" si="168"/>
        <v>0.25</v>
      </c>
      <c r="K90" s="209">
        <f t="shared" si="169"/>
        <v>0</v>
      </c>
      <c r="L90" s="209">
        <f t="shared" si="170"/>
        <v>0</v>
      </c>
      <c r="M90" s="209">
        <f t="shared" si="171"/>
        <v>0</v>
      </c>
      <c r="N90" s="156" t="s">
        <v>210</v>
      </c>
      <c r="O90" s="329" t="s">
        <v>211</v>
      </c>
      <c r="P90" s="379"/>
      <c r="Q90" s="174"/>
      <c r="R90" s="174"/>
      <c r="S90" s="174" t="s">
        <v>7</v>
      </c>
      <c r="T90" s="174"/>
      <c r="U90" s="174"/>
      <c r="V90" s="174"/>
      <c r="W90" s="174"/>
      <c r="X90" s="174"/>
      <c r="Y90" s="174"/>
      <c r="Z90" s="174"/>
      <c r="AA90" s="174"/>
      <c r="AB90" s="174"/>
      <c r="AC90" s="161" t="s">
        <v>342</v>
      </c>
      <c r="AD90" s="348">
        <v>0.25</v>
      </c>
      <c r="AE90" s="158">
        <f t="shared" si="184"/>
        <v>0.25</v>
      </c>
      <c r="AF90" s="157">
        <v>0.5</v>
      </c>
      <c r="AG90" s="158">
        <f t="shared" si="185"/>
        <v>0.5</v>
      </c>
      <c r="AH90" s="157">
        <v>0.75</v>
      </c>
      <c r="AI90" s="158">
        <f t="shared" si="186"/>
        <v>0.75</v>
      </c>
      <c r="AJ90" s="157">
        <v>1</v>
      </c>
      <c r="AK90" s="252">
        <f t="shared" si="187"/>
        <v>1</v>
      </c>
      <c r="AL90" s="309">
        <v>0.25</v>
      </c>
      <c r="AM90" s="54">
        <f t="shared" si="165"/>
        <v>1</v>
      </c>
      <c r="AN90" s="159" t="s">
        <v>509</v>
      </c>
      <c r="AO90" s="210"/>
      <c r="AP90" s="54">
        <f t="shared" si="160"/>
        <v>0</v>
      </c>
      <c r="AQ90" s="160"/>
      <c r="AR90" s="210"/>
      <c r="AS90" s="54">
        <f t="shared" si="166"/>
        <v>0</v>
      </c>
      <c r="AT90" s="160"/>
      <c r="AU90" s="210"/>
      <c r="AV90" s="54">
        <f t="shared" si="167"/>
        <v>0</v>
      </c>
      <c r="AW90" s="310"/>
      <c r="AX90" s="273" t="s">
        <v>193</v>
      </c>
      <c r="AY90" s="161" t="s">
        <v>209</v>
      </c>
    </row>
    <row r="91" spans="1:51" s="43" customFormat="1" ht="34.5" customHeight="1" x14ac:dyDescent="0.25">
      <c r="A91" s="529"/>
      <c r="B91" s="546"/>
      <c r="C91" s="546"/>
      <c r="D91" s="546"/>
      <c r="E91" s="546"/>
      <c r="F91" s="546"/>
      <c r="G91" s="546"/>
      <c r="H91" s="549"/>
      <c r="I91" s="532"/>
      <c r="J91" s="209">
        <f t="shared" si="168"/>
        <v>0</v>
      </c>
      <c r="K91" s="209">
        <f t="shared" si="169"/>
        <v>0</v>
      </c>
      <c r="L91" s="209">
        <f t="shared" si="170"/>
        <v>0</v>
      </c>
      <c r="M91" s="209">
        <f t="shared" si="171"/>
        <v>0</v>
      </c>
      <c r="N91" s="156" t="s">
        <v>299</v>
      </c>
      <c r="O91" s="329" t="s">
        <v>343</v>
      </c>
      <c r="P91" s="379"/>
      <c r="Q91" s="174"/>
      <c r="R91" s="174"/>
      <c r="S91" s="174" t="s">
        <v>7</v>
      </c>
      <c r="T91" s="174"/>
      <c r="U91" s="174"/>
      <c r="V91" s="174"/>
      <c r="W91" s="174"/>
      <c r="X91" s="174"/>
      <c r="Y91" s="174"/>
      <c r="Z91" s="174"/>
      <c r="AA91" s="174"/>
      <c r="AB91" s="174"/>
      <c r="AC91" s="161" t="s">
        <v>298</v>
      </c>
      <c r="AD91" s="348">
        <v>0</v>
      </c>
      <c r="AE91" s="158">
        <f t="shared" ref="AE91" si="188">AD91/AJ91</f>
        <v>0</v>
      </c>
      <c r="AF91" s="157">
        <v>0</v>
      </c>
      <c r="AG91" s="158">
        <f t="shared" ref="AG91" si="189">AF91/AJ91</f>
        <v>0</v>
      </c>
      <c r="AH91" s="157">
        <v>0</v>
      </c>
      <c r="AI91" s="158">
        <f t="shared" ref="AI91" si="190">AH91/AJ91</f>
        <v>0</v>
      </c>
      <c r="AJ91" s="157">
        <v>1</v>
      </c>
      <c r="AK91" s="252">
        <f t="shared" ref="AK91" si="191">AJ91/AJ91</f>
        <v>1</v>
      </c>
      <c r="AL91" s="309"/>
      <c r="AM91" s="54"/>
      <c r="AN91" s="159"/>
      <c r="AO91" s="210"/>
      <c r="AP91" s="54"/>
      <c r="AQ91" s="160"/>
      <c r="AR91" s="210"/>
      <c r="AS91" s="54"/>
      <c r="AT91" s="160"/>
      <c r="AU91" s="210"/>
      <c r="AV91" s="54">
        <f t="shared" si="167"/>
        <v>0</v>
      </c>
      <c r="AW91" s="310"/>
      <c r="AX91" s="273" t="s">
        <v>217</v>
      </c>
      <c r="AY91" s="161" t="s">
        <v>222</v>
      </c>
    </row>
    <row r="92" spans="1:51" s="43" customFormat="1" ht="34.5" customHeight="1" x14ac:dyDescent="0.25">
      <c r="A92" s="529"/>
      <c r="B92" s="546"/>
      <c r="C92" s="546"/>
      <c r="D92" s="546"/>
      <c r="E92" s="546"/>
      <c r="F92" s="546"/>
      <c r="G92" s="546"/>
      <c r="H92" s="549"/>
      <c r="I92" s="532"/>
      <c r="J92" s="209">
        <f t="shared" si="168"/>
        <v>0</v>
      </c>
      <c r="K92" s="209">
        <f t="shared" si="169"/>
        <v>0</v>
      </c>
      <c r="L92" s="209">
        <f t="shared" si="170"/>
        <v>0</v>
      </c>
      <c r="M92" s="209">
        <f t="shared" si="171"/>
        <v>0</v>
      </c>
      <c r="N92" s="156" t="s">
        <v>221</v>
      </c>
      <c r="O92" s="329" t="s">
        <v>220</v>
      </c>
      <c r="P92" s="379"/>
      <c r="Q92" s="174"/>
      <c r="R92" s="174"/>
      <c r="S92" s="174" t="s">
        <v>7</v>
      </c>
      <c r="T92" s="174"/>
      <c r="U92" s="174"/>
      <c r="V92" s="174"/>
      <c r="W92" s="174"/>
      <c r="X92" s="174"/>
      <c r="Y92" s="174"/>
      <c r="Z92" s="174"/>
      <c r="AA92" s="174"/>
      <c r="AB92" s="174"/>
      <c r="AC92" s="161" t="s">
        <v>298</v>
      </c>
      <c r="AD92" s="348">
        <v>0</v>
      </c>
      <c r="AE92" s="158">
        <f t="shared" ref="AE92" si="192">AD92/AJ92</f>
        <v>0</v>
      </c>
      <c r="AF92" s="157">
        <v>0</v>
      </c>
      <c r="AG92" s="158">
        <f t="shared" ref="AG92" si="193">AF92/AJ92</f>
        <v>0</v>
      </c>
      <c r="AH92" s="157">
        <v>0</v>
      </c>
      <c r="AI92" s="158">
        <f t="shared" ref="AI92" si="194">AH92/AJ92</f>
        <v>0</v>
      </c>
      <c r="AJ92" s="157">
        <v>1</v>
      </c>
      <c r="AK92" s="252">
        <f t="shared" ref="AK92" si="195">AJ92/AJ92</f>
        <v>1</v>
      </c>
      <c r="AL92" s="309"/>
      <c r="AM92" s="54"/>
      <c r="AN92" s="159"/>
      <c r="AO92" s="210"/>
      <c r="AP92" s="54"/>
      <c r="AQ92" s="160"/>
      <c r="AR92" s="210"/>
      <c r="AS92" s="54"/>
      <c r="AT92" s="160"/>
      <c r="AU92" s="210"/>
      <c r="AV92" s="54">
        <f t="shared" si="167"/>
        <v>0</v>
      </c>
      <c r="AW92" s="310"/>
      <c r="AX92" s="273" t="s">
        <v>217</v>
      </c>
      <c r="AY92" s="161" t="s">
        <v>223</v>
      </c>
    </row>
    <row r="93" spans="1:51" s="43" customFormat="1" ht="34.5" customHeight="1" x14ac:dyDescent="0.25">
      <c r="A93" s="529"/>
      <c r="B93" s="546"/>
      <c r="C93" s="546"/>
      <c r="D93" s="546"/>
      <c r="E93" s="546"/>
      <c r="F93" s="546"/>
      <c r="G93" s="546"/>
      <c r="H93" s="549"/>
      <c r="I93" s="532"/>
      <c r="J93" s="209">
        <f t="shared" si="168"/>
        <v>0.1</v>
      </c>
      <c r="K93" s="209">
        <f t="shared" si="169"/>
        <v>0</v>
      </c>
      <c r="L93" s="209">
        <f t="shared" si="170"/>
        <v>0</v>
      </c>
      <c r="M93" s="209">
        <f t="shared" si="171"/>
        <v>0</v>
      </c>
      <c r="N93" s="156" t="s">
        <v>262</v>
      </c>
      <c r="O93" s="329" t="s">
        <v>261</v>
      </c>
      <c r="P93" s="379"/>
      <c r="Q93" s="174"/>
      <c r="R93" s="174"/>
      <c r="S93" s="390" t="s">
        <v>7</v>
      </c>
      <c r="T93" s="174"/>
      <c r="U93" s="174"/>
      <c r="V93" s="174"/>
      <c r="W93" s="174"/>
      <c r="X93" s="174"/>
      <c r="Y93" s="174"/>
      <c r="Z93" s="174"/>
      <c r="AA93" s="174"/>
      <c r="AB93" s="174"/>
      <c r="AC93" s="161" t="s">
        <v>300</v>
      </c>
      <c r="AD93" s="348">
        <v>0.1</v>
      </c>
      <c r="AE93" s="158">
        <f t="shared" ref="AE93:AE101" si="196">AD93/AJ93</f>
        <v>0.1</v>
      </c>
      <c r="AF93" s="157">
        <v>0.4</v>
      </c>
      <c r="AG93" s="158">
        <f t="shared" ref="AG93:AG101" si="197">AF93/AJ93</f>
        <v>0.4</v>
      </c>
      <c r="AH93" s="157">
        <v>0.8</v>
      </c>
      <c r="AI93" s="158">
        <f t="shared" ref="AI93:AI101" si="198">AH93/AJ93</f>
        <v>0.8</v>
      </c>
      <c r="AJ93" s="157">
        <v>1</v>
      </c>
      <c r="AK93" s="252">
        <f t="shared" ref="AK93:AK101" si="199">AJ93/AJ93</f>
        <v>1</v>
      </c>
      <c r="AL93" s="309">
        <v>0.1</v>
      </c>
      <c r="AM93" s="54">
        <f t="shared" si="165"/>
        <v>1</v>
      </c>
      <c r="AN93" s="159" t="s">
        <v>512</v>
      </c>
      <c r="AO93" s="210"/>
      <c r="AP93" s="54">
        <f t="shared" si="160"/>
        <v>0</v>
      </c>
      <c r="AQ93" s="160"/>
      <c r="AR93" s="210"/>
      <c r="AS93" s="54">
        <f t="shared" si="166"/>
        <v>0</v>
      </c>
      <c r="AT93" s="160"/>
      <c r="AU93" s="210"/>
      <c r="AV93" s="54">
        <f t="shared" si="167"/>
        <v>0</v>
      </c>
      <c r="AW93" s="310"/>
      <c r="AX93" s="273" t="s">
        <v>255</v>
      </c>
      <c r="AY93" s="161" t="s">
        <v>257</v>
      </c>
    </row>
    <row r="94" spans="1:51" s="43" customFormat="1" ht="85.5" customHeight="1" x14ac:dyDescent="0.25">
      <c r="A94" s="529"/>
      <c r="B94" s="546"/>
      <c r="C94" s="546"/>
      <c r="D94" s="546"/>
      <c r="E94" s="546"/>
      <c r="F94" s="546"/>
      <c r="G94" s="546"/>
      <c r="H94" s="549"/>
      <c r="I94" s="532"/>
      <c r="J94" s="209">
        <f t="shared" si="168"/>
        <v>0</v>
      </c>
      <c r="K94" s="209">
        <f t="shared" si="169"/>
        <v>0</v>
      </c>
      <c r="L94" s="209">
        <f t="shared" si="170"/>
        <v>0</v>
      </c>
      <c r="M94" s="209">
        <f t="shared" si="171"/>
        <v>0</v>
      </c>
      <c r="N94" s="156" t="s">
        <v>264</v>
      </c>
      <c r="O94" s="329" t="s">
        <v>263</v>
      </c>
      <c r="P94" s="379"/>
      <c r="Q94" s="174"/>
      <c r="R94" s="174"/>
      <c r="S94" s="390" t="s">
        <v>7</v>
      </c>
      <c r="T94" s="174"/>
      <c r="U94" s="174"/>
      <c r="V94" s="174"/>
      <c r="W94" s="174"/>
      <c r="X94" s="174"/>
      <c r="Y94" s="174"/>
      <c r="Z94" s="174"/>
      <c r="AA94" s="174"/>
      <c r="AB94" s="174"/>
      <c r="AC94" s="161" t="s">
        <v>300</v>
      </c>
      <c r="AD94" s="348">
        <v>0</v>
      </c>
      <c r="AE94" s="158">
        <f t="shared" si="196"/>
        <v>0</v>
      </c>
      <c r="AF94" s="157">
        <v>0.4</v>
      </c>
      <c r="AG94" s="158">
        <f t="shared" si="197"/>
        <v>0.4</v>
      </c>
      <c r="AH94" s="157">
        <v>0.7</v>
      </c>
      <c r="AI94" s="158">
        <f t="shared" si="198"/>
        <v>0.7</v>
      </c>
      <c r="AJ94" s="157">
        <v>1</v>
      </c>
      <c r="AK94" s="252">
        <f t="shared" si="199"/>
        <v>1</v>
      </c>
      <c r="AL94" s="309"/>
      <c r="AM94" s="54"/>
      <c r="AN94" s="159" t="s">
        <v>513</v>
      </c>
      <c r="AO94" s="210"/>
      <c r="AP94" s="54">
        <f t="shared" si="160"/>
        <v>0</v>
      </c>
      <c r="AQ94" s="160"/>
      <c r="AR94" s="210"/>
      <c r="AS94" s="54">
        <f t="shared" si="166"/>
        <v>0</v>
      </c>
      <c r="AT94" s="160"/>
      <c r="AU94" s="210"/>
      <c r="AV94" s="54">
        <f t="shared" si="167"/>
        <v>0</v>
      </c>
      <c r="AW94" s="310"/>
      <c r="AX94" s="273" t="s">
        <v>255</v>
      </c>
      <c r="AY94" s="161" t="s">
        <v>257</v>
      </c>
    </row>
    <row r="95" spans="1:51" s="43" customFormat="1" ht="34.5" customHeight="1" x14ac:dyDescent="0.25">
      <c r="A95" s="529"/>
      <c r="B95" s="546"/>
      <c r="C95" s="546"/>
      <c r="D95" s="546"/>
      <c r="E95" s="546"/>
      <c r="F95" s="546"/>
      <c r="G95" s="546"/>
      <c r="H95" s="549"/>
      <c r="I95" s="532"/>
      <c r="J95" s="209">
        <f t="shared" si="168"/>
        <v>0</v>
      </c>
      <c r="K95" s="209">
        <f t="shared" si="169"/>
        <v>0</v>
      </c>
      <c r="L95" s="209">
        <f t="shared" si="170"/>
        <v>0</v>
      </c>
      <c r="M95" s="209">
        <f t="shared" si="171"/>
        <v>0</v>
      </c>
      <c r="N95" s="156" t="s">
        <v>266</v>
      </c>
      <c r="O95" s="329" t="s">
        <v>265</v>
      </c>
      <c r="P95" s="379"/>
      <c r="Q95" s="174"/>
      <c r="R95" s="174"/>
      <c r="S95" s="390" t="s">
        <v>7</v>
      </c>
      <c r="T95" s="174"/>
      <c r="U95" s="174"/>
      <c r="V95" s="174"/>
      <c r="W95" s="174"/>
      <c r="X95" s="174"/>
      <c r="Y95" s="174"/>
      <c r="Z95" s="174"/>
      <c r="AA95" s="174"/>
      <c r="AB95" s="174"/>
      <c r="AC95" s="161" t="s">
        <v>300</v>
      </c>
      <c r="AD95" s="348">
        <v>0.2</v>
      </c>
      <c r="AE95" s="158">
        <f t="shared" si="196"/>
        <v>0.2</v>
      </c>
      <c r="AF95" s="157">
        <v>0.4</v>
      </c>
      <c r="AG95" s="158">
        <f t="shared" si="197"/>
        <v>0.4</v>
      </c>
      <c r="AH95" s="157">
        <v>0.7</v>
      </c>
      <c r="AI95" s="158">
        <f t="shared" si="198"/>
        <v>0.7</v>
      </c>
      <c r="AJ95" s="157">
        <v>1</v>
      </c>
      <c r="AK95" s="252">
        <f t="shared" si="199"/>
        <v>1</v>
      </c>
      <c r="AL95" s="309">
        <v>0</v>
      </c>
      <c r="AM95" s="54">
        <f t="shared" si="165"/>
        <v>0</v>
      </c>
      <c r="AN95" s="159" t="s">
        <v>514</v>
      </c>
      <c r="AO95" s="210"/>
      <c r="AP95" s="54">
        <f t="shared" si="160"/>
        <v>0</v>
      </c>
      <c r="AQ95" s="160"/>
      <c r="AR95" s="210"/>
      <c r="AS95" s="54">
        <f t="shared" si="166"/>
        <v>0</v>
      </c>
      <c r="AT95" s="160"/>
      <c r="AU95" s="210"/>
      <c r="AV95" s="54">
        <f t="shared" si="167"/>
        <v>0</v>
      </c>
      <c r="AW95" s="310"/>
      <c r="AX95" s="273" t="s">
        <v>255</v>
      </c>
      <c r="AY95" s="161" t="s">
        <v>258</v>
      </c>
    </row>
    <row r="96" spans="1:51" s="43" customFormat="1" ht="34.5" customHeight="1" x14ac:dyDescent="0.25">
      <c r="A96" s="529"/>
      <c r="B96" s="546"/>
      <c r="C96" s="546"/>
      <c r="D96" s="546"/>
      <c r="E96" s="546"/>
      <c r="F96" s="546"/>
      <c r="G96" s="546"/>
      <c r="H96" s="549"/>
      <c r="I96" s="532"/>
      <c r="J96" s="209">
        <f t="shared" si="168"/>
        <v>0.03</v>
      </c>
      <c r="K96" s="209">
        <f t="shared" si="169"/>
        <v>0</v>
      </c>
      <c r="L96" s="209">
        <f t="shared" si="170"/>
        <v>0</v>
      </c>
      <c r="M96" s="209">
        <f t="shared" si="171"/>
        <v>0</v>
      </c>
      <c r="N96" s="156" t="s">
        <v>267</v>
      </c>
      <c r="O96" s="329" t="s">
        <v>301</v>
      </c>
      <c r="P96" s="379"/>
      <c r="Q96" s="174"/>
      <c r="R96" s="174"/>
      <c r="S96" s="390" t="s">
        <v>7</v>
      </c>
      <c r="T96" s="174"/>
      <c r="U96" s="174"/>
      <c r="V96" s="174"/>
      <c r="W96" s="174"/>
      <c r="X96" s="174"/>
      <c r="Y96" s="174"/>
      <c r="Z96" s="174"/>
      <c r="AA96" s="174"/>
      <c r="AB96" s="174"/>
      <c r="AC96" s="161" t="s">
        <v>300</v>
      </c>
      <c r="AD96" s="348">
        <v>0.03</v>
      </c>
      <c r="AE96" s="158">
        <f t="shared" si="196"/>
        <v>0.03</v>
      </c>
      <c r="AF96" s="157">
        <v>0.31119999999999998</v>
      </c>
      <c r="AG96" s="158">
        <f t="shared" si="197"/>
        <v>0.31119999999999998</v>
      </c>
      <c r="AH96" s="157">
        <v>0.625</v>
      </c>
      <c r="AI96" s="158">
        <f t="shared" si="198"/>
        <v>0.625</v>
      </c>
      <c r="AJ96" s="157">
        <v>1</v>
      </c>
      <c r="AK96" s="252">
        <f t="shared" si="199"/>
        <v>1</v>
      </c>
      <c r="AL96" s="309">
        <v>0.03</v>
      </c>
      <c r="AM96" s="54">
        <f t="shared" si="165"/>
        <v>1</v>
      </c>
      <c r="AN96" s="159" t="s">
        <v>515</v>
      </c>
      <c r="AO96" s="210"/>
      <c r="AP96" s="54">
        <f t="shared" si="160"/>
        <v>0</v>
      </c>
      <c r="AQ96" s="160"/>
      <c r="AR96" s="210"/>
      <c r="AS96" s="54">
        <f t="shared" si="166"/>
        <v>0</v>
      </c>
      <c r="AT96" s="160"/>
      <c r="AU96" s="210"/>
      <c r="AV96" s="54">
        <f t="shared" si="167"/>
        <v>0</v>
      </c>
      <c r="AW96" s="310"/>
      <c r="AX96" s="273" t="s">
        <v>255</v>
      </c>
      <c r="AY96" s="161" t="s">
        <v>258</v>
      </c>
    </row>
    <row r="97" spans="1:51" s="43" customFormat="1" ht="34.5" customHeight="1" x14ac:dyDescent="0.25">
      <c r="A97" s="529"/>
      <c r="B97" s="546"/>
      <c r="C97" s="546"/>
      <c r="D97" s="546"/>
      <c r="E97" s="546"/>
      <c r="F97" s="546"/>
      <c r="G97" s="546"/>
      <c r="H97" s="549"/>
      <c r="I97" s="532"/>
      <c r="J97" s="209">
        <f t="shared" si="168"/>
        <v>0.125</v>
      </c>
      <c r="K97" s="209">
        <f t="shared" si="169"/>
        <v>0</v>
      </c>
      <c r="L97" s="209">
        <f t="shared" si="170"/>
        <v>0</v>
      </c>
      <c r="M97" s="209">
        <f t="shared" si="171"/>
        <v>0</v>
      </c>
      <c r="N97" s="156" t="s">
        <v>269</v>
      </c>
      <c r="O97" s="329" t="s">
        <v>268</v>
      </c>
      <c r="P97" s="379"/>
      <c r="Q97" s="174"/>
      <c r="R97" s="174"/>
      <c r="S97" s="390" t="s">
        <v>7</v>
      </c>
      <c r="T97" s="174"/>
      <c r="U97" s="174"/>
      <c r="V97" s="174"/>
      <c r="W97" s="174"/>
      <c r="X97" s="174"/>
      <c r="Y97" s="174"/>
      <c r="Z97" s="174"/>
      <c r="AA97" s="174"/>
      <c r="AB97" s="174"/>
      <c r="AC97" s="161" t="s">
        <v>300</v>
      </c>
      <c r="AD97" s="348">
        <v>0.125</v>
      </c>
      <c r="AE97" s="158">
        <f t="shared" si="196"/>
        <v>0.125</v>
      </c>
      <c r="AF97" s="157">
        <v>0.375</v>
      </c>
      <c r="AG97" s="158">
        <f t="shared" si="197"/>
        <v>0.375</v>
      </c>
      <c r="AH97" s="157">
        <v>0.625</v>
      </c>
      <c r="AI97" s="158">
        <f t="shared" si="198"/>
        <v>0.625</v>
      </c>
      <c r="AJ97" s="157">
        <v>1</v>
      </c>
      <c r="AK97" s="252">
        <f t="shared" si="199"/>
        <v>1</v>
      </c>
      <c r="AL97" s="309">
        <v>0.125</v>
      </c>
      <c r="AM97" s="54">
        <f t="shared" si="165"/>
        <v>1</v>
      </c>
      <c r="AN97" s="159" t="s">
        <v>516</v>
      </c>
      <c r="AO97" s="210"/>
      <c r="AP97" s="54">
        <f t="shared" si="160"/>
        <v>0</v>
      </c>
      <c r="AQ97" s="160"/>
      <c r="AR97" s="210"/>
      <c r="AS97" s="54">
        <f t="shared" si="166"/>
        <v>0</v>
      </c>
      <c r="AT97" s="160"/>
      <c r="AU97" s="210"/>
      <c r="AV97" s="54">
        <f t="shared" si="167"/>
        <v>0</v>
      </c>
      <c r="AW97" s="310"/>
      <c r="AX97" s="273" t="s">
        <v>255</v>
      </c>
      <c r="AY97" s="161" t="s">
        <v>258</v>
      </c>
    </row>
    <row r="98" spans="1:51" s="43" customFormat="1" ht="34.5" customHeight="1" x14ac:dyDescent="0.25">
      <c r="A98" s="529"/>
      <c r="B98" s="546"/>
      <c r="C98" s="546"/>
      <c r="D98" s="546"/>
      <c r="E98" s="546"/>
      <c r="F98" s="546"/>
      <c r="G98" s="546"/>
      <c r="H98" s="549"/>
      <c r="I98" s="532"/>
      <c r="J98" s="209">
        <f t="shared" si="168"/>
        <v>0.25</v>
      </c>
      <c r="K98" s="209">
        <f t="shared" si="169"/>
        <v>0</v>
      </c>
      <c r="L98" s="209">
        <f t="shared" si="170"/>
        <v>0</v>
      </c>
      <c r="M98" s="209">
        <f t="shared" si="171"/>
        <v>0</v>
      </c>
      <c r="N98" s="156" t="s">
        <v>271</v>
      </c>
      <c r="O98" s="329" t="s">
        <v>270</v>
      </c>
      <c r="P98" s="379"/>
      <c r="Q98" s="174"/>
      <c r="R98" s="174"/>
      <c r="S98" s="390" t="s">
        <v>7</v>
      </c>
      <c r="T98" s="174"/>
      <c r="U98" s="174"/>
      <c r="V98" s="174"/>
      <c r="W98" s="174"/>
      <c r="X98" s="174"/>
      <c r="Y98" s="174"/>
      <c r="Z98" s="174"/>
      <c r="AA98" s="174"/>
      <c r="AB98" s="174"/>
      <c r="AC98" s="161" t="s">
        <v>300</v>
      </c>
      <c r="AD98" s="348">
        <v>0.25</v>
      </c>
      <c r="AE98" s="158">
        <f t="shared" si="196"/>
        <v>0.25</v>
      </c>
      <c r="AF98" s="157">
        <v>0.5</v>
      </c>
      <c r="AG98" s="158">
        <f t="shared" si="197"/>
        <v>0.5</v>
      </c>
      <c r="AH98" s="157">
        <v>0.75</v>
      </c>
      <c r="AI98" s="158">
        <f t="shared" si="198"/>
        <v>0.75</v>
      </c>
      <c r="AJ98" s="157">
        <v>1</v>
      </c>
      <c r="AK98" s="252">
        <f t="shared" si="199"/>
        <v>1</v>
      </c>
      <c r="AL98" s="309">
        <v>0.25</v>
      </c>
      <c r="AM98" s="54">
        <f t="shared" si="165"/>
        <v>1</v>
      </c>
      <c r="AN98" s="159" t="s">
        <v>517</v>
      </c>
      <c r="AO98" s="210"/>
      <c r="AP98" s="54">
        <f t="shared" si="160"/>
        <v>0</v>
      </c>
      <c r="AQ98" s="160"/>
      <c r="AR98" s="210"/>
      <c r="AS98" s="54">
        <f t="shared" si="166"/>
        <v>0</v>
      </c>
      <c r="AT98" s="160"/>
      <c r="AU98" s="210"/>
      <c r="AV98" s="54">
        <f t="shared" si="167"/>
        <v>0</v>
      </c>
      <c r="AW98" s="310"/>
      <c r="AX98" s="273" t="s">
        <v>255</v>
      </c>
      <c r="AY98" s="161" t="s">
        <v>258</v>
      </c>
    </row>
    <row r="99" spans="1:51" s="43" customFormat="1" ht="67.5" customHeight="1" x14ac:dyDescent="0.25">
      <c r="A99" s="529"/>
      <c r="B99" s="546"/>
      <c r="C99" s="546"/>
      <c r="D99" s="546"/>
      <c r="E99" s="546"/>
      <c r="F99" s="546"/>
      <c r="G99" s="546"/>
      <c r="H99" s="549"/>
      <c r="I99" s="532"/>
      <c r="J99" s="209">
        <f t="shared" si="168"/>
        <v>0.25</v>
      </c>
      <c r="K99" s="209">
        <f t="shared" si="169"/>
        <v>0</v>
      </c>
      <c r="L99" s="209">
        <f t="shared" si="170"/>
        <v>0</v>
      </c>
      <c r="M99" s="209">
        <f t="shared" si="171"/>
        <v>0</v>
      </c>
      <c r="N99" s="156" t="s">
        <v>302</v>
      </c>
      <c r="O99" s="329" t="s">
        <v>272</v>
      </c>
      <c r="P99" s="379"/>
      <c r="Q99" s="174"/>
      <c r="R99" s="174"/>
      <c r="S99" s="390" t="s">
        <v>7</v>
      </c>
      <c r="T99" s="174"/>
      <c r="U99" s="174"/>
      <c r="V99" s="174"/>
      <c r="W99" s="174"/>
      <c r="X99" s="174"/>
      <c r="Y99" s="174"/>
      <c r="Z99" s="174"/>
      <c r="AA99" s="174"/>
      <c r="AB99" s="174"/>
      <c r="AC99" s="161" t="s">
        <v>300</v>
      </c>
      <c r="AD99" s="348">
        <v>0.25</v>
      </c>
      <c r="AE99" s="158">
        <f t="shared" si="196"/>
        <v>0.25</v>
      </c>
      <c r="AF99" s="157">
        <v>0.5</v>
      </c>
      <c r="AG99" s="158">
        <f t="shared" si="197"/>
        <v>0.5</v>
      </c>
      <c r="AH99" s="157">
        <v>0.75</v>
      </c>
      <c r="AI99" s="158">
        <f t="shared" si="198"/>
        <v>0.75</v>
      </c>
      <c r="AJ99" s="157">
        <v>1</v>
      </c>
      <c r="AK99" s="252">
        <f t="shared" si="199"/>
        <v>1</v>
      </c>
      <c r="AL99" s="309">
        <v>0.25</v>
      </c>
      <c r="AM99" s="54">
        <f t="shared" si="165"/>
        <v>1</v>
      </c>
      <c r="AN99" s="159" t="s">
        <v>518</v>
      </c>
      <c r="AO99" s="210"/>
      <c r="AP99" s="54">
        <f t="shared" si="160"/>
        <v>0</v>
      </c>
      <c r="AQ99" s="160"/>
      <c r="AR99" s="210"/>
      <c r="AS99" s="54">
        <f t="shared" si="166"/>
        <v>0</v>
      </c>
      <c r="AT99" s="160"/>
      <c r="AU99" s="210"/>
      <c r="AV99" s="54">
        <f t="shared" si="167"/>
        <v>0</v>
      </c>
      <c r="AW99" s="310"/>
      <c r="AX99" s="273" t="s">
        <v>255</v>
      </c>
      <c r="AY99" s="161" t="s">
        <v>258</v>
      </c>
    </row>
    <row r="100" spans="1:51" s="43" customFormat="1" ht="180" x14ac:dyDescent="0.25">
      <c r="A100" s="529"/>
      <c r="B100" s="546"/>
      <c r="C100" s="546"/>
      <c r="D100" s="546"/>
      <c r="E100" s="546"/>
      <c r="F100" s="546"/>
      <c r="G100" s="546"/>
      <c r="H100" s="549"/>
      <c r="I100" s="532"/>
      <c r="J100" s="209">
        <f t="shared" si="168"/>
        <v>0.16667000000000001</v>
      </c>
      <c r="K100" s="209">
        <f t="shared" si="169"/>
        <v>0</v>
      </c>
      <c r="L100" s="209">
        <f t="shared" si="170"/>
        <v>0</v>
      </c>
      <c r="M100" s="209">
        <f t="shared" si="171"/>
        <v>0</v>
      </c>
      <c r="N100" s="156" t="s">
        <v>275</v>
      </c>
      <c r="O100" s="329" t="s">
        <v>273</v>
      </c>
      <c r="P100" s="379"/>
      <c r="Q100" s="174"/>
      <c r="R100" s="174"/>
      <c r="S100" s="390" t="s">
        <v>7</v>
      </c>
      <c r="T100" s="174"/>
      <c r="U100" s="174"/>
      <c r="V100" s="174"/>
      <c r="W100" s="174"/>
      <c r="X100" s="174"/>
      <c r="Y100" s="174"/>
      <c r="Z100" s="174"/>
      <c r="AA100" s="174"/>
      <c r="AB100" s="174"/>
      <c r="AC100" s="161" t="s">
        <v>300</v>
      </c>
      <c r="AD100" s="348">
        <v>0.16669999999999999</v>
      </c>
      <c r="AE100" s="158">
        <f t="shared" si="196"/>
        <v>0.16669999999999999</v>
      </c>
      <c r="AF100" s="157">
        <v>0.41670000000000001</v>
      </c>
      <c r="AG100" s="158">
        <f t="shared" si="197"/>
        <v>0.41670000000000001</v>
      </c>
      <c r="AH100" s="157">
        <v>0.70840000000000003</v>
      </c>
      <c r="AI100" s="158">
        <f t="shared" si="198"/>
        <v>0.70840000000000003</v>
      </c>
      <c r="AJ100" s="157">
        <v>1</v>
      </c>
      <c r="AK100" s="252">
        <f t="shared" si="199"/>
        <v>1</v>
      </c>
      <c r="AL100" s="309">
        <v>0.16667000000000001</v>
      </c>
      <c r="AM100" s="54">
        <f t="shared" si="165"/>
        <v>0.99982003599280156</v>
      </c>
      <c r="AN100" s="159" t="s">
        <v>519</v>
      </c>
      <c r="AO100" s="210"/>
      <c r="AP100" s="54">
        <f t="shared" si="160"/>
        <v>0</v>
      </c>
      <c r="AQ100" s="160"/>
      <c r="AR100" s="210"/>
      <c r="AS100" s="54">
        <f t="shared" si="166"/>
        <v>0</v>
      </c>
      <c r="AT100" s="160"/>
      <c r="AU100" s="210"/>
      <c r="AV100" s="54">
        <f t="shared" si="167"/>
        <v>0</v>
      </c>
      <c r="AW100" s="310"/>
      <c r="AX100" s="273" t="s">
        <v>255</v>
      </c>
      <c r="AY100" s="161" t="s">
        <v>259</v>
      </c>
    </row>
    <row r="101" spans="1:51" s="43" customFormat="1" ht="75" x14ac:dyDescent="0.25">
      <c r="A101" s="529"/>
      <c r="B101" s="546"/>
      <c r="C101" s="546"/>
      <c r="D101" s="546"/>
      <c r="E101" s="546"/>
      <c r="F101" s="546"/>
      <c r="G101" s="546"/>
      <c r="H101" s="549"/>
      <c r="I101" s="532"/>
      <c r="J101" s="209">
        <f t="shared" si="168"/>
        <v>0.25</v>
      </c>
      <c r="K101" s="209">
        <f t="shared" si="169"/>
        <v>0</v>
      </c>
      <c r="L101" s="209">
        <f t="shared" si="170"/>
        <v>0</v>
      </c>
      <c r="M101" s="209">
        <f t="shared" si="171"/>
        <v>0</v>
      </c>
      <c r="N101" s="156" t="s">
        <v>274</v>
      </c>
      <c r="O101" s="329" t="s">
        <v>276</v>
      </c>
      <c r="P101" s="379"/>
      <c r="Q101" s="174"/>
      <c r="R101" s="174"/>
      <c r="S101" s="390" t="s">
        <v>7</v>
      </c>
      <c r="T101" s="174"/>
      <c r="U101" s="174"/>
      <c r="V101" s="174"/>
      <c r="W101" s="174"/>
      <c r="X101" s="174"/>
      <c r="Y101" s="174"/>
      <c r="Z101" s="174"/>
      <c r="AA101" s="174"/>
      <c r="AB101" s="174"/>
      <c r="AC101" s="161" t="s">
        <v>300</v>
      </c>
      <c r="AD101" s="348">
        <v>0.25</v>
      </c>
      <c r="AE101" s="158">
        <f t="shared" si="196"/>
        <v>0.25</v>
      </c>
      <c r="AF101" s="157">
        <v>0.5</v>
      </c>
      <c r="AG101" s="158">
        <f t="shared" si="197"/>
        <v>0.5</v>
      </c>
      <c r="AH101" s="157">
        <v>0.75</v>
      </c>
      <c r="AI101" s="158">
        <f t="shared" si="198"/>
        <v>0.75</v>
      </c>
      <c r="AJ101" s="157">
        <v>1</v>
      </c>
      <c r="AK101" s="252">
        <f t="shared" si="199"/>
        <v>1</v>
      </c>
      <c r="AL101" s="309">
        <v>0.25</v>
      </c>
      <c r="AM101" s="54">
        <f t="shared" si="165"/>
        <v>1</v>
      </c>
      <c r="AN101" s="159" t="s">
        <v>496</v>
      </c>
      <c r="AO101" s="210"/>
      <c r="AP101" s="54">
        <f t="shared" si="160"/>
        <v>0</v>
      </c>
      <c r="AQ101" s="160"/>
      <c r="AR101" s="210"/>
      <c r="AS101" s="54">
        <f t="shared" si="166"/>
        <v>0</v>
      </c>
      <c r="AT101" s="160"/>
      <c r="AU101" s="210"/>
      <c r="AV101" s="54">
        <f t="shared" si="167"/>
        <v>0</v>
      </c>
      <c r="AW101" s="310"/>
      <c r="AX101" s="273" t="s">
        <v>255</v>
      </c>
      <c r="AY101" s="161" t="s">
        <v>260</v>
      </c>
    </row>
    <row r="102" spans="1:51" s="43" customFormat="1" ht="60" x14ac:dyDescent="0.25">
      <c r="A102" s="529"/>
      <c r="B102" s="546"/>
      <c r="C102" s="546"/>
      <c r="D102" s="546"/>
      <c r="E102" s="546"/>
      <c r="F102" s="546"/>
      <c r="G102" s="546"/>
      <c r="H102" s="549"/>
      <c r="I102" s="532"/>
      <c r="J102" s="209">
        <f t="shared" si="168"/>
        <v>0.25</v>
      </c>
      <c r="K102" s="209">
        <f t="shared" si="169"/>
        <v>0</v>
      </c>
      <c r="L102" s="209">
        <f t="shared" si="170"/>
        <v>0</v>
      </c>
      <c r="M102" s="209">
        <f t="shared" si="171"/>
        <v>0</v>
      </c>
      <c r="N102" s="156" t="s">
        <v>278</v>
      </c>
      <c r="O102" s="329" t="s">
        <v>277</v>
      </c>
      <c r="P102" s="379"/>
      <c r="Q102" s="174"/>
      <c r="R102" s="174"/>
      <c r="S102" s="390" t="s">
        <v>7</v>
      </c>
      <c r="T102" s="174"/>
      <c r="U102" s="174"/>
      <c r="V102" s="174"/>
      <c r="W102" s="174"/>
      <c r="X102" s="174"/>
      <c r="Y102" s="174"/>
      <c r="Z102" s="174"/>
      <c r="AA102" s="174"/>
      <c r="AB102" s="174"/>
      <c r="AC102" s="161" t="s">
        <v>300</v>
      </c>
      <c r="AD102" s="348">
        <v>0.25</v>
      </c>
      <c r="AE102" s="158">
        <f t="shared" ref="AE102" si="200">AD102/AJ102</f>
        <v>0.25</v>
      </c>
      <c r="AF102" s="157">
        <v>0.5</v>
      </c>
      <c r="AG102" s="158">
        <f t="shared" ref="AG102" si="201">AF102/AJ102</f>
        <v>0.5</v>
      </c>
      <c r="AH102" s="157">
        <v>0.75</v>
      </c>
      <c r="AI102" s="158">
        <f t="shared" ref="AI102" si="202">AH102/AJ102</f>
        <v>0.75</v>
      </c>
      <c r="AJ102" s="157">
        <v>1</v>
      </c>
      <c r="AK102" s="252">
        <f t="shared" ref="AK102" si="203">AJ102/AJ102</f>
        <v>1</v>
      </c>
      <c r="AL102" s="309">
        <v>0.25</v>
      </c>
      <c r="AM102" s="54">
        <f t="shared" si="165"/>
        <v>1</v>
      </c>
      <c r="AN102" s="159" t="s">
        <v>497</v>
      </c>
      <c r="AO102" s="210"/>
      <c r="AP102" s="54">
        <f t="shared" si="160"/>
        <v>0</v>
      </c>
      <c r="AQ102" s="160"/>
      <c r="AR102" s="210"/>
      <c r="AS102" s="54">
        <f t="shared" si="166"/>
        <v>0</v>
      </c>
      <c r="AT102" s="160"/>
      <c r="AU102" s="210"/>
      <c r="AV102" s="54">
        <f t="shared" si="167"/>
        <v>0</v>
      </c>
      <c r="AW102" s="310"/>
      <c r="AX102" s="273" t="s">
        <v>255</v>
      </c>
      <c r="AY102" s="161" t="s">
        <v>260</v>
      </c>
    </row>
    <row r="103" spans="1:51" s="43" customFormat="1" ht="105.75" thickBot="1" x14ac:dyDescent="0.3">
      <c r="A103" s="530"/>
      <c r="B103" s="547"/>
      <c r="C103" s="547"/>
      <c r="D103" s="547"/>
      <c r="E103" s="547"/>
      <c r="F103" s="547"/>
      <c r="G103" s="547"/>
      <c r="H103" s="550"/>
      <c r="I103" s="533"/>
      <c r="J103" s="212">
        <f t="shared" si="168"/>
        <v>0</v>
      </c>
      <c r="K103" s="212">
        <f t="shared" si="169"/>
        <v>0</v>
      </c>
      <c r="L103" s="212">
        <f t="shared" si="170"/>
        <v>0</v>
      </c>
      <c r="M103" s="212">
        <f t="shared" si="171"/>
        <v>0</v>
      </c>
      <c r="N103" s="162" t="s">
        <v>177</v>
      </c>
      <c r="O103" s="330" t="s">
        <v>177</v>
      </c>
      <c r="P103" s="380"/>
      <c r="Q103" s="175"/>
      <c r="R103" s="175"/>
      <c r="S103" s="175"/>
      <c r="T103" s="175"/>
      <c r="U103" s="175"/>
      <c r="V103" s="175"/>
      <c r="W103" s="175"/>
      <c r="X103" s="175"/>
      <c r="Y103" s="175" t="s">
        <v>7</v>
      </c>
      <c r="Z103" s="175"/>
      <c r="AA103" s="176"/>
      <c r="AB103" s="175"/>
      <c r="AC103" s="381" t="s">
        <v>295</v>
      </c>
      <c r="AD103" s="349">
        <v>0</v>
      </c>
      <c r="AE103" s="164">
        <f t="shared" ref="AE103" si="204">AD103/AJ103</f>
        <v>0</v>
      </c>
      <c r="AF103" s="163">
        <v>0.25</v>
      </c>
      <c r="AG103" s="164">
        <f t="shared" ref="AG103" si="205">AF103/AJ103</f>
        <v>0.25</v>
      </c>
      <c r="AH103" s="163">
        <v>0.5</v>
      </c>
      <c r="AI103" s="164">
        <f t="shared" ref="AI103" si="206">AH103/AJ103</f>
        <v>0.5</v>
      </c>
      <c r="AJ103" s="163">
        <v>1</v>
      </c>
      <c r="AK103" s="253">
        <f t="shared" ref="AK103" si="207">AJ103/AJ103</f>
        <v>1</v>
      </c>
      <c r="AL103" s="311"/>
      <c r="AM103" s="88"/>
      <c r="AN103" s="213" t="s">
        <v>428</v>
      </c>
      <c r="AO103" s="214"/>
      <c r="AP103" s="88">
        <f t="shared" si="160"/>
        <v>0</v>
      </c>
      <c r="AQ103" s="165"/>
      <c r="AR103" s="214"/>
      <c r="AS103" s="88">
        <f t="shared" si="166"/>
        <v>0</v>
      </c>
      <c r="AT103" s="165"/>
      <c r="AU103" s="214"/>
      <c r="AV103" s="88">
        <f t="shared" si="167"/>
        <v>0</v>
      </c>
      <c r="AW103" s="312"/>
      <c r="AX103" s="274" t="s">
        <v>165</v>
      </c>
      <c r="AY103" s="166" t="s">
        <v>176</v>
      </c>
    </row>
    <row r="104" spans="1:51" ht="15" x14ac:dyDescent="0.25">
      <c r="P104" s="2">
        <f>COUNTIF(P4:P103,"x")</f>
        <v>17</v>
      </c>
      <c r="Q104" s="2">
        <f t="shared" ref="Q104:AB104" si="208">COUNTIF(Q4:Q103,"x")</f>
        <v>32</v>
      </c>
      <c r="R104" s="2">
        <f t="shared" si="208"/>
        <v>16</v>
      </c>
      <c r="S104" s="2">
        <f t="shared" si="208"/>
        <v>38</v>
      </c>
      <c r="T104" s="2">
        <f t="shared" si="208"/>
        <v>22</v>
      </c>
      <c r="U104" s="2">
        <f t="shared" si="208"/>
        <v>18</v>
      </c>
      <c r="V104" s="2">
        <f t="shared" si="208"/>
        <v>27</v>
      </c>
      <c r="W104" s="2">
        <f t="shared" si="208"/>
        <v>10</v>
      </c>
      <c r="X104" s="2">
        <f t="shared" si="208"/>
        <v>6</v>
      </c>
      <c r="Y104" s="2">
        <f t="shared" si="208"/>
        <v>41</v>
      </c>
      <c r="Z104" s="2">
        <f t="shared" si="208"/>
        <v>8</v>
      </c>
      <c r="AA104" s="2">
        <f t="shared" si="208"/>
        <v>16</v>
      </c>
      <c r="AB104" s="2">
        <f t="shared" si="208"/>
        <v>42</v>
      </c>
      <c r="AC104"/>
      <c r="AE104" s="8">
        <f>AVERAGE(AE4:AE80)</f>
        <v>0.18461235733963005</v>
      </c>
      <c r="AF104" s="15"/>
      <c r="AG104" s="8">
        <f>AVERAGE(AG4:AG80)</f>
        <v>0.39118457300275472</v>
      </c>
      <c r="AH104" s="15"/>
      <c r="AI104" s="8">
        <f>AVERAGE(AI4:AI80)</f>
        <v>0.665289256198347</v>
      </c>
      <c r="AJ104" s="15"/>
      <c r="AK104" s="8">
        <f>AVERAGE(AK4:AK80)</f>
        <v>1</v>
      </c>
    </row>
    <row r="105" spans="1:51" ht="15" x14ac:dyDescent="0.25"/>
    <row r="106" spans="1:51" ht="15" x14ac:dyDescent="0.25">
      <c r="O106" s="2" t="s">
        <v>75</v>
      </c>
    </row>
    <row r="107" spans="1:51" ht="15" x14ac:dyDescent="0.25">
      <c r="N107" s="4" t="s">
        <v>420</v>
      </c>
      <c r="O107" s="5">
        <f>COUNTIF(AE4:AE103,100%)</f>
        <v>6</v>
      </c>
    </row>
    <row r="108" spans="1:51" ht="15" x14ac:dyDescent="0.25">
      <c r="N108" s="4" t="s">
        <v>421</v>
      </c>
      <c r="O108" s="5">
        <f>COUNTIF(AG4:AG103,100%)</f>
        <v>6</v>
      </c>
    </row>
    <row r="109" spans="1:51" s="2" customFormat="1" ht="15" x14ac:dyDescent="0.25">
      <c r="A109" s="1"/>
      <c r="B109" s="1"/>
      <c r="C109" s="1"/>
      <c r="D109" s="1"/>
      <c r="E109" s="1"/>
      <c r="F109" s="1"/>
      <c r="G109" s="1"/>
      <c r="H109" s="1"/>
      <c r="I109"/>
      <c r="J109"/>
      <c r="K109"/>
      <c r="L109"/>
      <c r="M109"/>
      <c r="N109" s="4" t="s">
        <v>422</v>
      </c>
      <c r="O109" s="5">
        <f>COUNTIF(AI4:AI103,100%)</f>
        <v>13</v>
      </c>
      <c r="AD109" s="14"/>
      <c r="AE109" s="3"/>
      <c r="AF109" s="14"/>
      <c r="AG109" s="3"/>
      <c r="AH109" s="14"/>
      <c r="AI109" s="3"/>
      <c r="AJ109" s="14"/>
      <c r="AK109" s="3"/>
    </row>
    <row r="110" spans="1:51" s="2" customFormat="1" ht="15" x14ac:dyDescent="0.25">
      <c r="A110" s="1"/>
      <c r="B110" s="1"/>
      <c r="C110" s="1"/>
      <c r="D110" s="1"/>
      <c r="E110" s="1"/>
      <c r="F110" s="1"/>
      <c r="G110" s="1"/>
      <c r="H110" s="1"/>
      <c r="I110"/>
      <c r="J110"/>
      <c r="K110"/>
      <c r="L110"/>
      <c r="M110"/>
      <c r="N110" s="4" t="s">
        <v>423</v>
      </c>
      <c r="O110" s="5">
        <f>COUNTIF(AK4:AK103,100%)</f>
        <v>100</v>
      </c>
      <c r="AD110" s="14"/>
      <c r="AE110" s="3"/>
      <c r="AF110" s="14"/>
      <c r="AG110" s="3"/>
      <c r="AH110" s="14"/>
      <c r="AI110" s="3"/>
      <c r="AJ110" s="14"/>
      <c r="AK110" s="3"/>
    </row>
    <row r="111" spans="1:51" s="2" customFormat="1" ht="15" x14ac:dyDescent="0.25">
      <c r="A111" s="1"/>
      <c r="B111" s="1"/>
      <c r="C111" s="1"/>
      <c r="D111" s="1"/>
      <c r="E111" s="1"/>
      <c r="F111" s="1"/>
      <c r="G111" s="1"/>
      <c r="H111" s="1"/>
      <c r="I111"/>
      <c r="J111"/>
      <c r="K111"/>
      <c r="L111"/>
      <c r="M111"/>
      <c r="O111" s="2">
        <f>SUM(O107:O110)</f>
        <v>125</v>
      </c>
      <c r="AD111" s="14"/>
      <c r="AE111" s="3"/>
      <c r="AF111" s="14"/>
      <c r="AG111" s="3"/>
      <c r="AH111" s="14"/>
      <c r="AI111" s="3"/>
      <c r="AJ111" s="14"/>
      <c r="AK111" s="3"/>
    </row>
  </sheetData>
  <sheetProtection formatCells="0" sort="0" autoFilter="0"/>
  <autoFilter ref="A3:AY104" xr:uid="{BEB8EAD9-077F-4BA4-852B-552DEAC3139B}"/>
  <mergeCells count="147">
    <mergeCell ref="AX1:AY2"/>
    <mergeCell ref="A80:A103"/>
    <mergeCell ref="I80:I103"/>
    <mergeCell ref="A31:A57"/>
    <mergeCell ref="I39:I43"/>
    <mergeCell ref="I52:I53"/>
    <mergeCell ref="A58:A79"/>
    <mergeCell ref="I62:I69"/>
    <mergeCell ref="I71:I73"/>
    <mergeCell ref="I74:I79"/>
    <mergeCell ref="E58:E79"/>
    <mergeCell ref="B80:B103"/>
    <mergeCell ref="C80:C103"/>
    <mergeCell ref="D80:D103"/>
    <mergeCell ref="E80:E103"/>
    <mergeCell ref="F80:F103"/>
    <mergeCell ref="G80:G103"/>
    <mergeCell ref="H80:H103"/>
    <mergeCell ref="A4:A14"/>
    <mergeCell ref="I8:I10"/>
    <mergeCell ref="I13:I14"/>
    <mergeCell ref="A15:A18"/>
    <mergeCell ref="I15:I18"/>
    <mergeCell ref="B4:B14"/>
    <mergeCell ref="B15:B18"/>
    <mergeCell ref="E31:E57"/>
    <mergeCell ref="A19:A30"/>
    <mergeCell ref="I19:I21"/>
    <mergeCell ref="I22:I23"/>
    <mergeCell ref="B19:B30"/>
    <mergeCell ref="B31:B57"/>
    <mergeCell ref="E4:E14"/>
    <mergeCell ref="I24:I30"/>
    <mergeCell ref="I44:I51"/>
    <mergeCell ref="C4:C14"/>
    <mergeCell ref="D4:D14"/>
    <mergeCell ref="F4:F14"/>
    <mergeCell ref="G4:G14"/>
    <mergeCell ref="I6:I7"/>
    <mergeCell ref="I54:I57"/>
    <mergeCell ref="H15:H18"/>
    <mergeCell ref="E15:E18"/>
    <mergeCell ref="H4:H14"/>
    <mergeCell ref="AU2:AW2"/>
    <mergeCell ref="AL1:AW1"/>
    <mergeCell ref="B58:B79"/>
    <mergeCell ref="AL2:AN2"/>
    <mergeCell ref="AD1:AK1"/>
    <mergeCell ref="AD2:AE2"/>
    <mergeCell ref="AF2:AG2"/>
    <mergeCell ref="AH2:AI2"/>
    <mergeCell ref="AJ2:AK2"/>
    <mergeCell ref="P2:AC2"/>
    <mergeCell ref="I31:I38"/>
    <mergeCell ref="C31:C57"/>
    <mergeCell ref="D31:D57"/>
    <mergeCell ref="F31:F57"/>
    <mergeCell ref="G31:G57"/>
    <mergeCell ref="H31:H57"/>
    <mergeCell ref="C19:C30"/>
    <mergeCell ref="D19:D30"/>
    <mergeCell ref="C58:C79"/>
    <mergeCell ref="D58:D79"/>
    <mergeCell ref="C15:C18"/>
    <mergeCell ref="D15:D18"/>
    <mergeCell ref="F15:F18"/>
    <mergeCell ref="G15:G18"/>
    <mergeCell ref="H58:H79"/>
    <mergeCell ref="I58:I61"/>
    <mergeCell ref="E19:E30"/>
    <mergeCell ref="K39:K43"/>
    <mergeCell ref="L39:L43"/>
    <mergeCell ref="L19:L21"/>
    <mergeCell ref="K31:K38"/>
    <mergeCell ref="L31:L38"/>
    <mergeCell ref="F19:F30"/>
    <mergeCell ref="F58:F79"/>
    <mergeCell ref="G58:G79"/>
    <mergeCell ref="J54:J57"/>
    <mergeCell ref="K54:K57"/>
    <mergeCell ref="L54:L57"/>
    <mergeCell ref="G19:G30"/>
    <mergeCell ref="H19:H30"/>
    <mergeCell ref="J74:J79"/>
    <mergeCell ref="K74:K79"/>
    <mergeCell ref="L74:L79"/>
    <mergeCell ref="L44:L51"/>
    <mergeCell ref="J58:J61"/>
    <mergeCell ref="K58:K61"/>
    <mergeCell ref="L58:L61"/>
    <mergeCell ref="AO2:AQ2"/>
    <mergeCell ref="AR2:AT2"/>
    <mergeCell ref="J8:J10"/>
    <mergeCell ref="K8:K10"/>
    <mergeCell ref="L8:L10"/>
    <mergeCell ref="M8:M10"/>
    <mergeCell ref="J13:J14"/>
    <mergeCell ref="J22:J23"/>
    <mergeCell ref="K22:K23"/>
    <mergeCell ref="L22:L23"/>
    <mergeCell ref="M22:M23"/>
    <mergeCell ref="K13:K14"/>
    <mergeCell ref="L13:L14"/>
    <mergeCell ref="M13:M14"/>
    <mergeCell ref="J19:J21"/>
    <mergeCell ref="K19:K21"/>
    <mergeCell ref="M19:M21"/>
    <mergeCell ref="J4:J5"/>
    <mergeCell ref="J6:J7"/>
    <mergeCell ref="K6:K7"/>
    <mergeCell ref="L6:L7"/>
    <mergeCell ref="M6:M7"/>
    <mergeCell ref="J11:J12"/>
    <mergeCell ref="K11:K12"/>
    <mergeCell ref="M74:M79"/>
    <mergeCell ref="J62:J69"/>
    <mergeCell ref="K62:K69"/>
    <mergeCell ref="L62:L69"/>
    <mergeCell ref="M62:M69"/>
    <mergeCell ref="J71:J73"/>
    <mergeCell ref="K71:K73"/>
    <mergeCell ref="L71:L73"/>
    <mergeCell ref="M71:M73"/>
    <mergeCell ref="L11:L12"/>
    <mergeCell ref="M11:M12"/>
    <mergeCell ref="M54:M57"/>
    <mergeCell ref="I4:I5"/>
    <mergeCell ref="I11:I12"/>
    <mergeCell ref="K4:K5"/>
    <mergeCell ref="L4:L5"/>
    <mergeCell ref="M4:M5"/>
    <mergeCell ref="M58:M61"/>
    <mergeCell ref="K24:K30"/>
    <mergeCell ref="L24:L30"/>
    <mergeCell ref="M24:M30"/>
    <mergeCell ref="J31:J38"/>
    <mergeCell ref="K52:K53"/>
    <mergeCell ref="L52:L53"/>
    <mergeCell ref="M52:M53"/>
    <mergeCell ref="J39:J43"/>
    <mergeCell ref="J52:J53"/>
    <mergeCell ref="J44:J51"/>
    <mergeCell ref="K44:K51"/>
    <mergeCell ref="M44:M51"/>
    <mergeCell ref="J24:J30"/>
    <mergeCell ref="M31:M38"/>
    <mergeCell ref="M39:M43"/>
  </mergeCells>
  <conditionalFormatting sqref="AV4:AV103 AS4:AS103 AP4:AP103 AM4:AM103">
    <cfRule type="cellIs" dxfId="11" priority="19" operator="greaterThan">
      <formula>1</formula>
    </cfRule>
    <cfRule type="cellIs" dxfId="10" priority="50" operator="between">
      <formula>0%</formula>
      <formula>24%</formula>
    </cfRule>
    <cfRule type="cellIs" dxfId="9" priority="51" operator="between">
      <formula>25%</formula>
      <formula>49%</formula>
    </cfRule>
    <cfRule type="cellIs" dxfId="8" priority="52" operator="between">
      <formula>50%</formula>
      <formula>74%</formula>
    </cfRule>
    <cfRule type="cellIs" dxfId="7" priority="53" operator="between">
      <formula>75%</formula>
      <formula>90%</formula>
    </cfRule>
    <cfRule type="cellIs" dxfId="6" priority="54" operator="between">
      <formula>91%</formula>
      <formula>100%</formula>
    </cfRule>
  </conditionalFormatting>
  <conditionalFormatting sqref="AM61 AP61 AS61 AV61">
    <cfRule type="cellIs" dxfId="5" priority="13" operator="greaterThan">
      <formula>1</formula>
    </cfRule>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1687" yWindow="715" count="3">
    <dataValidation allowBlank="1" showInputMessage="1" showErrorMessage="1" prompt="100% aplica solo si se cumplio a cabalidad la actividad programada" sqref="AL58:AL103 AR4:AS103 AU4:AV103 AO4:AP103 AM4:AM103 AL4:AL56" xr:uid="{A9FAC1A4-42E5-4917-8EC5-F7F13BA12686}"/>
    <dataValidation allowBlank="1" showInputMessage="1" showErrorMessage="1" prompt="Favor describir brevemente los resultados de la gestión adelantada (fechas, url, nombre de documenentos generados, aplicativo donde reposa, número de memorandos, etc)" sqref="AW4:AW14 AQ4:AQ17 AN4:AN17 AT4:AT17" xr:uid="{7B83F0B4-B7BC-4B67-86DD-DA3A15418755}"/>
    <dataValidation allowBlank="1" showInputMessage="1" showErrorMessage="1" prompt="Favor describir brevemente los resultados de la gestión adelantada (fechas, url, nombre de documentos generados, aplicativo donde reposa, número de memorandos, etc)" sqref="AQ18:AQ103 AT18:AT103 AW15:AW103 AN18:AN103" xr:uid="{E089CDE3-3BC3-4346-91BD-F61694FFD6FB}"/>
  </dataValidations>
  <printOptions horizontalCentered="1" verticalCentered="1"/>
  <pageMargins left="0.70866141732283472" right="0.70866141732283472" top="0.74803149606299213" bottom="0.74803149606299213" header="0.31496062992125984" footer="0.31496062992125984"/>
  <pageSetup scale="24" fitToHeight="7" orientation="landscape" horizontalDpi="300" verticalDpi="300" r:id="rId1"/>
  <headerFooter>
    <oddHeader>&amp;L&amp;G&amp;CPlan Anticorrupción y de Atención al Ciudadano 2023&amp;RVersión 1
Aprobado el 30/01/2023</oddHeader>
    <oddFooter>&amp;CPág. &amp;P de &amp;N&amp;ROficina Asesora de Planeación
INVIAS</oddFooter>
  </headerFooter>
  <rowBreaks count="1" manualBreakCount="1">
    <brk id="18" max="50"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25"/>
  <sheetViews>
    <sheetView topLeftCell="A15" zoomScale="80" zoomScaleNormal="80" workbookViewId="0">
      <selection activeCell="J75" sqref="J75"/>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564" t="s">
        <v>424</v>
      </c>
      <c r="B1" s="564"/>
      <c r="C1" s="564"/>
      <c r="D1" s="564"/>
      <c r="E1" s="564"/>
      <c r="F1" s="564"/>
      <c r="G1" s="564"/>
      <c r="H1" s="564"/>
    </row>
    <row r="2" spans="1:8" x14ac:dyDescent="0.25">
      <c r="A2" s="392"/>
      <c r="B2" s="392"/>
      <c r="C2" s="392"/>
      <c r="D2" s="392"/>
      <c r="E2" s="392"/>
      <c r="F2" s="392"/>
      <c r="G2" s="392"/>
      <c r="H2" s="392"/>
    </row>
    <row r="3" spans="1:8" x14ac:dyDescent="0.25">
      <c r="A3" s="392"/>
      <c r="B3" s="563" t="s">
        <v>447</v>
      </c>
      <c r="C3" s="563"/>
      <c r="D3" s="563"/>
      <c r="E3" s="393"/>
      <c r="F3" s="393"/>
      <c r="G3" s="393"/>
      <c r="H3" s="393"/>
    </row>
    <row r="4" spans="1:8" x14ac:dyDescent="0.25">
      <c r="A4" s="392"/>
      <c r="B4" s="393"/>
      <c r="C4" s="393"/>
      <c r="D4" s="393"/>
      <c r="E4" s="393"/>
      <c r="F4" s="394"/>
      <c r="G4" s="394"/>
      <c r="H4" s="394"/>
    </row>
    <row r="5" spans="1:8" x14ac:dyDescent="0.25">
      <c r="A5" s="392"/>
      <c r="B5" s="395" t="s">
        <v>448</v>
      </c>
      <c r="C5" s="395" t="s">
        <v>449</v>
      </c>
      <c r="D5" s="395" t="s">
        <v>450</v>
      </c>
      <c r="E5" s="395"/>
      <c r="F5" s="395"/>
      <c r="G5" s="392"/>
      <c r="H5" s="392"/>
    </row>
    <row r="6" spans="1:8" x14ac:dyDescent="0.25">
      <c r="A6" s="392"/>
      <c r="B6" s="401">
        <f>F38</f>
        <v>0.39049082864357865</v>
      </c>
      <c r="C6" s="395">
        <v>2</v>
      </c>
      <c r="D6" s="396">
        <f>SUM(B9:F9)-B6-C6</f>
        <v>197.60950917135642</v>
      </c>
      <c r="E6" s="395"/>
      <c r="F6" s="395"/>
      <c r="G6" s="392"/>
      <c r="H6" s="392"/>
    </row>
    <row r="7" spans="1:8" x14ac:dyDescent="0.25">
      <c r="A7" s="392"/>
      <c r="B7" s="395" t="s">
        <v>451</v>
      </c>
      <c r="C7" s="395"/>
      <c r="D7" s="395"/>
      <c r="E7" s="395"/>
      <c r="F7" s="395"/>
      <c r="G7" s="394"/>
      <c r="H7" s="394"/>
    </row>
    <row r="8" spans="1:8" x14ac:dyDescent="0.25">
      <c r="A8" s="392"/>
      <c r="B8" s="395" t="s">
        <v>452</v>
      </c>
      <c r="C8" s="395" t="s">
        <v>453</v>
      </c>
      <c r="D8" s="395" t="s">
        <v>454</v>
      </c>
      <c r="E8" s="395" t="s">
        <v>455</v>
      </c>
      <c r="F8" s="395" t="s">
        <v>456</v>
      </c>
      <c r="G8" s="394"/>
      <c r="H8" s="394"/>
    </row>
    <row r="9" spans="1:8" x14ac:dyDescent="0.25">
      <c r="A9" s="392"/>
      <c r="B9" s="395">
        <v>25</v>
      </c>
      <c r="C9" s="395">
        <v>25</v>
      </c>
      <c r="D9" s="395">
        <v>25</v>
      </c>
      <c r="E9" s="397">
        <v>25</v>
      </c>
      <c r="F9" s="395">
        <f>SUM(B9:E9)</f>
        <v>100</v>
      </c>
      <c r="G9" s="394"/>
      <c r="H9" s="394"/>
    </row>
    <row r="10" spans="1:8" x14ac:dyDescent="0.25">
      <c r="A10" s="392"/>
      <c r="B10" s="395"/>
      <c r="C10" s="395"/>
      <c r="D10" s="395"/>
      <c r="E10" s="395"/>
      <c r="F10" s="392"/>
      <c r="G10" s="392"/>
      <c r="H10" s="392"/>
    </row>
    <row r="11" spans="1:8" x14ac:dyDescent="0.25">
      <c r="A11" s="392"/>
      <c r="B11" s="395"/>
      <c r="C11" s="395"/>
      <c r="D11" s="395"/>
      <c r="E11" s="395"/>
      <c r="F11" s="392"/>
      <c r="G11" s="392"/>
      <c r="H11" s="392"/>
    </row>
    <row r="12" spans="1:8" x14ac:dyDescent="0.25">
      <c r="A12" s="392"/>
      <c r="B12" s="393"/>
      <c r="C12" s="393"/>
      <c r="D12" s="393"/>
      <c r="E12" s="393"/>
      <c r="F12" s="392"/>
      <c r="G12" s="392"/>
      <c r="H12" s="392"/>
    </row>
    <row r="13" spans="1:8" x14ac:dyDescent="0.25">
      <c r="A13" s="392"/>
      <c r="B13" s="394"/>
      <c r="C13" s="394"/>
      <c r="D13" s="394"/>
      <c r="E13" s="394"/>
      <c r="F13" s="394"/>
      <c r="G13" s="394"/>
      <c r="H13" s="394"/>
    </row>
    <row r="14" spans="1:8" x14ac:dyDescent="0.25">
      <c r="A14" s="392"/>
      <c r="B14" s="394"/>
      <c r="C14" s="394"/>
      <c r="D14" s="394"/>
      <c r="E14" s="394"/>
      <c r="F14" s="394"/>
      <c r="G14" s="394"/>
      <c r="H14" s="394"/>
    </row>
    <row r="15" spans="1:8" ht="15" customHeight="1" x14ac:dyDescent="0.25">
      <c r="A15" s="392"/>
      <c r="B15" s="394"/>
      <c r="C15" s="394"/>
      <c r="D15" s="394"/>
      <c r="E15" s="394"/>
      <c r="F15" s="394"/>
      <c r="G15" s="394"/>
      <c r="H15" s="394"/>
    </row>
    <row r="16" spans="1:8" x14ac:dyDescent="0.25">
      <c r="A16" s="392"/>
      <c r="B16" s="394"/>
      <c r="C16" s="394"/>
      <c r="D16" s="398"/>
      <c r="E16" s="399"/>
      <c r="F16" s="399"/>
      <c r="G16" s="399"/>
      <c r="H16" s="399"/>
    </row>
    <row r="17" spans="1:8" x14ac:dyDescent="0.25">
      <c r="A17" s="392"/>
      <c r="B17" s="394"/>
      <c r="C17" s="394"/>
      <c r="D17" s="394"/>
      <c r="E17" s="394"/>
      <c r="F17" s="394"/>
      <c r="G17" s="394"/>
      <c r="H17" s="394"/>
    </row>
    <row r="18" spans="1:8" x14ac:dyDescent="0.25">
      <c r="A18" s="392"/>
      <c r="B18" s="394"/>
      <c r="C18" s="394"/>
      <c r="D18" s="394"/>
      <c r="E18" s="400"/>
      <c r="F18" s="394"/>
      <c r="G18" s="394"/>
      <c r="H18" s="394"/>
    </row>
    <row r="19" spans="1:8" x14ac:dyDescent="0.25">
      <c r="A19" s="392"/>
      <c r="B19" s="394"/>
      <c r="C19" s="394"/>
      <c r="D19" s="394"/>
      <c r="E19" s="394"/>
      <c r="F19" s="394"/>
      <c r="G19" s="394"/>
      <c r="H19" s="394"/>
    </row>
    <row r="20" spans="1:8" x14ac:dyDescent="0.25">
      <c r="A20" s="392"/>
      <c r="B20" s="394"/>
      <c r="C20" s="394"/>
      <c r="D20" s="394"/>
      <c r="E20" s="394"/>
      <c r="F20" s="394"/>
      <c r="G20" s="394"/>
      <c r="H20" s="394"/>
    </row>
    <row r="21" spans="1:8" x14ac:dyDescent="0.25">
      <c r="A21" s="392"/>
      <c r="B21" s="394"/>
      <c r="C21" s="394"/>
      <c r="D21" s="394"/>
      <c r="E21" s="394"/>
      <c r="F21" s="394"/>
      <c r="G21" s="394"/>
      <c r="H21" s="394"/>
    </row>
    <row r="22" spans="1:8" x14ac:dyDescent="0.25">
      <c r="A22" s="392"/>
      <c r="B22" s="394"/>
      <c r="C22" s="394"/>
      <c r="D22" s="394"/>
      <c r="E22" s="394"/>
      <c r="F22" s="394"/>
      <c r="G22" s="394"/>
      <c r="H22" s="394"/>
    </row>
    <row r="23" spans="1:8" x14ac:dyDescent="0.25">
      <c r="A23" s="392"/>
      <c r="B23" s="392"/>
      <c r="C23" s="392"/>
      <c r="D23" s="392"/>
      <c r="E23" s="392"/>
      <c r="F23" s="392"/>
      <c r="G23" s="392"/>
      <c r="H23" s="392"/>
    </row>
    <row r="24" spans="1:8" x14ac:dyDescent="0.25">
      <c r="A24" s="392"/>
      <c r="B24" s="392"/>
      <c r="C24" s="392"/>
      <c r="D24" s="392"/>
      <c r="E24" s="392"/>
      <c r="F24" s="392"/>
      <c r="G24" s="392"/>
      <c r="H24" s="392"/>
    </row>
    <row r="25" spans="1:8" x14ac:dyDescent="0.25">
      <c r="A25" s="392"/>
      <c r="B25" s="392"/>
      <c r="C25" s="392"/>
      <c r="D25" s="392"/>
      <c r="E25" s="392"/>
      <c r="F25" s="392"/>
      <c r="G25" s="392"/>
      <c r="H25" s="392"/>
    </row>
    <row r="26" spans="1:8" x14ac:dyDescent="0.25">
      <c r="A26" s="392"/>
      <c r="B26" s="392"/>
      <c r="C26" s="392"/>
      <c r="D26" s="392"/>
      <c r="E26" s="392"/>
      <c r="F26" s="392"/>
      <c r="G26" s="392"/>
      <c r="H26" s="392"/>
    </row>
    <row r="27" spans="1:8" x14ac:dyDescent="0.25">
      <c r="A27" s="392"/>
      <c r="B27" s="392"/>
      <c r="C27" s="392"/>
      <c r="D27" s="392"/>
      <c r="E27" s="392"/>
      <c r="F27" s="392"/>
      <c r="G27" s="392"/>
      <c r="H27" s="392"/>
    </row>
    <row r="28" spans="1:8" x14ac:dyDescent="0.25">
      <c r="A28" s="392"/>
      <c r="B28" s="392"/>
      <c r="C28" s="392"/>
      <c r="D28" s="392"/>
      <c r="E28" s="392"/>
      <c r="F28" s="392"/>
      <c r="G28" s="392"/>
      <c r="H28" s="392"/>
    </row>
    <row r="29" spans="1:8" x14ac:dyDescent="0.25">
      <c r="A29" s="392"/>
      <c r="B29" s="392"/>
      <c r="C29" s="392"/>
      <c r="D29" s="392"/>
      <c r="E29" s="392"/>
      <c r="F29" s="392"/>
      <c r="G29" s="392"/>
      <c r="H29" s="392"/>
    </row>
    <row r="30" spans="1:8" x14ac:dyDescent="0.25">
      <c r="A30" s="392"/>
      <c r="B30" s="565"/>
      <c r="C30" s="565"/>
      <c r="D30" s="565"/>
      <c r="E30" s="565"/>
      <c r="F30" s="565"/>
      <c r="G30" s="565"/>
      <c r="H30" s="392"/>
    </row>
    <row r="31" spans="1:8" x14ac:dyDescent="0.25">
      <c r="A31" s="392"/>
      <c r="B31" s="402" t="s">
        <v>81</v>
      </c>
      <c r="C31" s="403" t="s">
        <v>80</v>
      </c>
      <c r="D31" s="404" t="s">
        <v>82</v>
      </c>
      <c r="E31" s="404" t="s">
        <v>83</v>
      </c>
      <c r="F31" s="404" t="s">
        <v>84</v>
      </c>
      <c r="G31" s="404" t="s">
        <v>85</v>
      </c>
      <c r="H31" s="392"/>
    </row>
    <row r="32" spans="1:8" x14ac:dyDescent="0.25">
      <c r="A32" s="392"/>
      <c r="B32" s="405" t="s">
        <v>88</v>
      </c>
      <c r="C32" s="406">
        <v>44954</v>
      </c>
      <c r="D32" s="406">
        <v>45291</v>
      </c>
      <c r="E32" s="407">
        <f>D32-C32+1</f>
        <v>338</v>
      </c>
      <c r="F32" s="408">
        <f>C45</f>
        <v>0.38030303030303031</v>
      </c>
      <c r="G32" s="409">
        <f>E32*F32</f>
        <v>128.54242424242423</v>
      </c>
      <c r="H32" s="392"/>
    </row>
    <row r="33" spans="1:8" x14ac:dyDescent="0.25">
      <c r="A33" s="392"/>
      <c r="B33" s="405" t="s">
        <v>8</v>
      </c>
      <c r="C33" s="406">
        <v>44954</v>
      </c>
      <c r="D33" s="406">
        <v>45291</v>
      </c>
      <c r="E33" s="407">
        <f t="shared" ref="E33:E37" si="0">D33-C33+1</f>
        <v>338</v>
      </c>
      <c r="F33" s="408">
        <f t="shared" ref="F33:F37" si="1">C46</f>
        <v>0.9</v>
      </c>
      <c r="G33" s="409">
        <f t="shared" ref="G33:G37" si="2">E33*F33</f>
        <v>304.2</v>
      </c>
      <c r="H33" s="392"/>
    </row>
    <row r="34" spans="1:8" x14ac:dyDescent="0.25">
      <c r="A34" s="392"/>
      <c r="B34" s="405" t="s">
        <v>9</v>
      </c>
      <c r="C34" s="406">
        <v>44954</v>
      </c>
      <c r="D34" s="406">
        <v>45291</v>
      </c>
      <c r="E34" s="407">
        <f t="shared" si="0"/>
        <v>338</v>
      </c>
      <c r="F34" s="408">
        <f t="shared" si="1"/>
        <v>0.26298701298701299</v>
      </c>
      <c r="G34" s="409">
        <f t="shared" si="2"/>
        <v>88.889610389610397</v>
      </c>
      <c r="H34" s="392"/>
    </row>
    <row r="35" spans="1:8" x14ac:dyDescent="0.25">
      <c r="A35" s="392"/>
      <c r="B35" s="405" t="s">
        <v>10</v>
      </c>
      <c r="C35" s="406">
        <v>44954</v>
      </c>
      <c r="D35" s="406">
        <v>45291</v>
      </c>
      <c r="E35" s="407">
        <f t="shared" si="0"/>
        <v>338</v>
      </c>
      <c r="F35" s="408">
        <f t="shared" si="1"/>
        <v>0.25</v>
      </c>
      <c r="G35" s="409">
        <f t="shared" si="2"/>
        <v>84.5</v>
      </c>
      <c r="H35" s="392"/>
    </row>
    <row r="36" spans="1:8" x14ac:dyDescent="0.25">
      <c r="A36" s="392"/>
      <c r="B36" s="405" t="s">
        <v>11</v>
      </c>
      <c r="C36" s="406">
        <v>44954</v>
      </c>
      <c r="D36" s="406">
        <v>45291</v>
      </c>
      <c r="E36" s="407">
        <f t="shared" si="0"/>
        <v>338</v>
      </c>
      <c r="F36" s="408">
        <f t="shared" si="1"/>
        <v>0.30357142857142855</v>
      </c>
      <c r="G36" s="409">
        <f t="shared" si="2"/>
        <v>102.60714285714285</v>
      </c>
      <c r="H36" s="392"/>
    </row>
    <row r="37" spans="1:8" x14ac:dyDescent="0.25">
      <c r="A37" s="392"/>
      <c r="B37" s="405" t="s">
        <v>74</v>
      </c>
      <c r="C37" s="406">
        <v>44954</v>
      </c>
      <c r="D37" s="406">
        <v>45291</v>
      </c>
      <c r="E37" s="407">
        <f t="shared" si="0"/>
        <v>338</v>
      </c>
      <c r="F37" s="408">
        <f t="shared" si="1"/>
        <v>0.24608349999999998</v>
      </c>
      <c r="G37" s="409">
        <f t="shared" si="2"/>
        <v>83.176222999999993</v>
      </c>
      <c r="H37" s="392"/>
    </row>
    <row r="38" spans="1:8" x14ac:dyDescent="0.25">
      <c r="A38" s="392"/>
      <c r="B38" s="392"/>
      <c r="C38" s="392"/>
      <c r="D38" s="392"/>
      <c r="E38" s="392"/>
      <c r="F38" s="410">
        <f>AVERAGE(F32:F37)</f>
        <v>0.39049082864357865</v>
      </c>
      <c r="G38" s="392"/>
      <c r="H38" s="392"/>
    </row>
    <row r="39" spans="1:8" x14ac:dyDescent="0.25">
      <c r="A39" s="392"/>
      <c r="B39" s="392"/>
      <c r="C39" s="392"/>
      <c r="D39" s="392"/>
      <c r="E39" s="392"/>
      <c r="F39" s="392"/>
      <c r="G39" s="392"/>
      <c r="H39" s="392"/>
    </row>
    <row r="40" spans="1:8" x14ac:dyDescent="0.25">
      <c r="A40" s="392"/>
      <c r="B40" s="392"/>
      <c r="C40" s="392"/>
      <c r="D40" s="392"/>
      <c r="E40" s="392"/>
      <c r="F40" s="392"/>
      <c r="G40" s="392"/>
      <c r="H40" s="392"/>
    </row>
    <row r="41" spans="1:8" ht="18.75" x14ac:dyDescent="0.3">
      <c r="A41" s="564" t="s">
        <v>133</v>
      </c>
      <c r="B41" s="564"/>
      <c r="C41" s="564"/>
      <c r="D41" s="564"/>
      <c r="E41" s="564"/>
      <c r="F41" s="564"/>
      <c r="G41" s="564"/>
      <c r="H41" s="564"/>
    </row>
    <row r="42" spans="1:8" x14ac:dyDescent="0.25">
      <c r="A42" s="392"/>
      <c r="B42" s="392"/>
      <c r="C42" s="392"/>
      <c r="D42" s="392"/>
      <c r="E42" s="392"/>
      <c r="F42" s="392"/>
      <c r="G42" s="392"/>
      <c r="H42" s="392"/>
    </row>
    <row r="43" spans="1:8" x14ac:dyDescent="0.25">
      <c r="A43" s="392"/>
      <c r="B43" s="392"/>
      <c r="C43" s="392"/>
      <c r="D43" s="392"/>
      <c r="E43" s="392"/>
      <c r="F43" s="392"/>
      <c r="G43" s="392"/>
      <c r="H43" s="392"/>
    </row>
    <row r="44" spans="1:8" x14ac:dyDescent="0.25">
      <c r="A44" s="392"/>
      <c r="B44" s="392"/>
      <c r="C44" s="392"/>
      <c r="D44" s="392"/>
      <c r="E44" s="392"/>
      <c r="F44" s="392"/>
      <c r="G44" s="392"/>
      <c r="H44" s="392"/>
    </row>
    <row r="45" spans="1:8" x14ac:dyDescent="0.25">
      <c r="A45" s="392"/>
      <c r="B45" s="392" t="str">
        <f t="shared" ref="B45:B50" si="3">B32</f>
        <v>1 - Gestión del Riesgo de Corrupción “MAPA DE RIESGOS DE CORRUPCIÓN"</v>
      </c>
      <c r="C45" s="411">
        <f>'PAAC 2023'!E4</f>
        <v>0.38030303030303031</v>
      </c>
      <c r="D45" s="392"/>
      <c r="E45" s="392"/>
      <c r="F45" s="392"/>
      <c r="G45" s="392"/>
      <c r="H45" s="392"/>
    </row>
    <row r="46" spans="1:8" x14ac:dyDescent="0.25">
      <c r="A46" s="392"/>
      <c r="B46" s="392" t="str">
        <f t="shared" si="3"/>
        <v xml:space="preserve"> 2 - Racionalización de Trámites</v>
      </c>
      <c r="C46" s="411">
        <f>'PAAC 2023'!E15</f>
        <v>0.9</v>
      </c>
      <c r="D46" s="392"/>
      <c r="E46" s="392"/>
      <c r="F46" s="392"/>
      <c r="G46" s="392"/>
      <c r="H46" s="392"/>
    </row>
    <row r="47" spans="1:8" x14ac:dyDescent="0.25">
      <c r="A47" s="392"/>
      <c r="B47" s="392" t="str">
        <f t="shared" si="3"/>
        <v xml:space="preserve"> 3 - Rendición de Cuentas (RdC)</v>
      </c>
      <c r="C47" s="411">
        <f>'PAAC 2023'!E19</f>
        <v>0.26298701298701299</v>
      </c>
      <c r="D47" s="392"/>
      <c r="E47" s="392"/>
      <c r="F47" s="392"/>
      <c r="G47" s="392"/>
      <c r="H47" s="392"/>
    </row>
    <row r="48" spans="1:8" x14ac:dyDescent="0.25">
      <c r="A48" s="392"/>
      <c r="B48" s="392" t="str">
        <f t="shared" si="3"/>
        <v xml:space="preserve"> 4 - Mecanismos para mejorar la Atención al Ciudadano</v>
      </c>
      <c r="C48" s="411">
        <f>'PAAC 2023'!E31</f>
        <v>0.25</v>
      </c>
      <c r="D48" s="392"/>
      <c r="E48" s="392"/>
      <c r="F48" s="392"/>
      <c r="G48" s="392"/>
      <c r="H48" s="392"/>
    </row>
    <row r="49" spans="1:8" x14ac:dyDescent="0.25">
      <c r="A49" s="392"/>
      <c r="B49" s="392" t="str">
        <f t="shared" si="3"/>
        <v xml:space="preserve"> 5 - Mecanismos para la Transparencia y Acceso a la Información</v>
      </c>
      <c r="C49" s="411">
        <f>'PAAC 2023'!E58</f>
        <v>0.30357142857142855</v>
      </c>
      <c r="D49" s="392"/>
      <c r="E49" s="392"/>
      <c r="F49" s="392"/>
      <c r="G49" s="392"/>
      <c r="H49" s="392"/>
    </row>
    <row r="50" spans="1:8" x14ac:dyDescent="0.25">
      <c r="A50" s="392"/>
      <c r="B50" s="392" t="str">
        <f t="shared" si="3"/>
        <v>6- Iniciativas adicionales</v>
      </c>
      <c r="C50" s="411">
        <f>'PAAC 2023'!E80</f>
        <v>0.24608349999999998</v>
      </c>
      <c r="D50" s="392"/>
      <c r="E50" s="392"/>
      <c r="F50" s="392"/>
      <c r="G50" s="392"/>
      <c r="H50" s="392"/>
    </row>
    <row r="51" spans="1:8" x14ac:dyDescent="0.25">
      <c r="A51" s="392"/>
      <c r="B51" s="392"/>
      <c r="C51" s="392"/>
      <c r="D51" s="392"/>
      <c r="E51" s="392"/>
      <c r="F51" s="392"/>
      <c r="G51" s="392"/>
      <c r="H51" s="392"/>
    </row>
    <row r="52" spans="1:8" x14ac:dyDescent="0.25">
      <c r="A52" s="392"/>
      <c r="B52" s="392"/>
      <c r="C52" s="392"/>
      <c r="D52" s="392"/>
      <c r="E52" s="392"/>
      <c r="F52" s="392"/>
      <c r="G52" s="392"/>
      <c r="H52" s="392"/>
    </row>
    <row r="53" spans="1:8" x14ac:dyDescent="0.25">
      <c r="A53" s="392"/>
      <c r="B53" s="392"/>
      <c r="C53" s="392"/>
      <c r="D53" s="392"/>
      <c r="E53" s="392"/>
      <c r="F53" s="392"/>
      <c r="G53" s="392"/>
      <c r="H53" s="392"/>
    </row>
    <row r="54" spans="1:8" x14ac:dyDescent="0.25">
      <c r="A54" s="392"/>
      <c r="B54" s="392"/>
      <c r="C54" s="392"/>
      <c r="D54" s="392"/>
      <c r="E54" s="392"/>
      <c r="F54" s="392"/>
      <c r="G54" s="392"/>
      <c r="H54" s="392"/>
    </row>
    <row r="55" spans="1:8" x14ac:dyDescent="0.25">
      <c r="A55" s="392"/>
      <c r="B55" s="392"/>
      <c r="C55" s="392"/>
      <c r="D55" s="392"/>
      <c r="E55" s="392"/>
      <c r="F55" s="392"/>
      <c r="G55" s="392"/>
      <c r="H55" s="392"/>
    </row>
    <row r="56" spans="1:8" x14ac:dyDescent="0.25">
      <c r="A56" s="392"/>
      <c r="B56" s="392"/>
      <c r="C56" s="392"/>
      <c r="D56" s="392"/>
      <c r="E56" s="392"/>
      <c r="F56" s="392"/>
      <c r="G56" s="392"/>
      <c r="H56" s="392"/>
    </row>
    <row r="57" spans="1:8" x14ac:dyDescent="0.25">
      <c r="A57" s="392"/>
      <c r="B57" s="392"/>
      <c r="C57" s="392"/>
      <c r="D57" s="392"/>
      <c r="E57" s="392"/>
      <c r="F57" s="392"/>
      <c r="G57" s="392"/>
      <c r="H57" s="392"/>
    </row>
    <row r="58" spans="1:8" x14ac:dyDescent="0.25">
      <c r="A58" s="392"/>
      <c r="B58" s="392"/>
      <c r="C58" s="392"/>
      <c r="D58" s="392"/>
      <c r="E58" s="392"/>
      <c r="F58" s="392"/>
      <c r="G58" s="392"/>
      <c r="H58" s="392"/>
    </row>
    <row r="59" spans="1:8" x14ac:dyDescent="0.25">
      <c r="A59" s="392"/>
      <c r="B59" s="392"/>
      <c r="C59" s="392"/>
      <c r="D59" s="392"/>
      <c r="E59" s="392"/>
      <c r="F59" s="392"/>
      <c r="G59" s="392"/>
      <c r="H59" s="392"/>
    </row>
    <row r="60" spans="1:8" x14ac:dyDescent="0.25">
      <c r="A60" s="392"/>
      <c r="B60" s="392"/>
      <c r="C60" s="392"/>
      <c r="D60" s="392"/>
      <c r="E60" s="392"/>
      <c r="F60" s="392"/>
      <c r="G60" s="392"/>
      <c r="H60" s="392"/>
    </row>
    <row r="61" spans="1:8" x14ac:dyDescent="0.25">
      <c r="A61" s="392"/>
      <c r="B61" s="392"/>
      <c r="C61" s="392"/>
      <c r="D61" s="392"/>
      <c r="E61" s="392"/>
      <c r="F61" s="392"/>
      <c r="G61" s="392"/>
      <c r="H61" s="392"/>
    </row>
    <row r="62" spans="1:8" x14ac:dyDescent="0.25">
      <c r="A62" s="392"/>
      <c r="B62" s="392"/>
      <c r="C62" s="392"/>
      <c r="D62" s="392"/>
      <c r="E62" s="392"/>
      <c r="F62" s="392"/>
      <c r="G62" s="392"/>
      <c r="H62" s="392"/>
    </row>
    <row r="63" spans="1:8" x14ac:dyDescent="0.25">
      <c r="A63" s="392"/>
      <c r="B63" s="392"/>
      <c r="C63" s="392"/>
      <c r="D63" s="392"/>
      <c r="E63" s="392"/>
      <c r="F63" s="392"/>
      <c r="G63" s="392"/>
      <c r="H63" s="392"/>
    </row>
    <row r="64" spans="1:8" x14ac:dyDescent="0.25">
      <c r="A64" s="392"/>
      <c r="B64" s="392"/>
      <c r="C64" s="392"/>
      <c r="D64" s="392"/>
      <c r="E64" s="392"/>
      <c r="F64" s="392"/>
      <c r="G64" s="392"/>
      <c r="H64" s="392"/>
    </row>
    <row r="65" spans="1:8" ht="18.75" x14ac:dyDescent="0.3">
      <c r="A65" s="564" t="s">
        <v>134</v>
      </c>
      <c r="B65" s="564"/>
      <c r="C65" s="564"/>
      <c r="D65" s="564"/>
      <c r="E65" s="564"/>
      <c r="F65" s="564"/>
      <c r="G65" s="564"/>
      <c r="H65" s="564"/>
    </row>
    <row r="66" spans="1:8" x14ac:dyDescent="0.25">
      <c r="A66" s="392"/>
      <c r="B66" s="392"/>
      <c r="C66" s="392"/>
      <c r="D66" s="392"/>
      <c r="E66" s="392"/>
      <c r="F66" s="392"/>
      <c r="G66" s="392"/>
      <c r="H66" s="392"/>
    </row>
    <row r="67" spans="1:8" x14ac:dyDescent="0.25">
      <c r="A67" s="392"/>
      <c r="B67" s="392" t="str">
        <f>B45</f>
        <v>1 - Gestión del Riesgo de Corrupción “MAPA DE RIESGOS DE CORRUPCIÓN"</v>
      </c>
      <c r="C67" s="412">
        <f>'PAAC 2023'!B4</f>
        <v>1</v>
      </c>
      <c r="D67" s="392"/>
      <c r="E67" s="392"/>
      <c r="F67" s="392"/>
      <c r="G67" s="392"/>
      <c r="H67" s="392"/>
    </row>
    <row r="68" spans="1:8" x14ac:dyDescent="0.25">
      <c r="A68" s="392"/>
      <c r="B68" s="392" t="str">
        <f t="shared" ref="B68:B72" si="4">B46</f>
        <v xml:space="preserve"> 2 - Racionalización de Trámites</v>
      </c>
      <c r="C68" s="412">
        <f>'PAAC 2023'!B15</f>
        <v>0.9</v>
      </c>
      <c r="D68" s="392"/>
      <c r="E68" s="392"/>
      <c r="F68" s="392"/>
      <c r="G68" s="392"/>
      <c r="H68" s="392"/>
    </row>
    <row r="69" spans="1:8" x14ac:dyDescent="0.25">
      <c r="A69" s="392"/>
      <c r="B69" s="392" t="str">
        <f t="shared" si="4"/>
        <v xml:space="preserve"> 3 - Rendición de Cuentas (RdC)</v>
      </c>
      <c r="C69" s="412">
        <f>'PAAC 2023'!B19</f>
        <v>0.9285714285714286</v>
      </c>
      <c r="D69" s="392"/>
      <c r="E69" s="392"/>
      <c r="F69" s="392"/>
      <c r="G69" s="392"/>
      <c r="H69" s="392"/>
    </row>
    <row r="70" spans="1:8" x14ac:dyDescent="0.25">
      <c r="A70" s="392"/>
      <c r="B70" s="392" t="str">
        <f t="shared" si="4"/>
        <v xml:space="preserve"> 4 - Mecanismos para mejorar la Atención al Ciudadano</v>
      </c>
      <c r="C70" s="412">
        <f>'PAAC 2023'!B31</f>
        <v>1</v>
      </c>
      <c r="D70" s="392"/>
      <c r="E70" s="392"/>
      <c r="F70" s="392"/>
      <c r="G70" s="392"/>
      <c r="H70" s="392"/>
    </row>
    <row r="71" spans="1:8" x14ac:dyDescent="0.25">
      <c r="A71" s="392"/>
      <c r="B71" s="392" t="str">
        <f t="shared" si="4"/>
        <v xml:space="preserve"> 5 - Mecanismos para la Transparencia y Acceso a la Información</v>
      </c>
      <c r="C71" s="412">
        <f>'PAAC 2023'!B58</f>
        <v>0.93333333333333335</v>
      </c>
      <c r="D71" s="392"/>
      <c r="E71" s="392"/>
      <c r="F71" s="392"/>
      <c r="G71" s="392"/>
      <c r="H71" s="392"/>
    </row>
    <row r="72" spans="1:8" x14ac:dyDescent="0.25">
      <c r="A72" s="392"/>
      <c r="B72" s="392" t="str">
        <f t="shared" si="4"/>
        <v>6- Iniciativas adicionales</v>
      </c>
      <c r="C72" s="412">
        <f>'PAAC 2023'!B80</f>
        <v>0.94999100179964002</v>
      </c>
      <c r="D72" s="392"/>
      <c r="E72" s="392"/>
      <c r="F72" s="392"/>
      <c r="G72" s="392"/>
      <c r="H72" s="392"/>
    </row>
    <row r="73" spans="1:8" x14ac:dyDescent="0.25">
      <c r="A73" s="392"/>
      <c r="B73" s="392"/>
      <c r="C73" s="392"/>
      <c r="D73" s="392"/>
      <c r="E73" s="392"/>
      <c r="F73" s="392"/>
      <c r="G73" s="392"/>
      <c r="H73" s="392"/>
    </row>
    <row r="74" spans="1:8" x14ac:dyDescent="0.25">
      <c r="A74" s="392"/>
      <c r="B74" s="392"/>
      <c r="C74" s="392"/>
      <c r="D74" s="392"/>
      <c r="E74" s="392"/>
      <c r="F74" s="392"/>
      <c r="G74" s="392"/>
      <c r="H74" s="392"/>
    </row>
    <row r="75" spans="1:8" x14ac:dyDescent="0.25">
      <c r="A75" s="392"/>
      <c r="B75" s="392"/>
      <c r="C75" s="392"/>
      <c r="D75" s="392"/>
      <c r="E75" s="392"/>
      <c r="F75" s="392"/>
      <c r="G75" s="392"/>
      <c r="H75" s="392"/>
    </row>
    <row r="76" spans="1:8" x14ac:dyDescent="0.25">
      <c r="A76" s="392"/>
      <c r="B76" s="392"/>
      <c r="C76" s="392"/>
      <c r="D76" s="392"/>
      <c r="E76" s="392"/>
      <c r="F76" s="392"/>
      <c r="G76" s="392"/>
      <c r="H76" s="392"/>
    </row>
    <row r="77" spans="1:8" x14ac:dyDescent="0.25">
      <c r="A77" s="392"/>
      <c r="B77" s="392"/>
      <c r="C77" s="392"/>
      <c r="D77" s="392"/>
      <c r="E77" s="392"/>
      <c r="F77" s="392"/>
      <c r="G77" s="392"/>
      <c r="H77" s="392"/>
    </row>
    <row r="78" spans="1:8" x14ac:dyDescent="0.25">
      <c r="A78" s="392"/>
      <c r="B78" s="392"/>
      <c r="C78" s="392"/>
      <c r="D78" s="392"/>
      <c r="E78" s="392"/>
      <c r="F78" s="392"/>
      <c r="G78" s="392"/>
      <c r="H78" s="392"/>
    </row>
    <row r="79" spans="1:8" x14ac:dyDescent="0.25">
      <c r="A79" s="392"/>
      <c r="B79" s="392"/>
      <c r="C79" s="392"/>
      <c r="D79" s="392"/>
      <c r="E79" s="392"/>
      <c r="F79" s="392"/>
      <c r="G79" s="392"/>
      <c r="H79" s="392"/>
    </row>
    <row r="80" spans="1:8" x14ac:dyDescent="0.25">
      <c r="A80" s="392"/>
      <c r="B80" s="392"/>
      <c r="C80" s="392"/>
      <c r="D80" s="392"/>
      <c r="E80" s="392"/>
      <c r="F80" s="392"/>
      <c r="G80" s="392"/>
      <c r="H80" s="392"/>
    </row>
    <row r="81" spans="1:8" x14ac:dyDescent="0.25">
      <c r="A81" s="392"/>
      <c r="B81" s="392"/>
      <c r="C81" s="392"/>
      <c r="D81" s="392"/>
      <c r="E81" s="392"/>
      <c r="F81" s="392"/>
      <c r="G81" s="392"/>
      <c r="H81" s="392"/>
    </row>
    <row r="82" spans="1:8" x14ac:dyDescent="0.25">
      <c r="A82" s="392"/>
      <c r="B82" s="392"/>
      <c r="C82" s="392"/>
      <c r="D82" s="392"/>
      <c r="E82" s="392"/>
      <c r="F82" s="392"/>
      <c r="G82" s="392"/>
      <c r="H82" s="392"/>
    </row>
    <row r="83" spans="1:8" x14ac:dyDescent="0.25">
      <c r="A83" s="392"/>
      <c r="B83" s="392"/>
      <c r="C83" s="392"/>
      <c r="D83" s="392"/>
      <c r="E83" s="392"/>
      <c r="F83" s="392"/>
      <c r="G83" s="392"/>
      <c r="H83" s="392"/>
    </row>
    <row r="84" spans="1:8" x14ac:dyDescent="0.25">
      <c r="A84" s="392"/>
      <c r="B84" s="392"/>
      <c r="C84" s="392"/>
      <c r="D84" s="392"/>
      <c r="E84" s="392"/>
      <c r="F84" s="392"/>
      <c r="G84" s="392"/>
      <c r="H84" s="392"/>
    </row>
    <row r="85" spans="1:8" x14ac:dyDescent="0.25">
      <c r="A85" s="392"/>
      <c r="B85" s="392"/>
      <c r="C85" s="392"/>
      <c r="D85" s="392"/>
      <c r="E85" s="392"/>
      <c r="F85" s="392"/>
      <c r="G85" s="392"/>
      <c r="H85" s="392"/>
    </row>
    <row r="86" spans="1:8" x14ac:dyDescent="0.25">
      <c r="A86" s="392"/>
      <c r="B86" s="392"/>
      <c r="C86" s="392"/>
      <c r="D86" s="392"/>
      <c r="E86" s="392"/>
      <c r="F86" s="392"/>
      <c r="G86" s="392"/>
      <c r="H86" s="392"/>
    </row>
    <row r="87" spans="1:8" x14ac:dyDescent="0.25">
      <c r="A87" s="392"/>
      <c r="B87" s="392"/>
      <c r="C87" s="392"/>
      <c r="D87" s="392"/>
      <c r="E87" s="392"/>
      <c r="F87" s="392"/>
      <c r="G87" s="392"/>
      <c r="H87" s="392"/>
    </row>
    <row r="88" spans="1:8" ht="18.75" x14ac:dyDescent="0.3">
      <c r="A88" s="564" t="s">
        <v>135</v>
      </c>
      <c r="B88" s="564"/>
      <c r="C88" s="564"/>
      <c r="D88" s="564"/>
      <c r="E88" s="564"/>
      <c r="F88" s="564"/>
      <c r="G88" s="564"/>
      <c r="H88" s="564"/>
    </row>
    <row r="89" spans="1:8" x14ac:dyDescent="0.25">
      <c r="A89" s="392"/>
      <c r="B89" s="392"/>
      <c r="C89" s="392"/>
      <c r="D89" s="392"/>
      <c r="E89" s="392"/>
      <c r="F89" s="392"/>
      <c r="G89" s="392"/>
      <c r="H89" s="392"/>
    </row>
    <row r="90" spans="1:8" x14ac:dyDescent="0.25">
      <c r="A90" s="392"/>
      <c r="B90" s="392" t="s">
        <v>21</v>
      </c>
      <c r="C90" s="413">
        <f>'PAAC 2023'!J4</f>
        <v>0.25</v>
      </c>
      <c r="D90" s="392"/>
      <c r="E90" s="392"/>
      <c r="F90" s="392"/>
      <c r="G90" s="392"/>
      <c r="H90" s="392"/>
    </row>
    <row r="91" spans="1:8" x14ac:dyDescent="0.25">
      <c r="A91" s="392"/>
      <c r="B91" s="392" t="s">
        <v>24</v>
      </c>
      <c r="C91" s="413">
        <f>'PAAC 2023'!J6</f>
        <v>0.55000000000000004</v>
      </c>
      <c r="D91" s="392"/>
      <c r="E91" s="392"/>
      <c r="F91" s="392"/>
      <c r="G91" s="392"/>
      <c r="H91" s="392"/>
    </row>
    <row r="92" spans="1:8" x14ac:dyDescent="0.25">
      <c r="A92" s="392"/>
      <c r="B92" s="392" t="s">
        <v>26</v>
      </c>
      <c r="C92" s="413">
        <f>'PAAC 2023'!J8</f>
        <v>0.5</v>
      </c>
      <c r="D92" s="392"/>
      <c r="E92" s="392"/>
      <c r="F92" s="392"/>
      <c r="G92" s="392"/>
      <c r="H92" s="392"/>
    </row>
    <row r="93" spans="1:8" x14ac:dyDescent="0.25">
      <c r="A93" s="392"/>
      <c r="B93" s="392" t="s">
        <v>29</v>
      </c>
      <c r="C93" s="413">
        <f>'PAAC 2023'!J11</f>
        <v>0.25</v>
      </c>
      <c r="D93" s="392"/>
      <c r="E93" s="392"/>
      <c r="F93" s="392"/>
      <c r="G93" s="392"/>
      <c r="H93" s="392"/>
    </row>
    <row r="94" spans="1:8" x14ac:dyDescent="0.25">
      <c r="A94" s="392"/>
      <c r="B94" s="392" t="s">
        <v>32</v>
      </c>
      <c r="C94" s="413">
        <f>'PAAC 2023'!J13</f>
        <v>0.29166666666666663</v>
      </c>
      <c r="D94" s="392"/>
      <c r="E94" s="392"/>
      <c r="F94" s="392"/>
      <c r="G94" s="392"/>
      <c r="H94" s="392"/>
    </row>
    <row r="95" spans="1:8" x14ac:dyDescent="0.25">
      <c r="A95" s="392"/>
      <c r="B95" s="392"/>
      <c r="C95" s="413">
        <f>AVERAGE(C90:C94)</f>
        <v>0.36833333333333335</v>
      </c>
      <c r="D95" s="392"/>
      <c r="E95" s="392"/>
      <c r="F95" s="392"/>
      <c r="G95" s="392"/>
      <c r="H95" s="392"/>
    </row>
    <row r="96" spans="1:8" x14ac:dyDescent="0.25">
      <c r="A96" s="392"/>
      <c r="B96" s="392"/>
      <c r="C96" s="392">
        <f>'PAAC 2023'!B4</f>
        <v>1</v>
      </c>
      <c r="D96" s="392"/>
      <c r="E96" s="392"/>
      <c r="F96" s="392"/>
      <c r="G96" s="392"/>
      <c r="H96" s="392"/>
    </row>
    <row r="97" spans="1:8" x14ac:dyDescent="0.25">
      <c r="A97" s="392"/>
      <c r="B97" s="392"/>
      <c r="C97" s="414">
        <f>C95-C96</f>
        <v>-0.6316666666666666</v>
      </c>
      <c r="D97" s="392"/>
      <c r="E97" s="392"/>
      <c r="F97" s="392"/>
      <c r="G97" s="392"/>
      <c r="H97" s="392"/>
    </row>
    <row r="98" spans="1:8" x14ac:dyDescent="0.25">
      <c r="A98" s="392"/>
      <c r="B98" s="392"/>
      <c r="C98" s="392"/>
      <c r="D98" s="392"/>
      <c r="E98" s="392"/>
      <c r="F98" s="392"/>
      <c r="G98" s="392"/>
      <c r="H98" s="392"/>
    </row>
    <row r="99" spans="1:8" x14ac:dyDescent="0.25">
      <c r="A99" s="392"/>
      <c r="B99" s="392"/>
      <c r="C99" s="392"/>
      <c r="D99" s="392"/>
      <c r="E99" s="392"/>
      <c r="F99" s="392"/>
      <c r="G99" s="392"/>
      <c r="H99" s="392"/>
    </row>
    <row r="100" spans="1:8" x14ac:dyDescent="0.25">
      <c r="A100" s="392"/>
      <c r="B100" s="392"/>
      <c r="C100" s="392"/>
      <c r="D100" s="392"/>
      <c r="E100" s="392"/>
      <c r="F100" s="392"/>
      <c r="G100" s="392"/>
      <c r="H100" s="392"/>
    </row>
    <row r="101" spans="1:8" x14ac:dyDescent="0.25">
      <c r="A101" s="392"/>
      <c r="B101" s="392"/>
      <c r="C101" s="392"/>
      <c r="D101" s="392"/>
      <c r="E101" s="392"/>
      <c r="F101" s="392"/>
      <c r="G101" s="392"/>
      <c r="H101" s="392"/>
    </row>
    <row r="102" spans="1:8" x14ac:dyDescent="0.25">
      <c r="A102" s="392"/>
      <c r="B102" s="392"/>
      <c r="C102" s="392"/>
      <c r="D102" s="392"/>
      <c r="E102" s="392"/>
      <c r="F102" s="392"/>
      <c r="G102" s="392"/>
      <c r="H102" s="392"/>
    </row>
    <row r="103" spans="1:8" x14ac:dyDescent="0.25">
      <c r="A103" s="392"/>
      <c r="B103" s="392"/>
      <c r="C103" s="392"/>
      <c r="D103" s="392"/>
      <c r="E103" s="392"/>
      <c r="F103" s="392"/>
      <c r="G103" s="392"/>
      <c r="H103" s="392"/>
    </row>
    <row r="104" spans="1:8" x14ac:dyDescent="0.25">
      <c r="A104" s="392"/>
      <c r="B104" s="392"/>
      <c r="C104" s="392"/>
      <c r="D104" s="392"/>
      <c r="E104" s="392"/>
      <c r="F104" s="392"/>
      <c r="G104" s="392"/>
      <c r="H104" s="392"/>
    </row>
    <row r="105" spans="1:8" x14ac:dyDescent="0.25">
      <c r="A105" s="392"/>
      <c r="B105" s="392"/>
      <c r="C105" s="392"/>
      <c r="D105" s="392"/>
      <c r="E105" s="392"/>
      <c r="F105" s="392"/>
      <c r="G105" s="392"/>
      <c r="H105" s="392"/>
    </row>
    <row r="106" spans="1:8" x14ac:dyDescent="0.25">
      <c r="A106" s="392"/>
      <c r="B106" s="392"/>
      <c r="C106" s="392"/>
      <c r="D106" s="392"/>
      <c r="E106" s="392"/>
      <c r="F106" s="392"/>
      <c r="G106" s="392"/>
      <c r="H106" s="392"/>
    </row>
    <row r="107" spans="1:8" x14ac:dyDescent="0.25">
      <c r="A107" s="392"/>
      <c r="B107" s="392"/>
      <c r="C107" s="392"/>
      <c r="D107" s="392"/>
      <c r="E107" s="392"/>
      <c r="F107" s="392"/>
      <c r="G107" s="392"/>
      <c r="H107" s="392"/>
    </row>
    <row r="108" spans="1:8" x14ac:dyDescent="0.25">
      <c r="A108" s="392"/>
      <c r="B108" s="392"/>
      <c r="C108" s="392"/>
      <c r="D108" s="392"/>
      <c r="E108" s="392"/>
      <c r="F108" s="392"/>
      <c r="G108" s="392"/>
      <c r="H108" s="392"/>
    </row>
    <row r="109" spans="1:8" x14ac:dyDescent="0.25">
      <c r="A109" s="392"/>
      <c r="B109" s="392"/>
      <c r="C109" s="392"/>
      <c r="D109" s="392"/>
      <c r="E109" s="392"/>
      <c r="F109" s="392"/>
      <c r="G109" s="392"/>
      <c r="H109" s="392"/>
    </row>
    <row r="110" spans="1:8" x14ac:dyDescent="0.25">
      <c r="A110" s="392"/>
      <c r="B110" s="392"/>
      <c r="C110" s="392"/>
      <c r="D110" s="392"/>
      <c r="E110" s="392"/>
      <c r="F110" s="392"/>
      <c r="G110" s="392"/>
      <c r="H110" s="392"/>
    </row>
    <row r="111" spans="1:8" x14ac:dyDescent="0.25">
      <c r="A111" s="392"/>
      <c r="B111" s="392"/>
      <c r="C111" s="392"/>
      <c r="D111" s="392"/>
      <c r="E111" s="392"/>
      <c r="F111" s="392"/>
      <c r="G111" s="392"/>
      <c r="H111" s="392"/>
    </row>
    <row r="112" spans="1:8" x14ac:dyDescent="0.25">
      <c r="A112" s="392"/>
      <c r="B112" s="392"/>
      <c r="C112" s="392"/>
      <c r="D112" s="392"/>
      <c r="E112" s="392"/>
      <c r="F112" s="392"/>
      <c r="G112" s="392"/>
      <c r="H112" s="392"/>
    </row>
    <row r="113" spans="1:8" x14ac:dyDescent="0.25">
      <c r="A113" s="392"/>
      <c r="B113" s="392" t="str">
        <f>'PAAC 2023'!N15</f>
        <v>Implementar racionalización tecnológica para que el trámite "Permiso para movilización de carga extra dimensionada por las vías nacionales"  esté disponible totalmente en línea para los usuarios</v>
      </c>
      <c r="C113" s="413">
        <f>'PAAC 2023'!J15</f>
        <v>0.9</v>
      </c>
      <c r="D113" s="392"/>
      <c r="E113" s="392"/>
      <c r="F113" s="392"/>
      <c r="G113" s="392"/>
      <c r="H113" s="392"/>
    </row>
    <row r="114" spans="1:8" x14ac:dyDescent="0.25">
      <c r="A114" s="392"/>
      <c r="B114" s="392" t="str">
        <f>'PAAC 2023'!N16</f>
        <v>Implementar racionalización tecnológica para que el trámite "Concepto técnico de ubicación de estaciones de servicios "  esté disponible totalmente en línea para los usuarios</v>
      </c>
      <c r="C114" s="413">
        <f>'PAAC 2023'!J16</f>
        <v>0</v>
      </c>
      <c r="D114" s="392"/>
      <c r="E114" s="392"/>
      <c r="F114" s="392"/>
      <c r="G114" s="392"/>
      <c r="H114" s="392"/>
    </row>
    <row r="115" spans="1:8" x14ac:dyDescent="0.25">
      <c r="A115" s="392"/>
      <c r="B115" s="392" t="str">
        <f>'PAAC 2023'!N17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15" s="413">
        <f>'PAAC 2023'!J17</f>
        <v>0</v>
      </c>
      <c r="D115" s="392"/>
      <c r="E115" s="392"/>
      <c r="F115" s="392"/>
      <c r="G115" s="392"/>
      <c r="H115" s="392"/>
    </row>
    <row r="116" spans="1:8" x14ac:dyDescent="0.25">
      <c r="A116" s="392"/>
      <c r="B116" s="392" t="str">
        <f>'PAAC 2023'!N18</f>
        <v>Implementar racionalización tecnológica para que el trámite "Beneficio de tarifa diferencial o exenta en las estaciones de peaje a cargo del INVIAS"  esté disponible totalmente en línea para los usuarios</v>
      </c>
      <c r="C116" s="413">
        <f>'PAAC 2023'!J18</f>
        <v>0.9</v>
      </c>
      <c r="D116" s="392"/>
      <c r="E116" s="392"/>
      <c r="F116" s="392"/>
      <c r="G116" s="392"/>
      <c r="H116" s="392"/>
    </row>
    <row r="117" spans="1:8" x14ac:dyDescent="0.25">
      <c r="A117" s="392"/>
      <c r="B117" s="392"/>
      <c r="C117" s="413"/>
      <c r="D117" s="392"/>
      <c r="E117" s="392"/>
      <c r="F117" s="392"/>
      <c r="G117" s="392"/>
      <c r="H117" s="392"/>
    </row>
    <row r="118" spans="1:8" x14ac:dyDescent="0.25">
      <c r="A118" s="392"/>
      <c r="B118" s="392"/>
      <c r="C118" s="413"/>
      <c r="D118" s="392"/>
      <c r="E118" s="392"/>
      <c r="F118" s="392"/>
      <c r="G118" s="392"/>
      <c r="H118" s="392"/>
    </row>
    <row r="119" spans="1:8" x14ac:dyDescent="0.25">
      <c r="A119" s="392"/>
      <c r="B119" s="392"/>
      <c r="C119" s="413"/>
      <c r="D119" s="392"/>
      <c r="E119" s="392"/>
      <c r="F119" s="392"/>
      <c r="G119" s="392"/>
      <c r="H119" s="392"/>
    </row>
    <row r="120" spans="1:8" x14ac:dyDescent="0.25">
      <c r="A120" s="392"/>
      <c r="B120" s="392"/>
      <c r="C120" s="392"/>
      <c r="D120" s="392"/>
      <c r="E120" s="392"/>
      <c r="F120" s="392"/>
      <c r="G120" s="392"/>
      <c r="H120" s="392"/>
    </row>
    <row r="121" spans="1:8" x14ac:dyDescent="0.25">
      <c r="A121" s="392"/>
      <c r="B121" s="392"/>
      <c r="C121" s="392"/>
      <c r="D121" s="392"/>
      <c r="E121" s="392"/>
      <c r="F121" s="392"/>
      <c r="G121" s="392"/>
      <c r="H121" s="392"/>
    </row>
    <row r="122" spans="1:8" x14ac:dyDescent="0.25">
      <c r="A122" s="392"/>
      <c r="B122" s="392"/>
      <c r="C122" s="392"/>
      <c r="D122" s="392"/>
      <c r="E122" s="392"/>
      <c r="F122" s="392"/>
      <c r="G122" s="392"/>
      <c r="H122" s="392"/>
    </row>
    <row r="123" spans="1:8" x14ac:dyDescent="0.25">
      <c r="A123" s="392"/>
      <c r="B123" s="392"/>
      <c r="C123" s="392"/>
      <c r="D123" s="392"/>
      <c r="E123" s="392"/>
      <c r="F123" s="392"/>
      <c r="G123" s="392"/>
      <c r="H123" s="392"/>
    </row>
    <row r="124" spans="1:8" x14ac:dyDescent="0.25">
      <c r="A124" s="392"/>
      <c r="B124" s="392"/>
      <c r="C124" s="392"/>
      <c r="D124" s="392"/>
      <c r="E124" s="392"/>
      <c r="F124" s="392"/>
      <c r="G124" s="392"/>
      <c r="H124" s="392"/>
    </row>
    <row r="125" spans="1:8" x14ac:dyDescent="0.25">
      <c r="A125" s="392"/>
      <c r="B125" s="392"/>
      <c r="C125" s="392"/>
      <c r="D125" s="392"/>
      <c r="E125" s="392"/>
      <c r="F125" s="392"/>
      <c r="G125" s="392"/>
      <c r="H125" s="392"/>
    </row>
    <row r="126" spans="1:8" x14ac:dyDescent="0.25">
      <c r="A126" s="392"/>
      <c r="B126" s="392"/>
      <c r="C126" s="392"/>
      <c r="D126" s="392"/>
      <c r="E126" s="392"/>
      <c r="F126" s="392"/>
      <c r="G126" s="392"/>
      <c r="H126" s="392"/>
    </row>
    <row r="127" spans="1:8" x14ac:dyDescent="0.25">
      <c r="A127" s="392"/>
      <c r="B127" s="392"/>
      <c r="C127" s="392"/>
      <c r="D127" s="392"/>
      <c r="E127" s="392"/>
      <c r="F127" s="392"/>
      <c r="G127" s="392"/>
      <c r="H127" s="392"/>
    </row>
    <row r="128" spans="1:8" x14ac:dyDescent="0.25">
      <c r="A128" s="392"/>
      <c r="B128" s="392"/>
      <c r="C128" s="392"/>
      <c r="D128" s="392"/>
      <c r="E128" s="392"/>
      <c r="F128" s="392"/>
      <c r="G128" s="392"/>
      <c r="H128" s="392"/>
    </row>
    <row r="129" spans="1:8" x14ac:dyDescent="0.25">
      <c r="A129" s="392"/>
      <c r="B129" s="392"/>
      <c r="C129" s="392"/>
      <c r="D129" s="392"/>
      <c r="E129" s="392"/>
      <c r="F129" s="392"/>
      <c r="G129" s="392"/>
      <c r="H129" s="392"/>
    </row>
    <row r="130" spans="1:8" x14ac:dyDescent="0.25">
      <c r="A130" s="392"/>
      <c r="B130" s="392"/>
      <c r="C130" s="392"/>
      <c r="D130" s="392"/>
      <c r="E130" s="392"/>
      <c r="F130" s="392"/>
      <c r="G130" s="392"/>
      <c r="H130" s="392"/>
    </row>
    <row r="131" spans="1:8" x14ac:dyDescent="0.25">
      <c r="A131" s="392"/>
      <c r="B131" s="392"/>
      <c r="C131" s="392"/>
      <c r="D131" s="392"/>
      <c r="E131" s="392"/>
      <c r="F131" s="392"/>
      <c r="G131" s="392"/>
      <c r="H131" s="392"/>
    </row>
    <row r="132" spans="1:8" x14ac:dyDescent="0.25">
      <c r="A132" s="392"/>
      <c r="B132" s="392"/>
      <c r="C132" s="392"/>
      <c r="D132" s="392"/>
      <c r="E132" s="392"/>
      <c r="F132" s="392"/>
      <c r="G132" s="392"/>
      <c r="H132" s="392"/>
    </row>
    <row r="133" spans="1:8" x14ac:dyDescent="0.25">
      <c r="A133" s="392"/>
      <c r="B133" s="392"/>
      <c r="C133" s="392"/>
      <c r="D133" s="392"/>
      <c r="E133" s="392"/>
      <c r="F133" s="392"/>
      <c r="G133" s="392"/>
      <c r="H133" s="392"/>
    </row>
    <row r="134" spans="1:8" x14ac:dyDescent="0.25">
      <c r="A134" s="392"/>
      <c r="B134" s="392"/>
      <c r="C134" s="392"/>
      <c r="D134" s="392"/>
      <c r="E134" s="392"/>
      <c r="F134" s="392"/>
      <c r="G134" s="392"/>
      <c r="H134" s="392"/>
    </row>
    <row r="135" spans="1:8" x14ac:dyDescent="0.25">
      <c r="A135" s="392"/>
      <c r="B135" s="392" t="str">
        <f>'PAAC 2023'!I19</f>
        <v>Información</v>
      </c>
      <c r="C135" s="413">
        <f>'PAAC 2023'!J19</f>
        <v>0.25</v>
      </c>
      <c r="D135" s="392"/>
      <c r="E135" s="392"/>
      <c r="F135" s="392"/>
      <c r="G135" s="392"/>
      <c r="H135" s="392"/>
    </row>
    <row r="136" spans="1:8" x14ac:dyDescent="0.25">
      <c r="A136" s="392"/>
      <c r="B136" s="392" t="str">
        <f>'PAAC 2023'!I22</f>
        <v>Diálogo</v>
      </c>
      <c r="C136" s="413">
        <f>'PAAC 2023'!J22</f>
        <v>9.0909090909090912E-2</v>
      </c>
      <c r="D136" s="392"/>
      <c r="E136" s="392"/>
      <c r="F136" s="392"/>
      <c r="G136" s="392"/>
      <c r="H136" s="392"/>
    </row>
    <row r="137" spans="1:8" x14ac:dyDescent="0.25">
      <c r="A137" s="392"/>
      <c r="B137" s="392" t="str">
        <f>'PAAC 2023'!I24</f>
        <v>Responsabilidad</v>
      </c>
      <c r="C137" s="413">
        <f>'PAAC 2023'!J24</f>
        <v>0.3125</v>
      </c>
      <c r="D137" s="392"/>
      <c r="E137" s="392"/>
      <c r="F137" s="392"/>
      <c r="G137" s="392"/>
      <c r="H137" s="392"/>
    </row>
    <row r="138" spans="1:8" x14ac:dyDescent="0.25">
      <c r="A138" s="392"/>
      <c r="B138" s="392"/>
      <c r="C138" s="413">
        <f>AVERAGE(C135:C137)</f>
        <v>0.2178030303030303</v>
      </c>
      <c r="D138" s="392"/>
      <c r="E138" s="392"/>
      <c r="F138" s="392"/>
      <c r="G138" s="392"/>
      <c r="H138" s="392"/>
    </row>
    <row r="139" spans="1:8" x14ac:dyDescent="0.25">
      <c r="A139" s="392"/>
      <c r="B139" s="392"/>
      <c r="C139" s="392"/>
      <c r="D139" s="392"/>
      <c r="E139" s="392"/>
      <c r="F139" s="392"/>
      <c r="G139" s="392"/>
      <c r="H139" s="392"/>
    </row>
    <row r="140" spans="1:8" x14ac:dyDescent="0.25">
      <c r="A140" s="392"/>
      <c r="B140" s="392"/>
      <c r="C140" s="392"/>
      <c r="D140" s="392"/>
      <c r="E140" s="392"/>
      <c r="F140" s="392"/>
      <c r="G140" s="392"/>
      <c r="H140" s="392"/>
    </row>
    <row r="141" spans="1:8" x14ac:dyDescent="0.25">
      <c r="A141" s="392"/>
      <c r="B141" s="392"/>
      <c r="C141" s="392"/>
      <c r="D141" s="392"/>
      <c r="E141" s="392"/>
      <c r="F141" s="392"/>
      <c r="G141" s="392"/>
      <c r="H141" s="392"/>
    </row>
    <row r="142" spans="1:8" x14ac:dyDescent="0.25">
      <c r="A142" s="392"/>
      <c r="B142" s="392"/>
      <c r="C142" s="392"/>
      <c r="D142" s="392"/>
      <c r="E142" s="392"/>
      <c r="F142" s="392"/>
      <c r="G142" s="392"/>
      <c r="H142" s="392"/>
    </row>
    <row r="143" spans="1:8" x14ac:dyDescent="0.25">
      <c r="A143" s="392"/>
      <c r="B143" s="392"/>
      <c r="C143" s="392"/>
      <c r="D143" s="392"/>
      <c r="E143" s="392"/>
      <c r="F143" s="392"/>
      <c r="G143" s="392"/>
      <c r="H143" s="392"/>
    </row>
    <row r="144" spans="1:8" x14ac:dyDescent="0.25">
      <c r="A144" s="392"/>
      <c r="B144" s="392"/>
      <c r="C144" s="392"/>
      <c r="D144" s="392"/>
      <c r="E144" s="392"/>
      <c r="F144" s="392"/>
      <c r="G144" s="392"/>
      <c r="H144" s="392"/>
    </row>
    <row r="145" spans="1:8" x14ac:dyDescent="0.25">
      <c r="A145" s="392"/>
      <c r="B145" s="392"/>
      <c r="C145" s="392"/>
      <c r="D145" s="392"/>
      <c r="E145" s="392"/>
      <c r="F145" s="392"/>
      <c r="G145" s="392"/>
      <c r="H145" s="392"/>
    </row>
    <row r="146" spans="1:8" x14ac:dyDescent="0.25">
      <c r="A146" s="392"/>
      <c r="B146" s="392"/>
      <c r="C146" s="392"/>
      <c r="D146" s="392"/>
      <c r="E146" s="392"/>
      <c r="F146" s="392"/>
      <c r="G146" s="392"/>
      <c r="H146" s="392"/>
    </row>
    <row r="147" spans="1:8" x14ac:dyDescent="0.25">
      <c r="A147" s="392"/>
      <c r="B147" s="392"/>
      <c r="C147" s="392"/>
      <c r="D147" s="392"/>
      <c r="E147" s="392"/>
      <c r="F147" s="392"/>
      <c r="G147" s="392"/>
      <c r="H147" s="392"/>
    </row>
    <row r="148" spans="1:8" x14ac:dyDescent="0.25">
      <c r="A148" s="392"/>
      <c r="B148" s="392"/>
      <c r="C148" s="392"/>
      <c r="D148" s="392"/>
      <c r="E148" s="392"/>
      <c r="F148" s="392"/>
      <c r="G148" s="392"/>
      <c r="H148" s="392"/>
    </row>
    <row r="149" spans="1:8" x14ac:dyDescent="0.25">
      <c r="A149" s="392"/>
      <c r="B149" s="392"/>
      <c r="C149" s="392"/>
      <c r="D149" s="392"/>
      <c r="E149" s="392"/>
      <c r="F149" s="392"/>
      <c r="G149" s="392"/>
      <c r="H149" s="392"/>
    </row>
    <row r="150" spans="1:8" x14ac:dyDescent="0.25">
      <c r="A150" s="392"/>
      <c r="B150" s="392"/>
      <c r="C150" s="392"/>
      <c r="D150" s="392"/>
      <c r="E150" s="392"/>
      <c r="F150" s="392"/>
      <c r="G150" s="392"/>
      <c r="H150" s="392"/>
    </row>
    <row r="151" spans="1:8" x14ac:dyDescent="0.25">
      <c r="A151" s="392"/>
      <c r="B151" s="392"/>
      <c r="C151" s="392"/>
      <c r="D151" s="392"/>
      <c r="E151" s="392"/>
      <c r="F151" s="392"/>
      <c r="G151" s="392"/>
      <c r="H151" s="392"/>
    </row>
    <row r="152" spans="1:8" x14ac:dyDescent="0.25">
      <c r="A152" s="392"/>
      <c r="B152" s="392"/>
      <c r="C152" s="392"/>
      <c r="D152" s="392"/>
      <c r="E152" s="392"/>
      <c r="F152" s="392"/>
      <c r="G152" s="392"/>
      <c r="H152" s="392"/>
    </row>
    <row r="153" spans="1:8" x14ac:dyDescent="0.25">
      <c r="A153" s="392"/>
      <c r="B153" s="392"/>
      <c r="C153" s="392"/>
      <c r="D153" s="392"/>
      <c r="E153" s="392"/>
      <c r="F153" s="392"/>
      <c r="G153" s="392"/>
      <c r="H153" s="392"/>
    </row>
    <row r="154" spans="1:8" x14ac:dyDescent="0.25">
      <c r="A154" s="392"/>
      <c r="B154" s="392" t="str">
        <f>'PAAC 2023'!I31</f>
        <v>1. Planeación estratégica del servicio al ciudadano</v>
      </c>
      <c r="C154" s="413">
        <f>'PAAC 2023'!J31</f>
        <v>0.25</v>
      </c>
      <c r="D154" s="392"/>
      <c r="E154" s="392"/>
      <c r="F154" s="392"/>
      <c r="G154" s="392"/>
      <c r="H154" s="392"/>
    </row>
    <row r="155" spans="1:8" x14ac:dyDescent="0.25">
      <c r="A155" s="392"/>
      <c r="B155" s="392" t="str">
        <f>'PAAC 2023'!I39</f>
        <v>2. Fortalecimiento del Talento humano al servicio del ciudadano</v>
      </c>
      <c r="C155" s="413">
        <f>'PAAC 2023'!J39</f>
        <v>0.25</v>
      </c>
      <c r="D155" s="392"/>
      <c r="E155" s="392"/>
      <c r="F155" s="392"/>
      <c r="G155" s="392"/>
      <c r="H155" s="392"/>
    </row>
    <row r="156" spans="1:8" x14ac:dyDescent="0.25">
      <c r="A156" s="392"/>
      <c r="B156" s="392" t="str">
        <f>'PAAC 2023'!I44</f>
        <v>3. Gestión de relacionamiento con los ciudadanos</v>
      </c>
      <c r="C156" s="413" t="e">
        <f>'PAAC 2023'!J44</f>
        <v>#DIV/0!</v>
      </c>
      <c r="D156" s="392"/>
      <c r="E156" s="392"/>
      <c r="F156" s="392"/>
      <c r="G156" s="392"/>
      <c r="H156" s="392"/>
    </row>
    <row r="157" spans="1:8" x14ac:dyDescent="0.25">
      <c r="A157" s="392"/>
      <c r="B157" s="392" t="str">
        <f>'PAAC 2023'!I52</f>
        <v>4. Conocimiento al servicio al ciudadano</v>
      </c>
      <c r="C157" s="413" t="e">
        <f>'PAAC 2023'!J52</f>
        <v>#DIV/0!</v>
      </c>
      <c r="D157" s="392"/>
      <c r="E157" s="392"/>
      <c r="F157" s="392"/>
      <c r="G157" s="392"/>
      <c r="H157" s="392"/>
    </row>
    <row r="158" spans="1:8" x14ac:dyDescent="0.25">
      <c r="A158" s="392"/>
      <c r="B158" s="392" t="str">
        <f>'PAAC 2023'!I54</f>
        <v>5. Evaluación de gestión y medición de la percepción ciudadana</v>
      </c>
      <c r="C158" s="413">
        <f>'PAAC 2023'!J54</f>
        <v>0.25</v>
      </c>
      <c r="D158" s="392"/>
      <c r="E158" s="392"/>
      <c r="F158" s="392"/>
      <c r="G158" s="392"/>
      <c r="H158" s="392"/>
    </row>
    <row r="159" spans="1:8" x14ac:dyDescent="0.25">
      <c r="A159" s="392"/>
      <c r="B159" s="392"/>
      <c r="C159" s="413" t="e">
        <f>AVERAGE(C154:C158)</f>
        <v>#DIV/0!</v>
      </c>
      <c r="D159" s="392"/>
      <c r="E159" s="392"/>
      <c r="F159" s="392"/>
      <c r="G159" s="392"/>
      <c r="H159" s="392"/>
    </row>
    <row r="160" spans="1:8" x14ac:dyDescent="0.25">
      <c r="A160" s="392"/>
      <c r="B160" s="392"/>
      <c r="C160" s="392"/>
      <c r="D160" s="392"/>
      <c r="E160" s="392"/>
      <c r="F160" s="392"/>
      <c r="G160" s="392"/>
      <c r="H160" s="392"/>
    </row>
    <row r="161" spans="1:8" x14ac:dyDescent="0.25">
      <c r="A161" s="392"/>
      <c r="B161" s="392"/>
      <c r="C161" s="392"/>
      <c r="D161" s="392"/>
      <c r="E161" s="392"/>
      <c r="F161" s="392"/>
      <c r="G161" s="392"/>
      <c r="H161" s="392"/>
    </row>
    <row r="162" spans="1:8" x14ac:dyDescent="0.25">
      <c r="A162" s="392"/>
      <c r="B162" s="392"/>
      <c r="C162" s="392"/>
      <c r="D162" s="392"/>
      <c r="E162" s="392"/>
      <c r="F162" s="392"/>
      <c r="G162" s="392"/>
      <c r="H162" s="392"/>
    </row>
    <row r="163" spans="1:8" x14ac:dyDescent="0.25">
      <c r="A163" s="392"/>
      <c r="B163" s="392"/>
      <c r="C163" s="392"/>
      <c r="D163" s="392"/>
      <c r="E163" s="392"/>
      <c r="F163" s="392"/>
      <c r="G163" s="392"/>
      <c r="H163" s="392"/>
    </row>
    <row r="164" spans="1:8" x14ac:dyDescent="0.25">
      <c r="A164" s="392"/>
      <c r="B164" s="392"/>
      <c r="C164" s="392"/>
      <c r="D164" s="392"/>
      <c r="E164" s="392"/>
      <c r="F164" s="392"/>
      <c r="G164" s="392"/>
      <c r="H164" s="392"/>
    </row>
    <row r="165" spans="1:8" x14ac:dyDescent="0.25">
      <c r="A165" s="392"/>
      <c r="B165" s="392"/>
      <c r="C165" s="392"/>
      <c r="D165" s="392"/>
      <c r="E165" s="392"/>
      <c r="F165" s="392"/>
      <c r="G165" s="392"/>
      <c r="H165" s="392"/>
    </row>
    <row r="166" spans="1:8" x14ac:dyDescent="0.25">
      <c r="A166" s="392"/>
      <c r="B166" s="392"/>
      <c r="C166" s="392"/>
      <c r="D166" s="392"/>
      <c r="E166" s="392"/>
      <c r="F166" s="392"/>
      <c r="G166" s="392"/>
      <c r="H166" s="392"/>
    </row>
    <row r="167" spans="1:8" x14ac:dyDescent="0.25">
      <c r="A167" s="392"/>
      <c r="B167" s="392"/>
      <c r="C167" s="392"/>
      <c r="D167" s="392"/>
      <c r="E167" s="392"/>
      <c r="F167" s="392"/>
      <c r="G167" s="392"/>
      <c r="H167" s="392"/>
    </row>
    <row r="168" spans="1:8" x14ac:dyDescent="0.25">
      <c r="A168" s="392"/>
      <c r="B168" s="392"/>
      <c r="C168" s="392"/>
      <c r="D168" s="392"/>
      <c r="E168" s="392"/>
      <c r="F168" s="392"/>
      <c r="G168" s="392"/>
      <c r="H168" s="392"/>
    </row>
    <row r="169" spans="1:8" x14ac:dyDescent="0.25">
      <c r="A169" s="392"/>
      <c r="B169" s="392"/>
      <c r="C169" s="392"/>
      <c r="D169" s="392"/>
      <c r="E169" s="392"/>
      <c r="F169" s="392"/>
      <c r="G169" s="392"/>
      <c r="H169" s="392"/>
    </row>
    <row r="170" spans="1:8" x14ac:dyDescent="0.25">
      <c r="A170" s="392"/>
      <c r="B170" s="392"/>
      <c r="C170" s="392"/>
      <c r="D170" s="392"/>
      <c r="E170" s="392"/>
      <c r="F170" s="392"/>
      <c r="G170" s="392"/>
      <c r="H170" s="392"/>
    </row>
    <row r="171" spans="1:8" x14ac:dyDescent="0.25">
      <c r="A171" s="392"/>
      <c r="B171" s="392"/>
      <c r="C171" s="392"/>
      <c r="D171" s="392"/>
      <c r="E171" s="392"/>
      <c r="F171" s="392"/>
      <c r="G171" s="392"/>
      <c r="H171" s="392"/>
    </row>
    <row r="172" spans="1:8" x14ac:dyDescent="0.25">
      <c r="A172" s="392"/>
      <c r="B172" s="392"/>
      <c r="C172" s="392"/>
      <c r="D172" s="392"/>
      <c r="E172" s="392"/>
      <c r="F172" s="392"/>
      <c r="G172" s="392"/>
      <c r="H172" s="392"/>
    </row>
    <row r="173" spans="1:8" x14ac:dyDescent="0.25">
      <c r="A173" s="392"/>
      <c r="B173" s="392"/>
      <c r="C173" s="392"/>
      <c r="D173" s="392"/>
      <c r="E173" s="392"/>
      <c r="F173" s="392"/>
      <c r="G173" s="392"/>
      <c r="H173" s="392"/>
    </row>
    <row r="174" spans="1:8" x14ac:dyDescent="0.25">
      <c r="A174" s="392"/>
      <c r="B174" s="392" t="str">
        <f>'PAAC 2023'!I58</f>
        <v>1. Lineamientos de Transparencia Activa</v>
      </c>
      <c r="C174" s="413">
        <f>'PAAC 2023'!J58</f>
        <v>0.25</v>
      </c>
      <c r="D174" s="392"/>
      <c r="E174" s="392"/>
      <c r="F174" s="392"/>
      <c r="G174" s="392"/>
      <c r="H174" s="392"/>
    </row>
    <row r="175" spans="1:8" x14ac:dyDescent="0.25">
      <c r="A175" s="392"/>
      <c r="B175" s="392" t="str">
        <f>'PAAC 2023'!I62</f>
        <v>2. Lineamientos de Transparencia Pasiva</v>
      </c>
      <c r="C175" s="413">
        <f>'PAAC 2023'!J62</f>
        <v>0.375</v>
      </c>
      <c r="D175" s="392"/>
      <c r="E175" s="392"/>
      <c r="F175" s="392"/>
      <c r="G175" s="392"/>
      <c r="H175" s="392"/>
    </row>
    <row r="176" spans="1:8" x14ac:dyDescent="0.25">
      <c r="A176" s="392"/>
      <c r="B176" s="392" t="str">
        <f>'PAAC 2023'!I70</f>
        <v>3. Elaboración los Instrumentos de Gestión de la Información</v>
      </c>
      <c r="C176" s="413">
        <f>'PAAC 2023'!J70</f>
        <v>0</v>
      </c>
      <c r="D176" s="392"/>
      <c r="E176" s="392"/>
      <c r="F176" s="392"/>
      <c r="G176" s="392"/>
      <c r="H176" s="392"/>
    </row>
    <row r="177" spans="1:8" x14ac:dyDescent="0.25">
      <c r="A177" s="392"/>
      <c r="B177" s="392" t="str">
        <f>'PAAC 2023'!I71</f>
        <v>4. Criterio Diferencial de Accesibilidad</v>
      </c>
      <c r="C177" s="413" t="e">
        <f>'PAAC 2023'!J71</f>
        <v>#DIV/0!</v>
      </c>
      <c r="D177" s="392"/>
      <c r="E177" s="392"/>
      <c r="F177" s="392"/>
      <c r="G177" s="392"/>
      <c r="H177" s="392"/>
    </row>
    <row r="178" spans="1:8" x14ac:dyDescent="0.25">
      <c r="A178" s="392"/>
      <c r="B178" s="392" t="str">
        <f>'PAAC 2023'!I74</f>
        <v>5. Monitoreo del Acceso a la Información Pública</v>
      </c>
      <c r="C178" s="413">
        <f>'PAAC 2023'!J74</f>
        <v>0.25</v>
      </c>
      <c r="D178" s="392"/>
      <c r="E178" s="392"/>
      <c r="F178" s="392"/>
      <c r="G178" s="392"/>
      <c r="H178" s="392"/>
    </row>
    <row r="179" spans="1:8" x14ac:dyDescent="0.25">
      <c r="A179" s="392"/>
      <c r="B179" s="392"/>
      <c r="C179" s="413" t="e">
        <f>AVERAGE(C174:C178)</f>
        <v>#DIV/0!</v>
      </c>
      <c r="D179" s="392"/>
      <c r="E179" s="392"/>
      <c r="F179" s="392"/>
      <c r="G179" s="392"/>
      <c r="H179" s="392"/>
    </row>
    <row r="180" spans="1:8" x14ac:dyDescent="0.25">
      <c r="A180" s="392"/>
      <c r="B180" s="392"/>
      <c r="C180" s="392"/>
      <c r="D180" s="392"/>
      <c r="E180" s="392"/>
      <c r="F180" s="392"/>
      <c r="G180" s="392"/>
      <c r="H180" s="392"/>
    </row>
    <row r="181" spans="1:8" x14ac:dyDescent="0.25">
      <c r="A181" s="392"/>
      <c r="B181" s="392"/>
      <c r="C181" s="392"/>
      <c r="D181" s="392"/>
      <c r="E181" s="392"/>
      <c r="F181" s="392"/>
      <c r="G181" s="392"/>
      <c r="H181" s="392"/>
    </row>
    <row r="182" spans="1:8" x14ac:dyDescent="0.25">
      <c r="A182" s="392"/>
      <c r="B182" s="392"/>
      <c r="C182" s="392"/>
      <c r="D182" s="392"/>
      <c r="E182" s="392"/>
      <c r="F182" s="392"/>
      <c r="G182" s="392"/>
      <c r="H182" s="392"/>
    </row>
    <row r="183" spans="1:8" x14ac:dyDescent="0.25">
      <c r="A183" s="392"/>
      <c r="B183" s="392"/>
      <c r="C183" s="392"/>
      <c r="D183" s="392"/>
      <c r="E183" s="392"/>
      <c r="F183" s="392"/>
      <c r="G183" s="392"/>
      <c r="H183" s="392"/>
    </row>
    <row r="184" spans="1:8" x14ac:dyDescent="0.25">
      <c r="A184" s="392"/>
      <c r="B184" s="392"/>
      <c r="C184" s="392"/>
      <c r="D184" s="392"/>
      <c r="E184" s="392"/>
      <c r="F184" s="392"/>
      <c r="G184" s="392"/>
      <c r="H184" s="392"/>
    </row>
    <row r="185" spans="1:8" x14ac:dyDescent="0.25">
      <c r="A185" s="392"/>
      <c r="B185" s="392"/>
      <c r="C185" s="392"/>
      <c r="D185" s="392"/>
      <c r="E185" s="392"/>
      <c r="F185" s="392"/>
      <c r="G185" s="392"/>
      <c r="H185" s="392"/>
    </row>
    <row r="186" spans="1:8" x14ac:dyDescent="0.25">
      <c r="A186" s="392"/>
      <c r="B186" s="392"/>
      <c r="C186" s="392"/>
      <c r="D186" s="392"/>
      <c r="E186" s="392"/>
      <c r="F186" s="392"/>
      <c r="G186" s="392"/>
      <c r="H186" s="392"/>
    </row>
    <row r="187" spans="1:8" x14ac:dyDescent="0.25">
      <c r="A187" s="392"/>
      <c r="B187" s="392"/>
      <c r="C187" s="392"/>
      <c r="D187" s="392"/>
      <c r="E187" s="392"/>
      <c r="F187" s="392"/>
      <c r="G187" s="392"/>
      <c r="H187" s="392"/>
    </row>
    <row r="188" spans="1:8" x14ac:dyDescent="0.25">
      <c r="A188" s="392"/>
      <c r="B188" s="392"/>
      <c r="C188" s="392"/>
      <c r="D188" s="392"/>
      <c r="E188" s="392"/>
      <c r="F188" s="392"/>
      <c r="G188" s="392"/>
      <c r="H188" s="392"/>
    </row>
    <row r="189" spans="1:8" x14ac:dyDescent="0.25">
      <c r="A189" s="392"/>
      <c r="B189" s="392"/>
      <c r="C189" s="392"/>
      <c r="D189" s="392"/>
      <c r="E189" s="392"/>
      <c r="F189" s="392"/>
      <c r="G189" s="392"/>
      <c r="H189" s="392"/>
    </row>
    <row r="190" spans="1:8" x14ac:dyDescent="0.25">
      <c r="A190" s="392"/>
      <c r="B190" s="392"/>
      <c r="C190" s="392"/>
      <c r="D190" s="392"/>
      <c r="E190" s="392"/>
      <c r="F190" s="392"/>
      <c r="G190" s="392"/>
      <c r="H190" s="392"/>
    </row>
    <row r="191" spans="1:8" x14ac:dyDescent="0.25">
      <c r="A191" s="392"/>
      <c r="B191" s="392"/>
      <c r="C191" s="392"/>
      <c r="D191" s="392"/>
      <c r="E191" s="392"/>
      <c r="F191" s="392"/>
      <c r="G191" s="392"/>
      <c r="H191" s="392"/>
    </row>
    <row r="192" spans="1:8" x14ac:dyDescent="0.25">
      <c r="A192" s="392"/>
      <c r="B192" s="392"/>
      <c r="C192" s="392"/>
      <c r="D192" s="392"/>
      <c r="E192" s="392"/>
      <c r="F192" s="392"/>
      <c r="G192" s="392"/>
      <c r="H192" s="392"/>
    </row>
    <row r="193" spans="1:8" x14ac:dyDescent="0.25">
      <c r="A193" s="392"/>
      <c r="B193" s="392"/>
      <c r="C193" s="392"/>
      <c r="D193" s="392"/>
      <c r="E193" s="392"/>
      <c r="F193" s="392"/>
      <c r="G193" s="392"/>
      <c r="H193" s="392"/>
    </row>
    <row r="194" spans="1:8" x14ac:dyDescent="0.25">
      <c r="A194" s="392"/>
      <c r="B194" s="392" t="str">
        <f>'PAAC 2023'!N80</f>
        <v>Implementar una estrategia para la gestión de conflicto de intereses</v>
      </c>
      <c r="C194" s="413">
        <f>'PAAC 2023'!J80</f>
        <v>0.25</v>
      </c>
      <c r="D194" s="392"/>
      <c r="E194" s="392"/>
      <c r="F194" s="392"/>
      <c r="G194" s="392"/>
      <c r="H194" s="392"/>
    </row>
    <row r="195" spans="1:8" x14ac:dyDescent="0.25">
      <c r="A195" s="392"/>
      <c r="B195" s="392" t="str">
        <f>'PAAC 2023'!N81</f>
        <v xml:space="preserve">Definir estrategias para la inducción o reinducción de los servidores públicos con el propósito de afianzar las temáticas del Código de buen gobierno. </v>
      </c>
      <c r="C195" s="413">
        <f>'PAAC 2023'!J81</f>
        <v>0.25</v>
      </c>
      <c r="D195" s="392"/>
      <c r="E195" s="392"/>
      <c r="F195" s="392"/>
      <c r="G195" s="392"/>
      <c r="H195" s="392"/>
    </row>
    <row r="196" spans="1:8" x14ac:dyDescent="0.25">
      <c r="A196" s="392"/>
      <c r="B196" s="392" t="str">
        <f>'PAAC 2023'!N82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96" s="413">
        <f>'PAAC 2023'!J82</f>
        <v>1</v>
      </c>
      <c r="D196" s="392"/>
      <c r="E196" s="392"/>
      <c r="F196" s="392"/>
      <c r="G196" s="392"/>
      <c r="H196" s="392"/>
    </row>
    <row r="197" spans="1:8" x14ac:dyDescent="0.25">
      <c r="A197" s="392"/>
      <c r="B197" s="392" t="str">
        <f>'PAAC 2023'!N83</f>
        <v>Realizar sustentaciones previas con los grupos evaluadores para cada proceso de selección contractual y Audiencias Públicas para la adjudicación del contratista en modalidades distintas a la Licitación Pública.</v>
      </c>
      <c r="C197" s="413">
        <f>'PAAC 2023'!J83</f>
        <v>0.25</v>
      </c>
      <c r="D197" s="392"/>
      <c r="E197" s="392"/>
      <c r="F197" s="392"/>
      <c r="G197" s="392"/>
      <c r="H197" s="392"/>
    </row>
    <row r="198" spans="1:8" x14ac:dyDescent="0.25">
      <c r="A198" s="392"/>
      <c r="B198" s="392" t="str">
        <f>'PAAC 2023'!N84</f>
        <v xml:space="preserve">Concertar estrategia para  fortalecer la revisión previa que realiza el área solicitante al interior del Instituto de los actos administrativos objeto de control de legalidad </v>
      </c>
      <c r="C198" s="413">
        <f>'PAAC 2023'!J84</f>
        <v>0.25</v>
      </c>
      <c r="D198" s="392"/>
      <c r="E198" s="392"/>
      <c r="F198" s="392"/>
      <c r="G198" s="392"/>
      <c r="H198" s="392"/>
    </row>
    <row r="199" spans="1:8" x14ac:dyDescent="0.25">
      <c r="A199" s="392"/>
      <c r="B199" s="392" t="str">
        <f>'PAAC 2023'!N85</f>
        <v xml:space="preserve">Concertar estrategia para  fortalecer la revisión previa que realiza el área solicitante al interior del Instituto de los actos administrativos objeto de control de legalidad </v>
      </c>
      <c r="C199" s="413">
        <f>'PAAC 2023'!J85</f>
        <v>0.25</v>
      </c>
      <c r="D199" s="392"/>
      <c r="E199" s="392"/>
      <c r="F199" s="392"/>
      <c r="G199" s="392"/>
      <c r="H199" s="392"/>
    </row>
    <row r="200" spans="1:8" x14ac:dyDescent="0.25">
      <c r="A200" s="392"/>
      <c r="B200" s="392" t="str">
        <f>'PAAC 2023'!N86</f>
        <v>*Documentar Buenas prácticas en materia de Integridad 
*Identificar mejoras para actualizar el Código de buen gobierno</v>
      </c>
      <c r="C200" s="413">
        <f>'PAAC 2023'!J86</f>
        <v>0.25</v>
      </c>
      <c r="D200" s="392"/>
      <c r="E200" s="392"/>
      <c r="F200" s="392"/>
      <c r="G200" s="392"/>
      <c r="H200" s="392"/>
    </row>
    <row r="201" spans="1:8" x14ac:dyDescent="0.25">
      <c r="A201" s="392"/>
      <c r="B201" s="392" t="str">
        <f>'PAAC 2023'!N87</f>
        <v>Enviar memorando con lista de requisitos documentales y tiempos de entrega para los contratos que presenten algún requerimiento de ingreso al Comité de Contratación</v>
      </c>
      <c r="C201" s="413">
        <f>'PAAC 2023'!J87</f>
        <v>0.25</v>
      </c>
      <c r="D201" s="392"/>
      <c r="E201" s="392"/>
      <c r="F201" s="392"/>
      <c r="G201" s="392"/>
      <c r="H201" s="392"/>
    </row>
    <row r="202" spans="1:8" x14ac:dyDescent="0.25">
      <c r="A202" s="392"/>
      <c r="B202" s="392" t="str">
        <f>'PAAC 2023'!N88</f>
        <v>Enviar memorando circular de la  SGCP con indicaciones y directrices para revisión y elaboración de minutas</v>
      </c>
      <c r="C202" s="413">
        <f>'PAAC 2023'!J88</f>
        <v>0.25</v>
      </c>
      <c r="D202" s="392"/>
      <c r="E202" s="392"/>
      <c r="F202" s="392"/>
      <c r="G202" s="392"/>
      <c r="H202" s="392"/>
    </row>
    <row r="203" spans="1:8" x14ac:dyDescent="0.25">
      <c r="A203" s="392"/>
      <c r="B203" s="392" t="str">
        <f>'PAAC 2023'!N89</f>
        <v>Realizar requerimientos y seguimiento semanal, mensual y trimestral a las UE para  el trámite oportuno de revisión, aprobación y suscripción de los proyectos de actas de liquidación de los contratos y/o convenios</v>
      </c>
      <c r="C203" s="413">
        <f>'PAAC 2023'!J89</f>
        <v>0.25</v>
      </c>
      <c r="D203" s="392"/>
      <c r="E203" s="392"/>
      <c r="F203" s="392"/>
      <c r="G203" s="392"/>
      <c r="H203" s="392"/>
    </row>
    <row r="204" spans="1:8" x14ac:dyDescent="0.25">
      <c r="A204" s="392"/>
      <c r="B204" s="392" t="str">
        <f>'PAAC 2023'!N90</f>
        <v xml:space="preserve">Realizar seguimiento oportuno a la gestión contractual de Estudios Técnicos </v>
      </c>
      <c r="C204" s="413">
        <f>'PAAC 2023'!J90</f>
        <v>0.25</v>
      </c>
      <c r="D204" s="392"/>
      <c r="E204" s="392"/>
      <c r="F204" s="392"/>
      <c r="G204" s="392"/>
      <c r="H204" s="392"/>
    </row>
    <row r="205" spans="1:8" x14ac:dyDescent="0.25">
      <c r="A205" s="392"/>
      <c r="B205" s="392" t="str">
        <f>'PAAC 2023'!N91</f>
        <v>Regular y adoptar nuevas tecnologías identificadas en ruedas de innovación</v>
      </c>
      <c r="C205" s="413">
        <f>'PAAC 2023'!J91</f>
        <v>0</v>
      </c>
      <c r="D205" s="392"/>
      <c r="E205" s="392"/>
      <c r="F205" s="392"/>
      <c r="G205" s="392"/>
      <c r="H205" s="392"/>
    </row>
    <row r="206" spans="1:8" x14ac:dyDescent="0.25">
      <c r="A206" s="392"/>
      <c r="B206" s="392" t="str">
        <f>'PAAC 2023'!N92</f>
        <v xml:space="preserve">Actualizar Normas técnicas </v>
      </c>
      <c r="C206" s="413">
        <f>'PAAC 2023'!J92</f>
        <v>0</v>
      </c>
      <c r="D206" s="392"/>
      <c r="E206" s="392"/>
      <c r="F206" s="392"/>
      <c r="G206" s="392"/>
      <c r="H206" s="392"/>
    </row>
    <row r="207" spans="1:8" x14ac:dyDescent="0.25">
      <c r="A207" s="392"/>
      <c r="B207" s="392" t="str">
        <f>'PAAC 2023'!N93</f>
        <v>Generar confianza en la comunidad a través de la siembra y reforestación de árboles</v>
      </c>
      <c r="C207" s="413">
        <f>'PAAC 2023'!J93</f>
        <v>0.1</v>
      </c>
      <c r="D207" s="392"/>
      <c r="E207" s="392"/>
      <c r="F207" s="392"/>
      <c r="G207" s="392"/>
      <c r="H207" s="392"/>
    </row>
    <row r="208" spans="1:8" x14ac:dyDescent="0.25">
      <c r="A208" s="392"/>
      <c r="B208" s="392" t="str">
        <f>'PAAC 2023'!N94</f>
        <v>Generar conciencia en los niños escolares sobre el medioambiente y mejorar el paisaje mediante la arborización en el entorno de las escuelas rurales cercanas a los corredores viales a cargo del Instituto</v>
      </c>
      <c r="C208" s="413">
        <f>'PAAC 2023'!J94</f>
        <v>0</v>
      </c>
      <c r="D208" s="392"/>
      <c r="E208" s="392"/>
      <c r="F208" s="392"/>
      <c r="G208" s="392"/>
      <c r="H208" s="392"/>
    </row>
    <row r="209" spans="1:8" x14ac:dyDescent="0.25">
      <c r="A209" s="392"/>
      <c r="B209" s="392" t="str">
        <f>'PAAC 2023'!N95</f>
        <v xml:space="preserve">Generar confianza en la comunidad garantizando la realización de reuniones de Consultas previas </v>
      </c>
      <c r="C209" s="413">
        <f>'PAAC 2023'!J95</f>
        <v>0</v>
      </c>
      <c r="D209" s="392"/>
      <c r="E209" s="392"/>
      <c r="F209" s="392"/>
      <c r="G209" s="392"/>
      <c r="H209" s="392"/>
    </row>
    <row r="210" spans="1:8" x14ac:dyDescent="0.25">
      <c r="A210" s="392"/>
      <c r="B210" s="392" t="str">
        <f>'PAAC 2023'!N96</f>
        <v>Realizar reuniones con veedurías involucradas en los proyectos del INVIAS.</v>
      </c>
      <c r="C210" s="413">
        <f>'PAAC 2023'!J96</f>
        <v>0.03</v>
      </c>
      <c r="D210" s="392"/>
      <c r="E210" s="392"/>
      <c r="F210" s="392"/>
      <c r="G210" s="392"/>
      <c r="H210" s="392"/>
    </row>
    <row r="211" spans="1:8" x14ac:dyDescent="0.25">
      <c r="A211" s="392"/>
      <c r="B211" s="392" t="str">
        <f>'PAAC 2023'!N97</f>
        <v>Realizar socializaciones con la comunidad</v>
      </c>
      <c r="C211" s="413">
        <f>'PAAC 2023'!J97</f>
        <v>0.125</v>
      </c>
      <c r="D211" s="392"/>
      <c r="E211" s="392"/>
      <c r="F211" s="392"/>
      <c r="G211" s="392"/>
      <c r="H211" s="392"/>
    </row>
    <row r="212" spans="1:8" x14ac:dyDescent="0.25">
      <c r="A212" s="392"/>
      <c r="B212" s="392" t="str">
        <f>'PAAC 2023'!N98</f>
        <v xml:space="preserve">Realizar Obras Sociales que beneficien a la comunidad. </v>
      </c>
      <c r="C212" s="413">
        <f>'PAAC 2023'!J98</f>
        <v>0.25</v>
      </c>
      <c r="D212" s="392"/>
      <c r="E212" s="392"/>
      <c r="F212" s="392"/>
      <c r="G212" s="392"/>
      <c r="H212" s="392"/>
    </row>
    <row r="213" spans="1:8" x14ac:dyDescent="0.25">
      <c r="A213" s="392"/>
      <c r="B213" s="392" t="str">
        <f>'PAAC 2023'!N99</f>
        <v>Incluir criterios de vinculación de mano de obra del área de influencia del proyecto en el 00% de los pliegos de condiciones</v>
      </c>
      <c r="C213" s="413">
        <f>'PAAC 2023'!J99</f>
        <v>0.25</v>
      </c>
      <c r="D213" s="392"/>
      <c r="E213" s="392"/>
      <c r="F213" s="392"/>
      <c r="G213" s="392"/>
      <c r="H213" s="392"/>
    </row>
    <row r="214" spans="1:8" x14ac:dyDescent="0.25">
      <c r="A214" s="392"/>
      <c r="B214" s="392" t="str">
        <f>'PAAC 2023'!N100</f>
        <v>Realizar compensaciones de factores Socio-Prediales a la comunidad</v>
      </c>
      <c r="C214" s="413">
        <f>'PAAC 2023'!J100</f>
        <v>0.16667000000000001</v>
      </c>
      <c r="D214" s="392"/>
      <c r="E214" s="392"/>
      <c r="F214" s="392"/>
      <c r="G214" s="392"/>
      <c r="H214" s="392"/>
    </row>
    <row r="215" spans="1:8" x14ac:dyDescent="0.25">
      <c r="A215" s="392"/>
      <c r="B215" s="392" t="str">
        <f>'PAAC 2023'!N101</f>
        <v>Atender el 100% de los requerimientos dando respuesta a la comunidad para el reporte y protección de fauna vulnerable a atropellamiento en las vías administradas por el INVIAS</v>
      </c>
      <c r="C215" s="413">
        <f>'PAAC 2023'!J101</f>
        <v>0.25</v>
      </c>
      <c r="D215" s="392"/>
      <c r="E215" s="392"/>
      <c r="F215" s="392"/>
      <c r="G215" s="392"/>
      <c r="H215" s="392"/>
    </row>
    <row r="216" spans="1:8" x14ac:dyDescent="0.25">
      <c r="A216" s="392"/>
      <c r="B216" s="392" t="str">
        <f>'PAAC 2023'!N102</f>
        <v>Realizar reuniones de sensibilización o capacitaciones en temas de sostenibilidad dirigidas a grupos de interés</v>
      </c>
      <c r="C216" s="413">
        <f>'PAAC 2023'!J102</f>
        <v>0.25</v>
      </c>
      <c r="D216" s="392"/>
      <c r="E216" s="392"/>
      <c r="F216" s="392"/>
      <c r="G216" s="392"/>
      <c r="H216" s="392"/>
    </row>
    <row r="217" spans="1:8" x14ac:dyDescent="0.25">
      <c r="A217" s="392"/>
      <c r="B217" s="392" t="str">
        <f>'PAAC 2023'!N103</f>
        <v>Actualizar el Código de buen gobierno acorde la Ley 2195 de 2022</v>
      </c>
      <c r="C217" s="413">
        <f>'PAAC 2023'!J103</f>
        <v>0</v>
      </c>
      <c r="D217" s="392"/>
      <c r="E217" s="392"/>
      <c r="F217" s="392"/>
      <c r="G217" s="392"/>
      <c r="H217" s="392"/>
    </row>
    <row r="218" spans="1:8" x14ac:dyDescent="0.25">
      <c r="A218" s="392"/>
      <c r="B218" s="392"/>
      <c r="C218" s="392"/>
      <c r="D218" s="392"/>
      <c r="E218" s="392"/>
      <c r="F218" s="392"/>
      <c r="G218" s="392"/>
      <c r="H218" s="392"/>
    </row>
    <row r="219" spans="1:8" x14ac:dyDescent="0.25">
      <c r="A219" s="392"/>
      <c r="B219" s="392"/>
      <c r="C219" s="392"/>
      <c r="D219" s="392"/>
      <c r="E219" s="392"/>
      <c r="F219" s="392"/>
      <c r="G219" s="392"/>
      <c r="H219" s="392"/>
    </row>
    <row r="220" spans="1:8" x14ac:dyDescent="0.25">
      <c r="A220" s="392"/>
      <c r="B220" s="392"/>
      <c r="C220" s="392"/>
      <c r="D220" s="392"/>
      <c r="E220" s="392"/>
      <c r="F220" s="392"/>
      <c r="G220" s="392"/>
      <c r="H220" s="392"/>
    </row>
    <row r="221" spans="1:8" x14ac:dyDescent="0.25">
      <c r="A221" s="392"/>
      <c r="B221" s="392"/>
      <c r="C221" s="392"/>
      <c r="D221" s="392"/>
      <c r="E221" s="392"/>
      <c r="F221" s="392"/>
      <c r="G221" s="392"/>
      <c r="H221" s="392"/>
    </row>
    <row r="222" spans="1:8" x14ac:dyDescent="0.25">
      <c r="A222" s="392"/>
      <c r="B222" s="392"/>
      <c r="C222" s="392"/>
      <c r="D222" s="392"/>
      <c r="E222" s="392"/>
      <c r="F222" s="392"/>
      <c r="G222" s="392"/>
      <c r="H222" s="392"/>
    </row>
    <row r="223" spans="1:8" x14ac:dyDescent="0.25">
      <c r="A223" s="392"/>
      <c r="B223" s="392"/>
      <c r="C223" s="392"/>
      <c r="D223" s="392"/>
      <c r="E223" s="392"/>
      <c r="F223" s="392"/>
      <c r="G223" s="392"/>
      <c r="H223" s="392"/>
    </row>
    <row r="224" spans="1:8" x14ac:dyDescent="0.25">
      <c r="A224" s="392"/>
      <c r="B224" s="392"/>
      <c r="C224" s="392"/>
      <c r="D224" s="392"/>
      <c r="E224" s="392"/>
      <c r="F224" s="392"/>
      <c r="G224" s="392"/>
      <c r="H224" s="392"/>
    </row>
    <row r="225" spans="1:8" x14ac:dyDescent="0.25">
      <c r="A225" s="392"/>
      <c r="B225" s="392"/>
      <c r="C225" s="392"/>
      <c r="D225" s="392"/>
      <c r="E225" s="392"/>
      <c r="F225" s="392"/>
      <c r="G225" s="392"/>
      <c r="H225" s="392"/>
    </row>
  </sheetData>
  <sheetProtection algorithmName="SHA-512" hashValue="XXX4sSXD/KZhpUpWIkQHA3Q6vu3x9YlV0PDRfbvfHcbRV2lcrhuRTar7KZnhyoNxE2772jndSXdNvScG6Cjl6g==" saltValue="3cxwSDgVscdXn19uaPsOsA==" spinCount="100000" sheet="1" objects="1" scenarios="1"/>
  <mergeCells count="6">
    <mergeCell ref="B3:D3"/>
    <mergeCell ref="A1:H1"/>
    <mergeCell ref="A41:H41"/>
    <mergeCell ref="A65:H65"/>
    <mergeCell ref="A88:H88"/>
    <mergeCell ref="B30:G30"/>
  </mergeCells>
  <printOptions horizontalCentered="1" verticalCentered="1"/>
  <pageMargins left="0.70866141732283472" right="0.70866141732283472" top="0.74803149606299213" bottom="0.74803149606299213" header="0.31496062992125984" footer="0.31496062992125984"/>
  <pageSetup scale="40" fitToHeight="3" orientation="portrait" horizontalDpi="300" verticalDpi="300" r:id="rId1"/>
  <headerFooter>
    <oddHeader>&amp;LPág. &amp;P de &amp;N&amp;CImplementación Plan Anticorrupción y de Atención al Ciudadano 2023&amp;RCorte 1° trimestre de 2023</oddHeader>
    <oddFooter>&amp;ROficina Asesora de Planeación
INVIAS</oddFooter>
  </headerFooter>
  <rowBreaks count="2" manualBreakCount="2">
    <brk id="86" max="7" man="1"/>
    <brk id="169"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7F37E-9E9F-4C6E-A4B7-86046C9DDB70}">
  <dimension ref="A1:E49"/>
  <sheetViews>
    <sheetView topLeftCell="A32" zoomScaleNormal="100" workbookViewId="0">
      <selection activeCell="I58" sqref="A57:I58"/>
    </sheetView>
  </sheetViews>
  <sheetFormatPr baseColWidth="10" defaultRowHeight="15" x14ac:dyDescent="0.25"/>
  <cols>
    <col min="1" max="1" width="39.5703125" customWidth="1"/>
    <col min="7" max="7" width="5.42578125" customWidth="1"/>
  </cols>
  <sheetData>
    <row r="1" spans="1:5" x14ac:dyDescent="0.25">
      <c r="B1" s="566" t="s">
        <v>347</v>
      </c>
      <c r="C1" s="566"/>
      <c r="D1" s="566"/>
      <c r="E1" s="566"/>
    </row>
    <row r="2" spans="1:5" ht="30.75" thickBot="1" x14ac:dyDescent="0.3">
      <c r="A2" s="6" t="s">
        <v>346</v>
      </c>
      <c r="B2" s="89" t="s">
        <v>1</v>
      </c>
      <c r="C2" s="90" t="s">
        <v>2</v>
      </c>
      <c r="D2" s="90" t="s">
        <v>3</v>
      </c>
      <c r="E2" s="90" t="s">
        <v>4</v>
      </c>
    </row>
    <row r="3" spans="1:5" ht="30" x14ac:dyDescent="0.25">
      <c r="A3" s="7" t="s">
        <v>88</v>
      </c>
      <c r="B3">
        <v>2</v>
      </c>
      <c r="C3">
        <f>B3</f>
        <v>2</v>
      </c>
      <c r="D3">
        <f>C3+1</f>
        <v>3</v>
      </c>
      <c r="E3">
        <v>11</v>
      </c>
    </row>
    <row r="4" spans="1:5" x14ac:dyDescent="0.25">
      <c r="A4" s="7" t="s">
        <v>8</v>
      </c>
      <c r="B4">
        <v>2</v>
      </c>
      <c r="C4">
        <f t="shared" ref="C4:C8" si="0">B4</f>
        <v>2</v>
      </c>
      <c r="D4">
        <f>C4</f>
        <v>2</v>
      </c>
      <c r="E4">
        <v>4</v>
      </c>
    </row>
    <row r="5" spans="1:5" x14ac:dyDescent="0.25">
      <c r="A5" s="7" t="s">
        <v>9</v>
      </c>
      <c r="D5">
        <f>C5+1</f>
        <v>1</v>
      </c>
      <c r="E5">
        <v>12</v>
      </c>
    </row>
    <row r="6" spans="1:5" ht="30" x14ac:dyDescent="0.25">
      <c r="A6" s="7" t="s">
        <v>10</v>
      </c>
      <c r="D6">
        <f>C6+4</f>
        <v>4</v>
      </c>
      <c r="E6">
        <v>27</v>
      </c>
    </row>
    <row r="7" spans="1:5" ht="30" x14ac:dyDescent="0.25">
      <c r="A7" s="7" t="s">
        <v>11</v>
      </c>
      <c r="B7">
        <v>1</v>
      </c>
      <c r="C7">
        <f t="shared" si="0"/>
        <v>1</v>
      </c>
      <c r="D7">
        <f>C7+1</f>
        <v>2</v>
      </c>
      <c r="E7">
        <v>22</v>
      </c>
    </row>
    <row r="8" spans="1:5" x14ac:dyDescent="0.25">
      <c r="A8" s="7" t="s">
        <v>74</v>
      </c>
      <c r="B8">
        <v>1</v>
      </c>
      <c r="C8">
        <f t="shared" si="0"/>
        <v>1</v>
      </c>
      <c r="D8">
        <f>C8</f>
        <v>1</v>
      </c>
      <c r="E8">
        <v>24</v>
      </c>
    </row>
    <row r="9" spans="1:5" x14ac:dyDescent="0.25">
      <c r="A9" s="93" t="s">
        <v>348</v>
      </c>
      <c r="B9">
        <f>SUM(B3:B8)</f>
        <v>6</v>
      </c>
      <c r="C9">
        <f t="shared" ref="C9:E9" si="1">SUM(C3:C8)</f>
        <v>6</v>
      </c>
      <c r="D9">
        <f t="shared" si="1"/>
        <v>13</v>
      </c>
      <c r="E9">
        <f t="shared" si="1"/>
        <v>100</v>
      </c>
    </row>
    <row r="10" spans="1:5" x14ac:dyDescent="0.25">
      <c r="B10" s="92">
        <f>B9/$E$9</f>
        <v>0.06</v>
      </c>
      <c r="C10" s="92">
        <f t="shared" ref="C10:E10" si="2">C9/$E$9</f>
        <v>0.06</v>
      </c>
      <c r="D10" s="92">
        <f t="shared" si="2"/>
        <v>0.13</v>
      </c>
      <c r="E10" s="92">
        <f t="shared" si="2"/>
        <v>1</v>
      </c>
    </row>
    <row r="11" spans="1:5" x14ac:dyDescent="0.25">
      <c r="E11">
        <f>E9-D9</f>
        <v>87</v>
      </c>
    </row>
    <row r="12" spans="1:5" x14ac:dyDescent="0.25">
      <c r="E12">
        <f>E11/99</f>
        <v>0.87878787878787878</v>
      </c>
    </row>
    <row r="33" spans="1:3" ht="15.75" thickBot="1" x14ac:dyDescent="0.3"/>
    <row r="34" spans="1:3" ht="15.75" thickBot="1" x14ac:dyDescent="0.3">
      <c r="A34" s="94" t="s">
        <v>15</v>
      </c>
      <c r="B34">
        <f>'PAAC 2023'!P104</f>
        <v>17</v>
      </c>
      <c r="C34" s="92">
        <f t="shared" ref="C34:C46" si="3">B34/100</f>
        <v>0.17</v>
      </c>
    </row>
    <row r="35" spans="1:3" ht="15.75" thickBot="1" x14ac:dyDescent="0.3">
      <c r="A35" s="95" t="s">
        <v>91</v>
      </c>
      <c r="B35">
        <f>'PAAC 2023'!Q104</f>
        <v>32</v>
      </c>
      <c r="C35" s="92">
        <f t="shared" si="3"/>
        <v>0.32</v>
      </c>
    </row>
    <row r="36" spans="1:3" ht="15.75" thickBot="1" x14ac:dyDescent="0.3">
      <c r="A36" s="95" t="s">
        <v>93</v>
      </c>
      <c r="B36">
        <f>'PAAC 2023'!R104</f>
        <v>16</v>
      </c>
      <c r="C36" s="92">
        <f t="shared" si="3"/>
        <v>0.16</v>
      </c>
    </row>
    <row r="37" spans="1:3" ht="15.75" thickBot="1" x14ac:dyDescent="0.3">
      <c r="A37" s="95" t="s">
        <v>92</v>
      </c>
      <c r="B37">
        <f>'PAAC 2023'!S104</f>
        <v>38</v>
      </c>
      <c r="C37" s="92">
        <f t="shared" si="3"/>
        <v>0.38</v>
      </c>
    </row>
    <row r="38" spans="1:3" ht="15.75" thickBot="1" x14ac:dyDescent="0.3">
      <c r="A38" s="95" t="s">
        <v>94</v>
      </c>
      <c r="B38">
        <f>'PAAC 2023'!T104</f>
        <v>22</v>
      </c>
      <c r="C38" s="92">
        <f t="shared" si="3"/>
        <v>0.22</v>
      </c>
    </row>
    <row r="39" spans="1:3" ht="15.75" thickBot="1" x14ac:dyDescent="0.3">
      <c r="A39" s="95" t="s">
        <v>16</v>
      </c>
      <c r="B39">
        <f>'PAAC 2023'!U104</f>
        <v>18</v>
      </c>
      <c r="C39" s="92">
        <f t="shared" si="3"/>
        <v>0.18</v>
      </c>
    </row>
    <row r="40" spans="1:3" ht="30.75" thickBot="1" x14ac:dyDescent="0.3">
      <c r="A40" s="95" t="s">
        <v>90</v>
      </c>
      <c r="B40">
        <f>'PAAC 2023'!V104</f>
        <v>27</v>
      </c>
      <c r="C40" s="92">
        <f t="shared" si="3"/>
        <v>0.27</v>
      </c>
    </row>
    <row r="41" spans="1:3" ht="15.75" thickBot="1" x14ac:dyDescent="0.3">
      <c r="A41" s="95" t="s">
        <v>17</v>
      </c>
      <c r="B41">
        <f>'PAAC 2023'!W104</f>
        <v>10</v>
      </c>
      <c r="C41" s="92">
        <f t="shared" si="3"/>
        <v>0.1</v>
      </c>
    </row>
    <row r="42" spans="1:3" ht="15.75" thickBot="1" x14ac:dyDescent="0.3">
      <c r="A42" s="95" t="s">
        <v>187</v>
      </c>
      <c r="B42">
        <f>'PAAC 2023'!X104</f>
        <v>6</v>
      </c>
      <c r="C42" s="92">
        <f t="shared" si="3"/>
        <v>0.06</v>
      </c>
    </row>
    <row r="43" spans="1:3" ht="15.75" thickBot="1" x14ac:dyDescent="0.3">
      <c r="A43" s="95" t="s">
        <v>18</v>
      </c>
      <c r="B43">
        <f>'PAAC 2023'!Y104</f>
        <v>41</v>
      </c>
      <c r="C43" s="92">
        <f t="shared" si="3"/>
        <v>0.41</v>
      </c>
    </row>
    <row r="44" spans="1:3" ht="15.75" thickBot="1" x14ac:dyDescent="0.3">
      <c r="A44" s="95" t="s">
        <v>19</v>
      </c>
      <c r="B44">
        <f>'PAAC 2023'!Z104</f>
        <v>8</v>
      </c>
      <c r="C44" s="92">
        <f t="shared" si="3"/>
        <v>0.08</v>
      </c>
    </row>
    <row r="45" spans="1:3" ht="15.75" thickBot="1" x14ac:dyDescent="0.3">
      <c r="A45" s="95" t="s">
        <v>95</v>
      </c>
      <c r="B45">
        <f>'PAAC 2023'!AA104</f>
        <v>16</v>
      </c>
      <c r="C45" s="92">
        <f t="shared" si="3"/>
        <v>0.16</v>
      </c>
    </row>
    <row r="46" spans="1:3" x14ac:dyDescent="0.25">
      <c r="A46" s="95" t="s">
        <v>20</v>
      </c>
      <c r="B46">
        <f>'PAAC 2023'!AB104</f>
        <v>42</v>
      </c>
      <c r="C46" s="92">
        <f t="shared" si="3"/>
        <v>0.42</v>
      </c>
    </row>
    <row r="48" spans="1:3" ht="15.75" thickBot="1" x14ac:dyDescent="0.3"/>
    <row r="49" spans="1:5" x14ac:dyDescent="0.25">
      <c r="A49" s="95" t="s">
        <v>355</v>
      </c>
      <c r="B49">
        <v>63</v>
      </c>
      <c r="C49" s="92">
        <f>B49/100</f>
        <v>0.63</v>
      </c>
      <c r="E49" s="92"/>
    </row>
  </sheetData>
  <sheetProtection algorithmName="SHA-512" hashValue="kE4T2rG4Mv3QIhklsZPNmOvwQd3UnAdJIdpTV8ys4mZZiixLlS1VzFRn4LZAjddMuu017v//9Osx9nV6FdXRjQ==" saltValue="Vpci1cFHZaxuwxJSxnTRcw==" spinCount="100000" sheet="1" objects="1" scenarios="1"/>
  <mergeCells count="1">
    <mergeCell ref="B1:E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3.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Aportes Internos</vt:lpstr>
      <vt:lpstr>Contexto</vt:lpstr>
      <vt:lpstr>PAAC 2023</vt:lpstr>
      <vt:lpstr>Gantt 1°T</vt:lpstr>
      <vt:lpstr>Hoja1</vt:lpstr>
      <vt:lpstr>'Gantt 1°T'!Área_de_impresión</vt:lpstr>
      <vt:lpstr>'PAAC 2023'!Área_de_impresión</vt:lpstr>
      <vt:lpstr>'PAAC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Ribero</cp:lastModifiedBy>
  <cp:lastPrinted>2023-04-08T08:55:49Z</cp:lastPrinted>
  <dcterms:created xsi:type="dcterms:W3CDTF">2021-01-21T21:26:19Z</dcterms:created>
  <dcterms:modified xsi:type="dcterms:W3CDTF">2023-04-24T17:17:07Z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