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delaparra\Documents\RIESGOS 2016\"/>
    </mc:Choice>
  </mc:AlternateContent>
  <bookViews>
    <workbookView xWindow="0" yWindow="0" windowWidth="24000" windowHeight="9135"/>
  </bookViews>
  <sheets>
    <sheet name="matriz" sheetId="1" r:id="rId1"/>
    <sheet name="Hoja2" sheetId="2" r:id="rId2"/>
    <sheet name="Hoja3" sheetId="4" r:id="rId3"/>
  </sheets>
  <externalReferences>
    <externalReference r:id="rId4"/>
  </externalReferences>
  <definedNames>
    <definedName name="_xlnm._FilterDatabase" localSheetId="1" hidden="1">Hoja2!$A$1:$M$20</definedName>
    <definedName name="_xlnm._FilterDatabase" localSheetId="0" hidden="1">matriz!$A$3:$AZ$22</definedName>
    <definedName name="proceso">[1]Hoja1!$A$1:$A$12</definedName>
  </definedNames>
  <calcPr calcId="152511"/>
  <pivotCaches>
    <pivotCache cacheId="7" r:id="rId5"/>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4" i="4" l="1"/>
  <c r="B4" i="4"/>
  <c r="K4" i="1" l="1"/>
  <c r="Y4" i="1" s="1"/>
  <c r="Z4" i="1" s="1"/>
  <c r="K5" i="1"/>
  <c r="M5" i="1" s="1"/>
  <c r="W22" i="1"/>
  <c r="X22" i="1" s="1"/>
  <c r="U22" i="1"/>
  <c r="V22" i="1" s="1"/>
  <c r="R22" i="1"/>
  <c r="S22" i="1" s="1"/>
  <c r="L22" i="1"/>
  <c r="O22" i="1" s="1"/>
  <c r="K22" i="1"/>
  <c r="M22" i="1" s="1"/>
  <c r="N22" i="1" s="1"/>
  <c r="W21" i="1"/>
  <c r="X21" i="1" s="1"/>
  <c r="U21" i="1"/>
  <c r="V21" i="1" s="1"/>
  <c r="R21" i="1"/>
  <c r="S21" i="1" s="1"/>
  <c r="L21" i="1"/>
  <c r="O21" i="1" s="1"/>
  <c r="K21" i="1"/>
  <c r="M21" i="1" s="1"/>
  <c r="N21" i="1" s="1"/>
  <c r="W20" i="1"/>
  <c r="X20" i="1" s="1"/>
  <c r="U20" i="1"/>
  <c r="V20" i="1" s="1"/>
  <c r="R20" i="1"/>
  <c r="S20" i="1" s="1"/>
  <c r="L20" i="1"/>
  <c r="O20" i="1" s="1"/>
  <c r="K20" i="1"/>
  <c r="M20" i="1" s="1"/>
  <c r="N20" i="1" s="1"/>
  <c r="W19" i="1"/>
  <c r="X19" i="1" s="1"/>
  <c r="U19" i="1"/>
  <c r="V19" i="1" s="1"/>
  <c r="R19" i="1"/>
  <c r="S19" i="1" s="1"/>
  <c r="L19" i="1"/>
  <c r="O19" i="1" s="1"/>
  <c r="K19" i="1"/>
  <c r="M19" i="1" s="1"/>
  <c r="N19" i="1" s="1"/>
  <c r="W18" i="1"/>
  <c r="X18" i="1" s="1"/>
  <c r="U18" i="1"/>
  <c r="V18" i="1" s="1"/>
  <c r="R18" i="1"/>
  <c r="S18" i="1" s="1"/>
  <c r="L18" i="1"/>
  <c r="O18" i="1" s="1"/>
  <c r="K18" i="1"/>
  <c r="M18" i="1" s="1"/>
  <c r="N18" i="1" s="1"/>
  <c r="W17" i="1"/>
  <c r="X17" i="1" s="1"/>
  <c r="U17" i="1"/>
  <c r="V17" i="1" s="1"/>
  <c r="R17" i="1"/>
  <c r="S17" i="1" s="1"/>
  <c r="L17" i="1"/>
  <c r="O17" i="1" s="1"/>
  <c r="K17" i="1"/>
  <c r="M17" i="1" s="1"/>
  <c r="N17" i="1" s="1"/>
  <c r="W16" i="1"/>
  <c r="X16" i="1" s="1"/>
  <c r="U16" i="1"/>
  <c r="V16" i="1" s="1"/>
  <c r="R16" i="1"/>
  <c r="S16" i="1" s="1"/>
  <c r="L16" i="1"/>
  <c r="O16" i="1" s="1"/>
  <c r="K16" i="1"/>
  <c r="M16" i="1" s="1"/>
  <c r="N16" i="1" s="1"/>
  <c r="W15" i="1"/>
  <c r="X15" i="1" s="1"/>
  <c r="U15" i="1"/>
  <c r="V15" i="1" s="1"/>
  <c r="R15" i="1"/>
  <c r="S15" i="1" s="1"/>
  <c r="L15" i="1"/>
  <c r="O15" i="1" s="1"/>
  <c r="K15" i="1"/>
  <c r="M15" i="1" s="1"/>
  <c r="N15" i="1" s="1"/>
  <c r="W14" i="1"/>
  <c r="X14" i="1" s="1"/>
  <c r="U14" i="1"/>
  <c r="V14" i="1" s="1"/>
  <c r="R14" i="1"/>
  <c r="S14" i="1" s="1"/>
  <c r="L14" i="1"/>
  <c r="O14" i="1" s="1"/>
  <c r="K14" i="1"/>
  <c r="M14" i="1" s="1"/>
  <c r="N14" i="1" s="1"/>
  <c r="W13" i="1"/>
  <c r="X13" i="1" s="1"/>
  <c r="U13" i="1"/>
  <c r="V13" i="1" s="1"/>
  <c r="R13" i="1"/>
  <c r="S13" i="1" s="1"/>
  <c r="L13" i="1"/>
  <c r="O13" i="1" s="1"/>
  <c r="K13" i="1"/>
  <c r="M13" i="1" s="1"/>
  <c r="N13" i="1" s="1"/>
  <c r="W12" i="1"/>
  <c r="X12" i="1" s="1"/>
  <c r="U12" i="1"/>
  <c r="V12" i="1" s="1"/>
  <c r="R12" i="1"/>
  <c r="S12" i="1" s="1"/>
  <c r="L12" i="1"/>
  <c r="O12" i="1" s="1"/>
  <c r="K12" i="1"/>
  <c r="M12" i="1" s="1"/>
  <c r="N12" i="1" s="1"/>
  <c r="W11" i="1"/>
  <c r="X11" i="1" s="1"/>
  <c r="U11" i="1"/>
  <c r="V11" i="1" s="1"/>
  <c r="R11" i="1"/>
  <c r="S11" i="1" s="1"/>
  <c r="L11" i="1"/>
  <c r="O11" i="1" s="1"/>
  <c r="K11" i="1"/>
  <c r="M11" i="1" s="1"/>
  <c r="N11" i="1" s="1"/>
  <c r="W10" i="1"/>
  <c r="X10" i="1" s="1"/>
  <c r="U10" i="1"/>
  <c r="V10" i="1" s="1"/>
  <c r="R10" i="1"/>
  <c r="S10" i="1" s="1"/>
  <c r="L10" i="1"/>
  <c r="O10" i="1" s="1"/>
  <c r="K10" i="1"/>
  <c r="M10" i="1" s="1"/>
  <c r="N10" i="1" s="1"/>
  <c r="W9" i="1"/>
  <c r="X9" i="1" s="1"/>
  <c r="U9" i="1"/>
  <c r="V9" i="1" s="1"/>
  <c r="R9" i="1"/>
  <c r="S9" i="1" s="1"/>
  <c r="L9" i="1"/>
  <c r="O9" i="1" s="1"/>
  <c r="K9" i="1"/>
  <c r="M9" i="1" s="1"/>
  <c r="N9" i="1" s="1"/>
  <c r="W8" i="1"/>
  <c r="X8" i="1" s="1"/>
  <c r="U8" i="1"/>
  <c r="V8" i="1" s="1"/>
  <c r="R8" i="1"/>
  <c r="S8" i="1" s="1"/>
  <c r="L8" i="1"/>
  <c r="O8" i="1" s="1"/>
  <c r="K8" i="1"/>
  <c r="M8" i="1" s="1"/>
  <c r="N8" i="1" s="1"/>
  <c r="W7" i="1"/>
  <c r="X7" i="1" s="1"/>
  <c r="U7" i="1"/>
  <c r="V7" i="1" s="1"/>
  <c r="R7" i="1"/>
  <c r="S7" i="1" s="1"/>
  <c r="L7" i="1"/>
  <c r="O7" i="1" s="1"/>
  <c r="K7" i="1"/>
  <c r="M7" i="1" s="1"/>
  <c r="N7" i="1" s="1"/>
  <c r="W6" i="1"/>
  <c r="X6" i="1" s="1"/>
  <c r="U6" i="1"/>
  <c r="V6" i="1" s="1"/>
  <c r="R6" i="1"/>
  <c r="S6" i="1" s="1"/>
  <c r="L6" i="1"/>
  <c r="O6" i="1" s="1"/>
  <c r="K6" i="1"/>
  <c r="M6" i="1" s="1"/>
  <c r="W5" i="1"/>
  <c r="X5" i="1" s="1"/>
  <c r="U5" i="1"/>
  <c r="V5" i="1" s="1"/>
  <c r="R5" i="1"/>
  <c r="S5" i="1" s="1"/>
  <c r="L5" i="1"/>
  <c r="O5" i="1" s="1"/>
  <c r="W4" i="1"/>
  <c r="X4" i="1" s="1"/>
  <c r="U4" i="1"/>
  <c r="V4" i="1" s="1"/>
  <c r="R4" i="1"/>
  <c r="S4" i="1" s="1"/>
  <c r="L4" i="1"/>
  <c r="O4" i="1" s="1"/>
  <c r="M4" i="1" l="1"/>
  <c r="N4" i="1" s="1"/>
  <c r="Y6" i="1"/>
  <c r="Z6" i="1" s="1"/>
  <c r="AA4" i="1"/>
  <c r="AB4" i="1" s="1"/>
  <c r="Y5" i="1"/>
  <c r="Z5" i="1" s="1"/>
  <c r="AA5" i="1" s="1"/>
  <c r="AB5" i="1" s="1"/>
  <c r="N5" i="1"/>
  <c r="P5" i="1"/>
  <c r="P4" i="1"/>
  <c r="N6" i="1"/>
  <c r="P6" i="1"/>
  <c r="Y10" i="1"/>
  <c r="Z10" i="1" s="1"/>
  <c r="Y12" i="1"/>
  <c r="Z12" i="1" s="1"/>
  <c r="AA12" i="1" s="1"/>
  <c r="AB12" i="1" s="1"/>
  <c r="Y14" i="1"/>
  <c r="Z14" i="1" s="1"/>
  <c r="AA14" i="1" s="1"/>
  <c r="AB14" i="1" s="1"/>
  <c r="Y16" i="1"/>
  <c r="Z16" i="1" s="1"/>
  <c r="Y18" i="1"/>
  <c r="Z18" i="1" s="1"/>
  <c r="Y20" i="1"/>
  <c r="Z20" i="1" s="1"/>
  <c r="AA20" i="1" s="1"/>
  <c r="AB20" i="1" s="1"/>
  <c r="Y22" i="1"/>
  <c r="Z22" i="1" s="1"/>
  <c r="AA22" i="1" s="1"/>
  <c r="AB22" i="1" s="1"/>
  <c r="P7" i="1"/>
  <c r="P9" i="1"/>
  <c r="P11" i="1"/>
  <c r="P13" i="1"/>
  <c r="P15" i="1"/>
  <c r="P17" i="1"/>
  <c r="P19" i="1"/>
  <c r="P21" i="1"/>
  <c r="Y8" i="1"/>
  <c r="Z8" i="1" s="1"/>
  <c r="AA8" i="1" s="1"/>
  <c r="AB8" i="1" s="1"/>
  <c r="Y9" i="1"/>
  <c r="Z9" i="1" s="1"/>
  <c r="AA9" i="1" s="1"/>
  <c r="AB9" i="1" s="1"/>
  <c r="Y13" i="1"/>
  <c r="Z13" i="1" s="1"/>
  <c r="AA13" i="1" s="1"/>
  <c r="AB13" i="1" s="1"/>
  <c r="Y15" i="1"/>
  <c r="Z15" i="1" s="1"/>
  <c r="AA15" i="1" s="1"/>
  <c r="AB15" i="1" s="1"/>
  <c r="Y17" i="1"/>
  <c r="Z17" i="1" s="1"/>
  <c r="AA17" i="1" s="1"/>
  <c r="AB17" i="1" s="1"/>
  <c r="Y19" i="1"/>
  <c r="Z19" i="1" s="1"/>
  <c r="AA19" i="1" s="1"/>
  <c r="AB19" i="1" s="1"/>
  <c r="Y21" i="1"/>
  <c r="Z21" i="1" s="1"/>
  <c r="AA21" i="1" s="1"/>
  <c r="AB21" i="1" s="1"/>
  <c r="Y7" i="1"/>
  <c r="Z7" i="1" s="1"/>
  <c r="AA7" i="1" s="1"/>
  <c r="AB7" i="1" s="1"/>
  <c r="Y11" i="1"/>
  <c r="Z11" i="1" s="1"/>
  <c r="AA11" i="1" s="1"/>
  <c r="AB11" i="1" s="1"/>
  <c r="AA6" i="1"/>
  <c r="AB6" i="1" s="1"/>
  <c r="P8" i="1"/>
  <c r="P10" i="1"/>
  <c r="AA10" i="1"/>
  <c r="AB10" i="1" s="1"/>
  <c r="P12" i="1"/>
  <c r="P14" i="1"/>
  <c r="P16" i="1"/>
  <c r="AA16" i="1"/>
  <c r="AB16" i="1" s="1"/>
  <c r="P18" i="1"/>
  <c r="AA18" i="1"/>
  <c r="AB18" i="1" s="1"/>
  <c r="P20" i="1"/>
  <c r="P22" i="1"/>
</calcChain>
</file>

<file path=xl/comments1.xml><?xml version="1.0" encoding="utf-8"?>
<comments xmlns="http://schemas.openxmlformats.org/spreadsheetml/2006/main">
  <authors>
    <author>jdelaparra</author>
  </authors>
  <commentList>
    <comment ref="H2" authorId="0" shapeId="0">
      <text>
        <r>
          <rPr>
            <sz val="8"/>
            <color indexed="81"/>
            <rFont val="Tahoma"/>
            <family val="2"/>
          </rPr>
          <t xml:space="preserve">Consecuencias que  puede ocasionar a la organización la  materialización del riesgo
</t>
        </r>
      </text>
    </comment>
    <comment ref="K2" authorId="0" shapeId="0">
      <text>
        <r>
          <rPr>
            <b/>
            <sz val="8"/>
            <color indexed="81"/>
            <rFont val="Calibri"/>
            <family val="2"/>
          </rPr>
          <t>Consecuencias que puede ocasionar a la organización la materialización del riesgo.
 Para diligenciar este campo se debe seguir la siguiente convención:
• 1 = Insignificante
• 2 = Menor
• 3 = Medio
• 4 = Mayor
• 5 = Catastrófico</t>
        </r>
      </text>
    </comment>
    <comment ref="M2" authorId="0" shapeId="0">
      <text>
        <r>
          <rPr>
            <b/>
            <sz val="8"/>
            <color indexed="81"/>
            <rFont val="Calibri"/>
            <family val="2"/>
          </rPr>
          <t>Nivel de riesgo propio de la actividad, sin tener en cuenta el efecto de los controles. 
Corresponde al producto de la probabilidad e impacto.</t>
        </r>
      </text>
    </comment>
    <comment ref="N2" authorId="0" shapeId="0">
      <text>
        <r>
          <rPr>
            <b/>
            <sz val="8"/>
            <color indexed="81"/>
            <rFont val="Calibri"/>
            <family val="2"/>
          </rPr>
          <t>Criterio de preferencia que permite reconocer la necesidad de atender el riesgo.
Este campo depende del valor del riesgo inherente y su resultado corresponde a la siguiente convención: 
• BAJA: cuando el riesgo es inferior a 6
• MODERADA: cuando el riesgo es inferior a 12
• ALTA: cuando el riesgo es inferior a 20
• MUY ALTA: cuando el riesgo es superior a 20</t>
        </r>
      </text>
    </comment>
    <comment ref="O2" authorId="0" shapeId="0">
      <text>
        <r>
          <rPr>
            <b/>
            <sz val="8"/>
            <color indexed="81"/>
            <rFont val="Calibri"/>
            <family val="2"/>
          </rPr>
          <t>Nivel de riesgo propio de la actividad, sin tener en cuenta el efecto de los controles. 
Corresponde al producto de la probabilidad e impacto.</t>
        </r>
      </text>
    </comment>
    <comment ref="P2" authorId="0" shapeId="0">
      <text>
        <r>
          <rPr>
            <b/>
            <sz val="8"/>
            <color indexed="81"/>
            <rFont val="Calibri"/>
            <family val="2"/>
          </rPr>
          <t>Criterio de preferencia que permite reconocer la necesidad de atender el riesgo.
Este campo depende del valor del riesgo inherente y su resultado corresponde a la siguiente convención: 
• BAJA: cuando el riesgo es inferior a 6
• MODERADA: cuando el riesgo es inferior a 12
• ALTA: cuando el riesgo es inferior a 20
• MUY ALTA: cuando el riesgo es superior a 20</t>
        </r>
      </text>
    </comment>
    <comment ref="H3" authorId="0" shapeId="0">
      <text>
        <r>
          <rPr>
            <b/>
            <sz val="8"/>
            <color indexed="81"/>
            <rFont val="Calibri"/>
            <family val="2"/>
          </rPr>
          <t>5  CATASTRÓFICO:
• No conformidades críticas
• Interrupción  total del proceso
• Sanciones,  litigios graves 
4  MAYOR: 
No conformidades  mayores
• Interrupción parcial del proceso
• Insatisfacción alta-reclamos 
3  MEDIO:
• No conformidades mayores, sin interrupción del proceso
• Insatisfacción media - quejas 
2  MENOR:
• No conformidades menores
• Insatisfacción baja 
1 NSIGNIFICANTE: 
• No se afecta calidad del servicio
• No se afecta satisfacción</t>
        </r>
        <r>
          <rPr>
            <b/>
            <sz val="9"/>
            <color indexed="81"/>
            <rFont val="Tahoma"/>
            <family val="2"/>
          </rPr>
          <t xml:space="preserve">
</t>
        </r>
        <r>
          <rPr>
            <sz val="9"/>
            <color indexed="81"/>
            <rFont val="Tahoma"/>
            <family val="2"/>
          </rPr>
          <t xml:space="preserve">
</t>
        </r>
      </text>
    </comment>
    <comment ref="I3" authorId="0" shapeId="0">
      <text>
        <r>
          <rPr>
            <b/>
            <sz val="8"/>
            <color indexed="81"/>
            <rFont val="Calibri"/>
            <family val="2"/>
          </rPr>
          <t>5  CATASTRÓFICO: Grandes pérdidas económicas 
4  MAYOR: Altas  pérdidas económicas 
3  MEDIO: Medianas  pérdidas económicas 
2  MENOR: Bajas pérdidas económicas 
1  INSIGNIFICANTE: Ninguna pérdida económica</t>
        </r>
        <r>
          <rPr>
            <b/>
            <sz val="9"/>
            <color indexed="81"/>
            <rFont val="Tahoma"/>
            <family val="2"/>
          </rPr>
          <t xml:space="preserve">
</t>
        </r>
      </text>
    </comment>
    <comment ref="J3" authorId="0" shapeId="0">
      <text>
        <r>
          <rPr>
            <b/>
            <sz val="8"/>
            <color indexed="81"/>
            <rFont val="Calibri"/>
            <family val="2"/>
          </rPr>
          <t xml:space="preserve">5  CATASTRÓFICO: Impacto permanente en la imagen a nivel general 
4  MAYOR: Impacto a nivel local 
3  MEDIO: Impacto temporal   en la imagen 
2  MENOR: Bajo impacto en la imagen 
1  INSIGNIFICANTE: Ningún impacto en la imagen
</t>
        </r>
      </text>
    </comment>
    <comment ref="Q3" authorId="0" shapeId="0">
      <text>
        <r>
          <rPr>
            <sz val="8"/>
            <color indexed="81"/>
            <rFont val="Tahoma"/>
            <family val="2"/>
          </rPr>
          <t>Es el producto entre la implementación y la eficacia del control.</t>
        </r>
      </text>
    </comment>
    <comment ref="S3" authorId="0" shapeId="0">
      <text>
        <r>
          <rPr>
            <sz val="8"/>
            <color indexed="81"/>
            <rFont val="Tahoma"/>
            <family val="2"/>
          </rPr>
          <t>Este resulta de la descripción del control, es un campo automático con las siguientes condiciones: si es fuerte se asigna 1, si es moderado 2 y si es débil 3.
Es un campo auto calculado que resulta del producto del riesgo inherente y el factor de solidez del control.</t>
        </r>
      </text>
    </comment>
    <comment ref="T3" authorId="0" shapeId="0">
      <text>
        <r>
          <rPr>
            <sz val="8"/>
            <color indexed="81"/>
            <rFont val="Tahoma"/>
            <family val="2"/>
          </rPr>
          <t>Es el producto entre la implementación y la eficacia del control.</t>
        </r>
      </text>
    </comment>
    <comment ref="V3" authorId="0" shapeId="0">
      <text>
        <r>
          <rPr>
            <sz val="8"/>
            <color indexed="81"/>
            <rFont val="Tahoma"/>
            <family val="2"/>
          </rPr>
          <t>Este resulta de la descripción del control, es un campo automático con las siguientes condiciones: si es fuerte se asigna 1, si es moderado 2 y si es débil 3.
Es un campo auto calculado que resulta del producto del riesgo inherente y el factor de solidez del control.</t>
        </r>
      </text>
    </comment>
    <comment ref="W3" authorId="0" shapeId="0">
      <text>
        <r>
          <rPr>
            <sz val="8"/>
            <color indexed="81"/>
            <rFont val="Tahoma"/>
            <family val="2"/>
          </rPr>
          <t>Representa el número de veces que el riesgo se ha presentado en un determinado tiempo o puede presentarse.
Para diligenciar este campo se debe seguir la siguiente convención:
• 1 = Excepcionalmente
• 2 = Ocasionalmente 
• 3 = Regularmente
• 4 = Generalmente
• 5 = Siempre</t>
        </r>
      </text>
    </comment>
    <comment ref="Y3" authorId="0" shapeId="0">
      <text>
        <r>
          <rPr>
            <sz val="8"/>
            <color indexed="81"/>
            <rFont val="Tahoma"/>
            <family val="2"/>
          </rPr>
          <t>Consecuencias que puede ocasionar a la organización la materialización del riesgo.
 Para diligenciar este campo se debe seguir la siguiente convención:
• 1 = Insignificante
• 2 = Menor
• 3 = Medio
• 4 = Mayor
• 5 = Catastrófico</t>
        </r>
      </text>
    </comment>
    <comment ref="AA3" authorId="0" shapeId="0">
      <text>
        <r>
          <rPr>
            <sz val="8"/>
            <color indexed="81"/>
            <rFont val="Tahoma"/>
            <family val="2"/>
          </rPr>
          <t>Es la combinación de la probabilidad de ocurrencia y la magnitud del impacto posterior a la aplicación del control, por tanto determina el nivel de criticidad de los riesgos.</t>
        </r>
      </text>
    </comment>
    <comment ref="AB3" authorId="0" shapeId="0">
      <text>
        <r>
          <rPr>
            <sz val="8"/>
            <color indexed="81"/>
            <rFont val="Tahoma"/>
            <family val="2"/>
          </rPr>
          <t>Criterio de preferencia que permite reconocer la necesidad de atender el riesgo.
Este campo depende del valor del riesgo residual y su resultado corresponde a la siguiente convención: 
• Muy Baja: cuando el riesgo es inferior a 4
• Baja: cuando el riesgo es inferior a 8 
• Moderada: cuando el riesgo es inferior a 12
• Alta: cuando el riesgo es superior a 12</t>
        </r>
      </text>
    </comment>
    <comment ref="AC3" authorId="0" shapeId="0">
      <text>
        <r>
          <rPr>
            <sz val="8"/>
            <color indexed="81"/>
            <rFont val="Tahoma"/>
            <family val="2"/>
          </rPr>
          <t>Definen las 4 opciones para tratar y manejar los riesgos.
Una de ellas es Evitarlo tomando las medidas encaminadas a prevenir su materialización; otra consiste en reducirlo tomando las medidas encaminadas a disminuir tanto la probabilidad (medidas de prevención), como el impacto (medidas de protección); la siguiente en compartirlo o transferirlo reduciendo su efecto a través del traspaso de las pérdidas a otras organizaciones; y la ultima implica asumirlo aceptando la pérdida residual probable y elaborado los planes de contingencia para su manejo.</t>
        </r>
      </text>
    </comment>
    <comment ref="AE3" authorId="0" shapeId="0">
      <text>
        <r>
          <rPr>
            <sz val="8"/>
            <color indexed="81"/>
            <rFont val="Tahoma"/>
            <family val="2"/>
          </rPr>
          <t>Es la fecha máxima en que la solución o los controles deben estar implantados.</t>
        </r>
      </text>
    </comment>
    <comment ref="AG3" authorId="0" shapeId="0">
      <text>
        <r>
          <rPr>
            <sz val="8"/>
            <color indexed="81"/>
            <rFont val="Tahoma"/>
            <family val="2"/>
          </rPr>
          <t>Se consignan los indicadores  formulados para medir y  evaluar el desarrollo de las acciones implementadas.</t>
        </r>
      </text>
    </comment>
  </commentList>
</comments>
</file>

<file path=xl/sharedStrings.xml><?xml version="1.0" encoding="utf-8"?>
<sst xmlns="http://schemas.openxmlformats.org/spreadsheetml/2006/main" count="476" uniqueCount="247">
  <si>
    <t>PROCESO</t>
  </si>
  <si>
    <t>PLANTA CENTRAL O DIRECCIÓN TERRITORIAL</t>
  </si>
  <si>
    <t>ID</t>
  </si>
  <si>
    <t>RIESGO</t>
  </si>
  <si>
    <t>DESCRIPCIÓN</t>
  </si>
  <si>
    <t>TIPO</t>
  </si>
  <si>
    <t>ANÁLISIS DEL RIESGO INHERENTE</t>
  </si>
  <si>
    <t xml:space="preserve">EVALUACION DEL CONTROL </t>
  </si>
  <si>
    <t>VALORACION DEL RIESGO RESIDUAL</t>
  </si>
  <si>
    <t xml:space="preserve">TRATAMIENTO </t>
  </si>
  <si>
    <t>SEGUIMIENTO DEL RIESGO</t>
  </si>
  <si>
    <t>SEGUIMIENTO DICIEMBRE DE 2016</t>
  </si>
  <si>
    <t>CON CORTE A DICIEMBRE DE 2016</t>
  </si>
  <si>
    <t>CON CORTE A OCTUBRE DE 2017</t>
  </si>
  <si>
    <t>PROBABILIDAD</t>
  </si>
  <si>
    <t>CRITERIOS(IMPACTO)</t>
  </si>
  <si>
    <t>IMPACTO - Politica</t>
  </si>
  <si>
    <t>IMPACTO - Nuevo módulo KAWAK</t>
  </si>
  <si>
    <t>NIVEL DE RIESGO INHERENTE (RI)</t>
  </si>
  <si>
    <t>PRIORIDAD</t>
  </si>
  <si>
    <t>NIVEL DE RIESGO INHERENTE (RI) - kawak</t>
  </si>
  <si>
    <t>PRIORIDAD - kawak</t>
  </si>
  <si>
    <t>CONTOLES PREVENTIVOS</t>
  </si>
  <si>
    <t>CONTOLES CORRECTIVOS</t>
  </si>
  <si>
    <t>MEMORANDO OAP</t>
  </si>
  <si>
    <t>MEMORANDO RESPUESTA</t>
  </si>
  <si>
    <t>OAP</t>
  </si>
  <si>
    <t>LÍDER DEL PROCESO</t>
  </si>
  <si>
    <t xml:space="preserve">CONTINUIDAD DEL SERVICIO y PERCEPCIÓN DEL CLIENTE
</t>
  </si>
  <si>
    <t>COSTOS PARA LA ENTIDAD</t>
  </si>
  <si>
    <t>IMAGEN  ENTIDAD</t>
  </si>
  <si>
    <t>VALORACION DE LA SOLIDEZ DEL CONTROL</t>
  </si>
  <si>
    <t>DESCRIPCIÓN DE  SOLIDEZ DEL CONTROL</t>
  </si>
  <si>
    <t>FACTOR DE SOLIDEZ DEL CONTROL</t>
  </si>
  <si>
    <t>IMPACTO</t>
  </si>
  <si>
    <t>NIVEL DE RIESGO RESIDUAL (RR)</t>
  </si>
  <si>
    <t>PRIORIDAD RECOMENDADA</t>
  </si>
  <si>
    <t>POLÍTICA APLICABLE</t>
  </si>
  <si>
    <t>PLAN DE MITIGACIÓN</t>
  </si>
  <si>
    <t>FECHA DE FINALIZACIÓN</t>
  </si>
  <si>
    <t>INDICADOR</t>
  </si>
  <si>
    <t>META ANUAL</t>
  </si>
  <si>
    <t>FECHA</t>
  </si>
  <si>
    <t>NÚMERO</t>
  </si>
  <si>
    <t>% AVANCE</t>
  </si>
  <si>
    <t>OBSERVACIÓN</t>
  </si>
  <si>
    <t>N° memorando OAP</t>
  </si>
  <si>
    <t>N° memorando Respuesta</t>
  </si>
  <si>
    <t>OBSERVACIONES</t>
  </si>
  <si>
    <t>N° memorando Respuesta / Acta de Reunión</t>
  </si>
  <si>
    <t>OBSERVACIONES CIERRE CARTA DERIESGO</t>
  </si>
  <si>
    <t>PLANEACIÓN INSTITUCIONAL Y GESTIÓN PRESUPUESTAL</t>
  </si>
  <si>
    <t>R1</t>
  </si>
  <si>
    <t>DEFICIENTE CORRELACIÓN ENTRE LOS RUBROS DE INVERSIÓN Y LAS METAS</t>
  </si>
  <si>
    <t xml:space="preserve">Programación sobreestimada o subestimada de las metas físicas a alcanzar con el presupuesto por vigencias </t>
  </si>
  <si>
    <t>Estratégico</t>
  </si>
  <si>
    <t>Reducir</t>
  </si>
  <si>
    <t xml:space="preserve">1. Robustecer el aplicativo de seguimiento a proyectos   - Fase I y II   
2. Capacitar a las Unidades Ejecutoras en el manejo del aplicativo, cuando lo requieran
3. Incluir una acción en los Planes Operativos relacionada con la obligatoriedad de alimentar el aplicativo y los seguimientos físicos y financieros (Memorando circular) 
</t>
  </si>
  <si>
    <t>Número de proyectos de inversión con seguimiento /Número de proyectos de inversión con  recursos</t>
  </si>
  <si>
    <t>N/a</t>
  </si>
  <si>
    <t>GESTIÓN DE INNOVACIÓN y REGLAMENTACIÓN TECNICA DE LA INFRAESTRUCTURA</t>
  </si>
  <si>
    <t>R2</t>
  </si>
  <si>
    <t>INSUFICIENCIA DE RECURSOS PARA LA EJECUCIÓN DE ESTUDIOS Y DISEÑOS REQUERIDOS PARA DESARROLLAR LOS PROGRAMAS ESTRATÉGICOS DE LA ENTIDAD</t>
  </si>
  <si>
    <t>La Ley de infraestructura exige contar con Estudios y Diseños antes de la asignación de  presupuestos para ejecución de obras. Una disminución en los recursos asignados para estas actividades podría ocasionar dificultades para atender las necesidades.</t>
  </si>
  <si>
    <t xml:space="preserve">1. Contratar, cuando se incremente la carga laboral, gestores para supervisar consultorías e interventorias (EN CASO DE ESTUDIOS Y DISEÑOS)   
Enviar Anteproyecto de recursos de las siguientes 4 vigencias a la OAP 
</t>
  </si>
  <si>
    <t xml:space="preserve">1. Estudios y/o diseños de la red vial elaborados  
2. Documentos técnicos terminados
</t>
  </si>
  <si>
    <t>1. 23
2. 1</t>
  </si>
  <si>
    <t>SEI 92536</t>
  </si>
  <si>
    <r>
      <t xml:space="preserve">Seguimiento 2016 - Reporte de avance de las actividades programadas mediante el memorando SEI 92536 del 30/12/2016 en respuesta al Memorando Individual No. OAP 86585 del 12/12/2016 
El porcentaje de ejecución del Plan de Mitigación durante la vigencia fue del </t>
    </r>
    <r>
      <rPr>
        <sz val="10"/>
        <color indexed="10"/>
        <rFont val="Arial"/>
        <family val="2"/>
      </rPr>
      <t>13%</t>
    </r>
    <r>
      <rPr>
        <sz val="10"/>
        <rFont val="Arial"/>
        <family val="2"/>
      </rPr>
      <t xml:space="preserve">
 </t>
    </r>
    <r>
      <rPr>
        <sz val="10"/>
        <color indexed="10"/>
        <rFont val="Arial"/>
        <family val="2"/>
      </rPr>
      <t>Los cambios en el contexto estratégico se incorporarán en la Carta de Riesgo de la vigencia 2017</t>
    </r>
    <r>
      <rPr>
        <sz val="10"/>
        <rFont val="Arial"/>
        <family val="2"/>
      </rPr>
      <t xml:space="preserve">
</t>
    </r>
    <r>
      <rPr>
        <sz val="10"/>
        <color indexed="10"/>
        <rFont val="Arial"/>
        <family val="2"/>
      </rPr>
      <t>Se reporta un incidente:</t>
    </r>
    <r>
      <rPr>
        <sz val="10"/>
        <rFont val="Arial"/>
        <family val="2"/>
      </rPr>
      <t xml:space="preserve">
Solicitudes reportadas por la Direcciones Territoriales y/o   otras  Dependencias de Invías y/o comunidad en general sobre las necesidades de vías a cargo del Invías. TRATAMIENTO: Las necesidades son trasladadas a la Subdirección de Estudios e Innovación e ingresan a una  base de datos administrada por el Grupo de Estudios. La insuficiencia de recursos para atender estos requerimientos impiden desarrollar todos los proyectos que se requieren.   
 Medición y análisis del indicador de seguimiento al Plan de Mitigación   
1. El indicador "Estudios y/o diseños de la red vial elaborados" se cumplió en un 40%  debido a que se encuentran en ejecución 8 proyectos los cuales finalizan en la vigencia 2017.  
2. El cumplimiento del indicador "Documentos técnicos terminados" fue del 100% Estudio para determinar la capacidad de carga. Fecha de terminación 30 de Diciembre de 2016. </t>
    </r>
  </si>
  <si>
    <t xml:space="preserve">OAP 138462  del 30/06/2017
</t>
  </si>
  <si>
    <t xml:space="preserve">1. Pendiente reporte avances y eficacia de las actividades del plan de mitigación:
• "Contratar, cuando se incremente la carga laboral, gestores para supervisar consultorías e interventorías (EN CASO DE ESTUDIOS Y DISEÑOS)" que reporta una ejecución el 0% pese a la suscripción de contratos No. 2194 de 2015 y 2199 de 2015 en diciembre de 2015, debido a que el inicio de nuevos proyectos requiere de nuevo gestor para su supervisión. 
• "Enviar Anteproyecto de recursos de las siguientes 4 vigencias a la OAP" el desempeño fue del 25%, ya que se encuentra en planeación los anteproyectos de las vigencias 2017 y 2018. Los anteproyectos de las vigencias 2019 y 2020 se elaborarán de acuerdo a las necesidades de la Entidad y la disponibilidad de recursos.  
2.  Pendiente actualizar la “Medición y análisis del indicador de seguimiento al Plan de Mitigación” ESTUDIOS Y/O DISEÑOS DE LA RED VIAL ELABORADOS que reportó un cumplimiento del   40% argumentando la ejecución 8 proyectos los cuales finalizan en la vigencia 2017.   
3. Validar la relevancia desde el punto de vista gerencial del riesgo monitoreado en el proceso GESTIÓN DE INNOVACIÓN y REGLAMENTACIÓN TECNICA DE LA INFRAESTRUCTURA, articulando este ejercicio con la revisión de la Caracterización del Proceso y procedimientos vigentes.
4. Asignar un espacio para de forma conjunta documentar en la hoja de trabajo CARTA DE RIESGO los cambios en Contexto Estratégico 2017 y los planes de tratamiento con el que se abordaran los riesgos.
</t>
  </si>
  <si>
    <t>Acta 15
Acta 19</t>
  </si>
  <si>
    <t>14/08/2017
30/08/2017</t>
  </si>
  <si>
    <r>
      <t>Seguimiento a las actividades programadas en el Plan de Mitigación:
• "Contratar, cuando se incremente la carga laboral, gestores para supervisar consultorías e interventorías (EN CASO DE ESTUDIOS Y DISEÑOS)" que reporta una ejecución el</t>
    </r>
    <r>
      <rPr>
        <sz val="10"/>
        <color indexed="10"/>
        <rFont val="Arial"/>
        <family val="2"/>
      </rPr>
      <t xml:space="preserve"> 0% </t>
    </r>
    <r>
      <rPr>
        <sz val="10"/>
        <rFont val="Arial"/>
        <family val="2"/>
      </rPr>
      <t xml:space="preserve">
• "Enviar Anteproyecto de recursos de las siguientes 4 vigencias a la OAP" el desempeño fue del  </t>
    </r>
    <r>
      <rPr>
        <sz val="10"/>
        <color indexed="10"/>
        <rFont val="Arial"/>
        <family val="2"/>
      </rPr>
      <t>100%,</t>
    </r>
    <r>
      <rPr>
        <sz val="10"/>
        <rFont val="Arial"/>
        <family val="2"/>
      </rPr>
      <t xml:space="preserve">
El porcentaje de ejecución del Plan de Mitigación durante la vigencia fue del </t>
    </r>
    <r>
      <rPr>
        <sz val="10"/>
        <color indexed="10"/>
        <rFont val="Arial"/>
        <family val="2"/>
      </rPr>
      <t>50% y se Declara Eficaz.
En diciembre se reportó 1 incidente y su tratamiento.
 El riesgo deja de monitorearse y para la vigencia 2017 se formula uno nuevo con cambio de enfoque “DESACTUALIZACIÓN DE REQUERIMIENTOS TÉCNICOS PARA ESTRUCTURACIÓN Y EJECUCIÓN DE ESTUDIOS Y DISEÑOS”  (Acta 15 del 14 de Agosto y Acta 19 del 30/08/17)</t>
    </r>
  </si>
  <si>
    <t>GESTIÓN SOCIAL Y AMBIENTAL EN PROYECTOS DE INFRAESTRUCTURA</t>
  </si>
  <si>
    <t>R3</t>
  </si>
  <si>
    <t xml:space="preserve"> IMPACTOS SOCIALES Y/O AMBIENTALES Y/O PREDIALES NO CONTROLADOS EN LAS ÁREAS DE INFLUENCIA DERIVADO DE LA EJECUCIÓN DE LOS PROYECTOS A CARGO DE LA ENTIDAD</t>
  </si>
  <si>
    <t>En el desarrollo de los proyectos se generan modificaciones considerables en el entorno o comunidades aledañas, no controladas, que disminuyen la sostenibilidad de los proyectos</t>
  </si>
  <si>
    <t xml:space="preserve">1. Reuniones de inicio para dar directrices y unificar criterios de seguimiento a la gestión ambiental, social y predial   
2. Reducción del tiempo en la revisión y trámite de información socio predial a través de mesas de trabajo con contratistas e interventores   
3. Revisión, actualización y divulgación de apéndices ambiental, social y predial para bases de contratación    
4. Revisión permanente del SECOP para fines de seguimiento a los procesos de contratación de la Entidad   
5. Actualizar instructivos y formatos de gestión relacionados con aspectos ambientales, sociales y prediales   
6. Participación en la actualización del Manual de Interventoría   
7. Implementar bases de datos o matrices que permitan la consolidación de los predios adquiridos (prueba piloto) </t>
  </si>
  <si>
    <t xml:space="preserve">1. Percepción de la comunidad frente al proyecto  
2. Incremento de Proyectos con cierre ambiental  
3. Chat temáticos 
</t>
  </si>
  <si>
    <t xml:space="preserve">1. NA 
2. 5% 
10 
</t>
  </si>
  <si>
    <t xml:space="preserve">12/12/2016
</t>
  </si>
  <si>
    <t xml:space="preserve">SMA 90354 </t>
  </si>
  <si>
    <t xml:space="preserve">   
Seguimiento 2016 - Reporte de avance de las actividades programadas mediante el memorando SMA 90354 del 23/12/2016  en respuesta al Memorando Individual No. OAP 86582 12/12/2016 
El porcentaje de ejecución del Plan de Mitigación durante la vigencia fue del 97,14%
No se reporta ningún incidente - ni actualización en el contexto estratégico   
"Percepción de la comunidad frente al proyecto" reportada en la revisión por la Dirección con un nivel del 86%. Formatos de "Sondeo de satisfacción del cliente y percepción de la calidad del servicio" de algunos proyectos diligenciados.   
"Incremento de Proyectos con cierre ambiental" del 14,84%. Evidencia:  Tabla de relación de proyectos con cierre ambiental sobre proyectos terminados y actas de cierre ambiental.
Observación: El anterior porcentaje de proyectos con cierre ambiental sobre proyectos terminados fue de 41,41% y el porcentaje de este año es de 56,25%"   
"Chat temáticos" la meta eran 10 y se realizaron 11. Evidencia: Relación de los chats temáticos realizados en el año, reportado por Alfonso Bonilla del área de comunicaciones, y copia del desarrollo de cada chat.       
</t>
  </si>
  <si>
    <r>
      <t xml:space="preserve">El porcentaje de ejecución del Plan de Mitigación durante la vigencia fue del </t>
    </r>
    <r>
      <rPr>
        <sz val="10"/>
        <color indexed="10"/>
        <rFont val="Arial"/>
        <family val="2"/>
      </rPr>
      <t>97,14% y se Declara Eficaz.
NO se reportaron incidentes
 El riesgo deja de monitorearse y para la vigencia 2017 se formula uno nuevo con cambio de enfoque “IMPACTOS SOCIALES Y/O AMBIENTALES Y/O PREDIALES NEGATIVOS EN LAS ÁREAS DE INFLUENCIA DERIVADO DE LA EJECUCIÓN DE LOS PROYECTOS A CARGO DE LA ENTIDAD y/o NO DESARROLLAR LOS PROYECTOS BAJO LA NORMATIVIDAD Y  ACTUALES LINEAMIENTOS AMBIENTALES, SOCIALES Y PREDIALES”  (Borrador en Acta 21 del 08/09/17 preaprobad en Acta 22 del 12/09/17)</t>
    </r>
  </si>
  <si>
    <t>GESTIÓN DEL RIESGO VIAL</t>
  </si>
  <si>
    <t>R4</t>
  </si>
  <si>
    <t>ENFOQUE REACTIVO EN LA ATENCIÓN DE EMERGENCIAS</t>
  </si>
  <si>
    <t>Orientación a la restauración de la transitabilidad en lugar de prevenir las emergencias, dificultando el cumplimiento de la política de Gestión del Riesgo y Adaptación al cambio climático adoptada por la Ley 1523 de 2012</t>
  </si>
  <si>
    <t xml:space="preserve">1. Realizar un (1) estudio de vulnerabilidad (áreas críticas)      
2. Georreferenciar 10 años de sitios críticos reportados por las Direcciones Territoriales, para visualizar impactos o amenazas desde el punto de vista global (mapas de calor)   
3. Alimentar la base de datos de los estudios de sitios críticos existentes a nivel nacional 
4. Los estudios desarrollados por otros sectores deben tenerse como insumo para análisis sectoriales (IDEAM, IGAC y SGC)   
5. Formalizar el reporte de los sitios críticos (información técnica) en los formatos diseñados para tal fin (memorando) y estructurar la base de datos para el seguimiento técnico y financiero 
</t>
  </si>
  <si>
    <t xml:space="preserve">18 meses a partir der la fecha de inicio del convenio </t>
  </si>
  <si>
    <t xml:space="preserve">1. Sitios críticos en la red vial nacional primaria atendidos  
2. Realizar seguimiento a 1 estudios en zona de influencia de sitios críticos, para la gestión del riesgo (Análisis de Vulnerabilidad)  
Realizar 2 asistencias técnicas a profesionales de planta central y direcciones territoriales del Invías para la incorporación de la gestión del riesgo en los programas y proyectos del modo carretero. 
</t>
  </si>
  <si>
    <t xml:space="preserve">1. 23* 
2. 1 
2 
</t>
  </si>
  <si>
    <t>SPA 90999</t>
  </si>
  <si>
    <t>Reporte de avance de las actividades programadas mediante el memorando SPA 90999 del 27/12/2016 en respuesta al Memorando Individual No. OAP 86580 12/12/2016 
El porcentaje de ejecución del Plan de Mitigación durante la vigencia fue del 72%
No se reporta ningún incidente - las novedades detectadas en el contexto estratégico se emplearán para la formulación de la Carta de Riesgo 2017 
"Sitios críticos en la red vial nacional primaria atendidos" desempeño del 100%La Subdirección de Prevención y Atención de Emergencias para la vigencia 2016 realizó la atención a un (1) sitio critico mediante la construcción de enrocado de protección entre el PR 19+135 al PR19+450 de la Carretera Barranquilla Santa Marta Cód. 9007, Departamento del Magdalena, en convenio con el Departamento del Magdalena   
"Realizar seguimiento a 1 estudios en zona de influencia de sitios críticos,  para la gestión del riesgo (Análisis de Vulnerabilidad)"desempeño del 100%. Se realizó el Convenio No. 9677-PPAL01-452-2016 FNGRD-SGC-INVIAS. Acta de Inicio 29 de Agosto de 2016, se realizan reuniones con el fin de conocer los avances y como evidencia se tiene copia de las actas de fecha 13, 22, 23 de septiembre;  3, 10, 11, 19, 25 de octubre; 1, 22, 29 de noviembre; y 15, 20 de diciembre de 2016. Se está trabajando en la recopilación de información. Se realizaron visitas a los corredores viales a estudiar.   
"Realizar 2 asistencias  técnicas a profesionales de planta central y direcciones territoriales del Invías para la incorporación de la gestión del riesgo en los programas y proyectos del modo carretero"desempeño del 100%. Se realizaron 2 asistencias técnicas para la incorporación de la gestión del riesgo en los programas y proyectos del modo carretero: Una en Popayán departamento de Cauca del 27 al 29 de junio de 2016 y  otra en Pasto Nariño, el día 10 de noviembre de 2016</t>
  </si>
  <si>
    <t>Acta 18
Acta 22</t>
  </si>
  <si>
    <t>22/08/2017
12/09/2017</t>
  </si>
  <si>
    <r>
      <t xml:space="preserve">El porcentaje de ejecución del Plan de Mitigación durante la vigencia fue del </t>
    </r>
    <r>
      <rPr>
        <sz val="10"/>
        <color indexed="10"/>
        <rFont val="Arial"/>
        <family val="2"/>
      </rPr>
      <t>72% y se Declara Eficaz.
NO se reportaron incidentes
 El riesgo continúa monitorearse en la vigencia 2017  con una nueva redacción “NO CONTEMPLAR LAS VARIABLES QUE PUEDEN ORIGINAR UNA EMERGENCIA PREVISIBLE Y CON ELLO POSIBLES PÉRDIDAS SOCIOECONOMICAS Y DETERIORO DE LA CREDIBILIDAD DE LA ENTIDAD, DURANTE LA PLANIFICACIÓN, EJECUCIÓN Y OPERACIÓN DE LA INFRAESTRUCTURA DE TRANSPORTE”  (Acta 18 del 22 de Agosto de 2017 y Acta 22 del 12/08/17)</t>
    </r>
  </si>
  <si>
    <t>GESTIÓN DE LA INFRAESTRUCTURA VIAL</t>
  </si>
  <si>
    <t>R5</t>
  </si>
  <si>
    <t>DEMORAS EN LA EJECUCIÓN DE LAS OBRAS</t>
  </si>
  <si>
    <t>El incumplimiento en la ejecución de las obras genera atraso en las metas físicas establecidas</t>
  </si>
  <si>
    <t>Operativo</t>
  </si>
  <si>
    <t xml:space="preserve">1. Impartir instrucciones a las unidades ejecutoras para que en los casos donde se presentan atrasos en los cronogramas de obras aprobados se tengan los respectivos planes de contingencia para recuperar los atrasos y hacer respectivo seguimiento   
2.  Seguimiento semanal a los proyectos de gran impacto a través de la DO por zonas  
3.  Incluir en el SGC el formato para REPORTE DE AVANCE SEMANAL empleado para proyectos de Vías para la Equidad, Prosperidad y Especiales   
4.  Diseñar e implementar un formulario electrónico para realizar el REPORTE DE AVANCE SEMANAL    </t>
  </si>
  <si>
    <t xml:space="preserve"> Metas físicas culminadas / Metas físicas programas en SIPLAN</t>
  </si>
  <si>
    <t>DO 92529</t>
  </si>
  <si>
    <r>
      <t xml:space="preserve">Seguimiento 2016 - Reporte de avance de las actividades programadas mediante el memorando DO 92529 del 30/12/2016  en respuesta al Memorando Individual No. OAP 86578 12/12/2016 
El porcentaje de ejecución del Plan de Mitigación durante la vigencia fue del 100%
</t>
    </r>
    <r>
      <rPr>
        <sz val="10"/>
        <color indexed="10"/>
        <rFont val="Arial"/>
        <family val="2"/>
      </rPr>
      <t>Se reporta un incidente:</t>
    </r>
    <r>
      <rPr>
        <sz val="11"/>
        <color theme="1"/>
        <rFont val="Calibri"/>
        <family val="2"/>
        <scheme val="minor"/>
      </rPr>
      <t xml:space="preserve">
Incumplimiento de los siguientes contratos: 1615/2015, 1513/2015, 1699/2015, 780/2009, 1588/2015, 1376/2015, 1559/2015, 518/2012, 654/2014.  "   
</t>
    </r>
    <r>
      <rPr>
        <sz val="10"/>
        <color indexed="10"/>
        <rFont val="Arial"/>
        <family val="2"/>
      </rPr>
      <t>Medición y análisis del indicador de seguimiento al Plan de Mitigación.  No aplica</t>
    </r>
    <r>
      <rPr>
        <sz val="11"/>
        <color theme="1"/>
        <rFont val="Calibri"/>
        <family val="2"/>
        <scheme val="minor"/>
      </rPr>
      <t xml:space="preserve">
Respecto a la medición del indicaro "Metas físicas culminadas / Metas físicas programas en SIPLAN" la DO indica que a partir de 2017, se implementó acción, con la cual las Unidades Ejecutoras realizarán seguimiento mensual de los indicadores y en la Dirección Operativa se realizarán mesas de trabajo trimestral con las cuales se verificará el avance del cumplimiento de las metas e indicadores.
</t>
    </r>
  </si>
  <si>
    <t>R6</t>
  </si>
  <si>
    <t>DEFICIENCIAS EN LA CALIDAD Y ESTABILIDAD DE LA OBRA</t>
  </si>
  <si>
    <t>Problemas de tipo técnico que se presentan durante la ejecución de la obra o posterior al recibo de la misma (durante la vigencia del amparo de estabilidad), que afectan la vida útil y correcta operación del proyecto</t>
  </si>
  <si>
    <t xml:space="preserve">1. Caso vías nacionales a cargo de la entidad: Continuar con el programa de administradores viales para que realicen el seguimiento a las obras recibidas y en garantía 
2. Caso vías secundarias y terciarias a cargo de la entidad: Impartir una directriz a las Direcciones Territoriales para que realicen un seguimiento periódico a las vías recibidas en periodo de garantía  
</t>
  </si>
  <si>
    <t>Obras visitadas en garantía / total de obras en garantía</t>
  </si>
  <si>
    <r>
      <t xml:space="preserve">Seguimiento 2016 - Reporte de avance de las actividades programadas mediante el memorando DO 92529 del  30/12/2016  en respuesta al Memorando Individual No. OAP 86578 12/12/2016 
El porcentaje de ejecución del Plan de Mitigación durante la vigencia fue del </t>
    </r>
    <r>
      <rPr>
        <sz val="10"/>
        <color indexed="10"/>
        <rFont val="Arial"/>
        <family val="2"/>
      </rPr>
      <t xml:space="preserve">50%  </t>
    </r>
    <r>
      <rPr>
        <sz val="11"/>
        <color theme="1"/>
        <rFont val="Calibri"/>
        <family val="2"/>
        <scheme val="minor"/>
      </rPr>
      <t xml:space="preserve">
</t>
    </r>
    <r>
      <rPr>
        <sz val="10"/>
        <color indexed="10"/>
        <rFont val="Arial"/>
        <family val="2"/>
      </rPr>
      <t xml:space="preserve">Se reporta un incidente: </t>
    </r>
    <r>
      <rPr>
        <sz val="11"/>
        <color theme="1"/>
        <rFont val="Calibri"/>
        <family val="2"/>
        <scheme val="minor"/>
      </rPr>
      <t xml:space="preserve">Cto 780/2009 - Transversal de Boyacá. TRATAMIENTO  Se encuentra en curso proceso administrativo sancionatorio por estabilidad de las obras. 
</t>
    </r>
    <r>
      <rPr>
        <sz val="10"/>
        <color indexed="10"/>
        <rFont val="Arial"/>
        <family val="2"/>
      </rPr>
      <t>Medición y análisis del indicador de seguimiento al Plan de Mitigación.  No aplica</t>
    </r>
    <r>
      <rPr>
        <sz val="11"/>
        <color theme="1"/>
        <rFont val="Calibri"/>
        <family val="2"/>
        <scheme val="minor"/>
      </rPr>
      <t xml:space="preserve">
El indicador "Obras visitadas en garantía / total de obras en garantía" N/A debido a que No existe la contablización de las visitas realizadas, ya que las mismas se realizan de manera permanente por parte de los Administradores Viales.
</t>
    </r>
  </si>
  <si>
    <t>R7</t>
  </si>
  <si>
    <t xml:space="preserve">  INCONVENIENTES EN LA EJECUCIÓN Y LIQUIDACIÓN DE LOS CONVENIOS INTER ADMINISTRATIVOS</t>
  </si>
  <si>
    <t>Deficiencias en la concepción, planeación, ejecución y liquidación de Convenios Inter administrativos</t>
  </si>
  <si>
    <t xml:space="preserve">1. Implementar un procedimiento documentado para para estandarizar la ejecución y liquidación de los convenios inter- administrativos   
2. Seguimiento trimestral a depuración de saldos de desembolsos por legalizar según instrucciones impartidas por la Dirección General   
3.  Seguimiento trimestral a la entrega de los informes de supervisión de los contratos y convenios (elaborados por el supervisor de la Dirección Territorial   
4. Verificación y seguimiento semestral de los plazos de los convenios frente a los plazos de los convenios derivados    
5. Solicitar a la OAJ un concepto sobre las acciones que proceden ante incumplimientos de las obligaciones adquiridas por las entidades con las que se suscriben convenios administrativos </t>
  </si>
  <si>
    <t xml:space="preserve">Validación desde el punto de vista gerencial del riesgo </t>
  </si>
  <si>
    <r>
      <t xml:space="preserve">Seguimiento 2016 - Reporte de avance de las actividades programadas mediante el memorando DO 92529 del  30/12/2016  en respuesta al Memorando Individual No. OAP 86578 12/12/2016 
El porcentaje de ejecución del Plan de Mitigación durante la vigencia fue del </t>
    </r>
    <r>
      <rPr>
        <sz val="10"/>
        <color indexed="10"/>
        <rFont val="Arial"/>
        <family val="2"/>
      </rPr>
      <t>80%</t>
    </r>
    <r>
      <rPr>
        <sz val="10"/>
        <rFont val="Arial"/>
        <family val="2"/>
      </rPr>
      <t xml:space="preserve">
</t>
    </r>
    <r>
      <rPr>
        <sz val="10"/>
        <color indexed="10"/>
        <rFont val="Arial"/>
        <family val="2"/>
      </rPr>
      <t>Se reportan 2 incidentes:</t>
    </r>
    <r>
      <rPr>
        <sz val="10"/>
        <rFont val="Arial"/>
        <family val="2"/>
      </rPr>
      <t xml:space="preserve">
1. Convenio No. 598/2013 - Dpto del Cesar - Tramo Zanjón - Pueblo Bello. TRATAMIENTO  A través del Instituto Nacional de Vías se adelantaron las acciones correspondientes para que la Gobernación del Cesar adelantara proceso administrativo sancionatorio por el incumpliendo del contratista derivado del convenio.    
2. Con respecto a la liquidación de convenios, a traves de la Dirección de Contratación se adelantan Comité de seguimiento permanente para el cumplimiento de las metas de liquidación de convenios. TRATAMIENTO Comité de Liquidaciones permanente  
</t>
    </r>
    <r>
      <rPr>
        <sz val="10"/>
        <color indexed="10"/>
        <rFont val="Arial"/>
        <family val="2"/>
      </rPr>
      <t>Medición y análisis del indicador de seguimiento al Plan de Mitigación.  No aplica</t>
    </r>
    <r>
      <rPr>
        <sz val="10"/>
        <rFont val="Arial"/>
        <family val="2"/>
      </rPr>
      <t>.La medición del indicador "No. de convenios recibidos a satisfacción  / No. de convenios terminados en el periodo"  no se contabiliza, debido a que en la vigencia 2016 no se suscribieron convenios interadministrativos para la ejecución de obras con aporte de recursos de Invias</t>
    </r>
  </si>
  <si>
    <t>ADMINISTRACIÓN DE BIENES Y SERVICIOS</t>
  </si>
  <si>
    <t>R8</t>
  </si>
  <si>
    <t>DIFICULTAD PARA REALIZAR SANEAMIENTO DE BIENES INMUEBLES</t>
  </si>
  <si>
    <t>La Complejidad de los predios fiscales a cargo de la Subdirección afecta el proceso de saneamiento a corto plazo</t>
  </si>
  <si>
    <t>Continuar con la actualización de avalúos comerciales como una de las fases de saneamiento de bienes inmuebles fiscales a cargo de la Subdirección Administrativa, al igual que iniciar los levantamientos planimétricos de los predios que se serán objeto de avalúo.</t>
  </si>
  <si>
    <t xml:space="preserve">1. Porcentaje de inmuebles fiscales con avalúos comerciales  
Porcentaje de inmuebles fiscales con levantamiento planimétricos   
</t>
  </si>
  <si>
    <t>1. 1%
2. 2%</t>
  </si>
  <si>
    <t>La actividad "Continuar con la actualización de avalúos comerciales como una de las fases de saneamiento de bienes inmuebles fiscales a cargo de la Subdirección Administrativa, al igual que iniciar los levantamientos planimétricos de los predios que se serán objeto de avalúo" se ejecutó al 100%.Se realizaron 11 AVALUOS COMERCIALES AÑO 2016 y 29 LEVANTAMIENTOS PLANIMETRICOS AÑO 2016 como parte de la ejecución del CONTRATO INTERADMINISTRATIVO IGAC-INVIAS El indicador "Porcentaje de inmuebles fiscales con avalúos comerciales" cuya meta era 0,01% tuvo un desempeño del 0,011% como consecuencia de los 11 avalúos realizados en10 en el Departamento del Valle y otro en Cundinamarca) El indicado "Porcentaje de inmuebles fiscales con levantamiento planimétricos" cuya meta era 0,02% se cumplió 0,0295616717635066 (12 en el Departamento del valle, 10 en Bolivar, 2 en Risaralda y 5 en Cundinamarca)</t>
  </si>
  <si>
    <t>R9</t>
  </si>
  <si>
    <t xml:space="preserve">DESACTUALIZACION DE INVENTARIO DE MUEBLES </t>
  </si>
  <si>
    <t>Al no estar actualizados los inventarios se generan inconveniente internos y externos que no conducen a cumplir los objetivos de la Subdirección Administrativa</t>
  </si>
  <si>
    <t xml:space="preserve">1. Continuar con la identificación de los bienes antes de ser retirados en caso de remodelación (previa notificación de inmuebles)   
2. Solicitar al grupo de talento humano nos informen cuando halla rotación de personal (memorando)  
</t>
  </si>
  <si>
    <t>Total de inventario individual actualizado/Personas del Instituto</t>
  </si>
  <si>
    <t>Las actividades "Continuar con la identificación de los bienes antes de ser retirados en caso de remodelación (previa notificación de inmuebles)” y “Solicitar al grupo de talento humano nos informen cuando halla rotación de personal (memorando)" se ejecutaron un 100% El indicador "Total de inventario individual actualizado/Personas del Instituto" se cumplió un 100%</t>
  </si>
  <si>
    <t>CONTROL FINANCIERO Y CONTABLE</t>
  </si>
  <si>
    <t>R10</t>
  </si>
  <si>
    <t>NO RAZONABILIDAD DE LA INFORMACIÓN  DE LOS ESTADOS FINANCIEROS</t>
  </si>
  <si>
    <t>La razonabilidad de los estados financieros  es consecuencia de la confiabilidad, oportunidad y disponibilidad de la información financiera</t>
  </si>
  <si>
    <t>Financiero</t>
  </si>
  <si>
    <t xml:space="preserve">1. Mejorar la calidad de la información que se suministra en los estados Financieros (plan de mejoramiento)
Analizar el informe de la CGR y actualizar la Carta de Riesgo, alineando los Planes de mejoramiento   
</t>
  </si>
  <si>
    <t>Concepto CGR</t>
  </si>
  <si>
    <t>Favorable</t>
  </si>
  <si>
    <t xml:space="preserve">SF 92772 </t>
  </si>
  <si>
    <r>
      <t xml:space="preserve">Seguimiento 2016 - Reporte de avance de las actividades programadas mediante el memorando SF 92772 del 31/12/2016 en respuesta al Memorando Individual No. OAP 86585 del 12/12/2016 
El porcentaje de ejecución del Plan de Mitigación durante la vigencia fue del 100%
No se reporta ningún incidente ni cambio en el contexto adicional a la aleación con el Sistema de Control interno Contable (CONCEPTOS DE LA RESOLUCION 357 DE 2008) del 30/11/16"   
 Medición y análisis del indicador de seguimiento al Plan de Mitigación. </t>
    </r>
    <r>
      <rPr>
        <sz val="10"/>
        <color indexed="10"/>
        <rFont val="Arial"/>
        <family val="2"/>
      </rPr>
      <t>Pendiente concepto CGR - CARTA DE RIESO ACTUALIZADA PARA EL 2017</t>
    </r>
  </si>
  <si>
    <t xml:space="preserve">OAP 138453 del 30/06/2017
</t>
  </si>
  <si>
    <t xml:space="preserve">1. Riesgo Reformulado – incluido en la Matriz de Riesgos de Gestión 2017
2. Se encuentra pendiente documentar y analizar la medición del Indicador 2016 “concepto CGR”
</t>
  </si>
  <si>
    <t>R11</t>
  </si>
  <si>
    <t xml:space="preserve">PAGO DE LAS OBLIGACIONES FINANCIERAS DE LA ENTIDAD NO OPORTUNO O CON INCONSISTENCIAS </t>
  </si>
  <si>
    <t>Incumplimiento de los plazos establecidos contractualmente, en el plan de acción y/o calendario tributario. 
Deducciones por un mayor o menor valor  y/o consignaciones en cuentas bancarias diferentes</t>
  </si>
  <si>
    <t xml:space="preserve">1. Capacitación al personal que participa en el proceso de control financiero y contable   
2. Actualizar permanentemente la información en los aplicativos de embargos y gestión tributaria  
</t>
  </si>
  <si>
    <t>Tiempo promedio de pago de obligaciones</t>
  </si>
  <si>
    <t>Programado el seguimeinto para el 2017</t>
  </si>
  <si>
    <t>1. Se encuentra pendiente documentar el avance de las Actividades del Plan de Mitigación y el análisis de la medición del indicador con corte al 31 de Diciembre de 2016
2. Validar la eficacia de los planes, para proceder con el respectivo cierre de las Acciones Preventivas derivadas
3.Validar la relevancia desde el punto de vista gerencial de los 2 riesgos monitoreados en el proceso CONTROL FINANCIERO Y CONTABLE, articulando este ejercicio con la revisión de la Caracterización del Proceso y procedimientos vigentes.
4.     Asignar un espacio para de forma conjunta documentar en la hoja de trabajo CARTA DE RIESGO los cambios en Contexto Estratégico 2017 y los planes de tratamiento con el que se abordaran los riesgos</t>
  </si>
  <si>
    <t>GESTIÓN CONTRACTUAL</t>
  </si>
  <si>
    <t>R12</t>
  </si>
  <si>
    <t xml:space="preserve">ABOCARNOS A DEMANDAS Y RECLAMACIONES DE CARÁCTER ECONÓMICO POR PARTE DE PERSONAS AFECTADAS POR INTERPRETACIONES SUBJETIVAS.  </t>
  </si>
  <si>
    <t xml:space="preserve">Durante la etapa de selección del contratista, debido a interpretación subjetiva de los criterios de evaluación fijados en el correspondiente proceso de selección  podrían existir reclamaciones o demandas </t>
  </si>
  <si>
    <t>Cumplimiento</t>
  </si>
  <si>
    <t xml:space="preserve">1. Capacitaciones en materia contractual (dejando registro de las capacitaciones a nuevos servidores públicos de la Dirección)   
2.  Socialización pliegos de condiciones   
3. Fortalecer los canales de comunicación internos, mediante los roles de coordinación técnica, coordinación financiera, atención a Direcciones Territoriales y atención a respuesta de Derechos de petición 
</t>
  </si>
  <si>
    <t xml:space="preserve">1. Procesos de selección adelantados  
Contratos y resoluciones formalizadas con revisión
</t>
  </si>
  <si>
    <t>1. 100%
2. 100%</t>
  </si>
  <si>
    <t xml:space="preserve">OAP 87644 </t>
  </si>
  <si>
    <t xml:space="preserve"> DC 90949</t>
  </si>
  <si>
    <r>
      <t xml:space="preserve">Seguimiento 2016 - Reporte de avance de las actividades programadas mediante el memorando DC 90949  del  27/12/2016  en respuesta al Memorando Individual No. OAP 87644 15/12/2016 
El porcentaje de ejecución del Plan de Mitigación durante la vigencia fue del 100%  
</t>
    </r>
    <r>
      <rPr>
        <sz val="10"/>
        <color indexed="10"/>
        <rFont val="Arial"/>
        <family val="2"/>
      </rPr>
      <t>Se reportó un incidente</t>
    </r>
    <r>
      <rPr>
        <sz val="11"/>
        <color theme="1"/>
        <rFont val="Calibri"/>
        <family val="2"/>
        <scheme val="minor"/>
      </rPr>
      <t xml:space="preserve">: SE PRESENTARON CUATRO (4) ACCIONES DE TUTELA, en los procesos de adminsitradores viales. TRATAMIENTO: SE RESPONDIERON EN TIEMPO Y FUERON FALLADAS A FAVOR DEL INVIAS  
Medición y análisis del indicador de seguimiento al Plan de Mitigación.  
Para el indicador "Procesos de selección adelantados" se reporta avance del 100%. Evidenciado en resoluciones de adjudicación Y CONTRATOS SUSCRITOS publicadas en el SECOP   
Respecto a "Contratos y resoluciones  formalizadas con revisión" se obtuvo desempeño del 100%. CONTRATOS Y RESOLUCIONES SUSCRITAS PUBLICADAS EN EL SICO
</t>
    </r>
  </si>
  <si>
    <t>GESTIÓN DEL TALENTO HUMANO</t>
  </si>
  <si>
    <t>R13</t>
  </si>
  <si>
    <t>POSIBLE INSATISFACCIÓN EN ALGUNOS DE LOS SECTORES DE LA POBLACIÓN BENEFICIARIA DE LOS PLANES DE BIENESTAR, CAPACITACIÓN Y SALUD Y SEGURIDAD EN EL TRABAJO</t>
  </si>
  <si>
    <t>Los planes se formulan de acuerdo con la normatividad vigente y las necesidades reportadas por los facilitadores, sin embargo por restricciones presupuestales y disposiciones de austeridad se requiere priorizar  las actividades en razón a necesidades coyunturales de la Entidad.</t>
  </si>
  <si>
    <t xml:space="preserve">1. Realizar la evaluación de Clima laboral y analizar los resultados   
2. Aplicar las encuestas de percepción a los beneficiarios de los programas y analizar los resultados
</t>
  </si>
  <si>
    <t xml:space="preserve">1. Medición del clima laboral  
2. Encuestas de satisfacción beneficiarios de programas </t>
  </si>
  <si>
    <t>1. N/a
2.N/a</t>
  </si>
  <si>
    <t xml:space="preserve">OAP 87642 </t>
  </si>
  <si>
    <t>La actividad “Realizar la evaluación de Clima laboral y analizar los resultados” se ejecutó un 100% cuya evidencia se encuentra en un Informe.
La actividad “Aplicar las encuestas de percepción a los beneficiarios de los programas y analizar los resultados” se ejecutó un 100% cuya evidencia se encuentra en un Resultados.  
No se reporta ningún incidente.
Respecto a los indicadores “Medición del clima laboral” y “Encuestas de satisfacción beneficiarios de programas” se cumplieron en un 100% .</t>
  </si>
  <si>
    <t>GESTIÓN LEGAL Y DEFENSA JUDICIAL</t>
  </si>
  <si>
    <t>R14</t>
  </si>
  <si>
    <t>DECIDIR CONCILIAR TOTAL O PARCIALMENTE EN CASOS QUE NO LO AMERITEN O DECIDIR NO CONCILIAR EN CASOS EN LOS QUE SE REQUIERE O SEA RECOMENDABLE</t>
  </si>
  <si>
    <t>Las Fichas Técnicas suministradas al Comité por la OAJ, sobre los asuntos susceptibles de conciliación extrajudicial en materia contencioso administrativa, podrían presentar deficiencias  en la calidad de la información del estudio jurídico (integridad, confiabilidad e idoneidad) dificultando la adecuada toma de decisión respecto a conciliar o no en un caso específico.</t>
  </si>
  <si>
    <t xml:space="preserve">1. Documentar el procedimiento para elaborar y actualizar la Política de Prevención del daño Antijurídico
2.  Implementar la Política de Prevención del daño Antijurídico 
3.  Implementación del nuevo módulo para la Secretaría Técnica en el aplicativo EKOGUI - reglamento de funcionamiento interno del Comité  
</t>
  </si>
  <si>
    <t>% de ejecución de la Política de Prevención del daño Antijurídico</t>
  </si>
  <si>
    <t xml:space="preserve">OAJ 90571 </t>
  </si>
  <si>
    <r>
      <t xml:space="preserve">Reporte de avance de las actividades programadas mediante el memorando OAJ 90571 del 26/12/2016 en respuesta del Memorando Individual No. OAP 86548 12/12/2016 
</t>
    </r>
    <r>
      <rPr>
        <sz val="10"/>
        <color indexed="10"/>
        <rFont val="Arial"/>
        <family val="2"/>
      </rPr>
      <t>El porcentaje de ejecución del Plan de Mitigación durante la vigencia fue del 66,67%. Sin embargo, se aplaza a ejecución de la tercera actividad para el 2017 debido a causas fuera de la gobernabilidad de la entidad.</t>
    </r>
    <r>
      <rPr>
        <sz val="10"/>
        <rFont val="Arial"/>
        <family val="2"/>
      </rPr>
      <t xml:space="preserve">
No se reporta ningún incidente ni novedad en el contexto estratégico 
"% de ejecución de la Política de Prevención del daño Antijurídico" cuya meta era del 80% y su desempeño alcanzó el 100%. Evidenciado en el reconocimiento realizado al INVIAS por la ANDJE a fecha 09/11/2016, tal y como consta en correo electrónico del 06/12/2016 (anexo 4, 2, 2.1 y 2.2 del memorando OAJ 90571 del 26/12/2016</t>
    </r>
  </si>
  <si>
    <t>R15</t>
  </si>
  <si>
    <t>INCUMPLIMIENTO EN EL RECONOCIMIENTO Y/O PAGO DE LA CARTERA A FAVOR DE LA ENTIDAD, POR PARTE DE LOS DEUDORES</t>
  </si>
  <si>
    <t>Como consecuencia de las obligaciones derivadas de Siniestros declarados, Liquidaciones bilaterales o unilaterales con saldos a favor de Invias, Sanciones, Disciplinarios, hipotecarios MOPT, Deudas de Contraprestación Portuaria, órdenes judiciales, etc</t>
  </si>
  <si>
    <t xml:space="preserve">1. Solicitar capacitación en SECOP   
2. Reunión semestral con Grupo de Tesorería para seguimiento de temas claves  
3. Definir criterio límite de reiteraciones por medio de oficios, relacionados con cobro (actualizar procedimiento)  
</t>
  </si>
  <si>
    <t>Cobros persuasivos y procesos coactivos adelantados</t>
  </si>
  <si>
    <t>OAJ 90571 
OAJ 99820</t>
  </si>
  <si>
    <t>26/12/2016
06/02/2017</t>
  </si>
  <si>
    <r>
      <t xml:space="preserve">Reporte de avance de las actividades programadas mediante el memorando OAJ 90571 del 26/12/2016 en respuesta del Memorando Individual No. OAP 86548 12/12/2016 
</t>
    </r>
    <r>
      <rPr>
        <sz val="10"/>
        <color indexed="10"/>
        <rFont val="Arial"/>
        <family val="2"/>
      </rPr>
      <t>El porcentaje de ejecución del Plan de Mitigación durante la vigencia fue del 96,67%. Sin embargo, se aplaza a culminación de la tercera actividad para el 2017.</t>
    </r>
    <r>
      <rPr>
        <sz val="10"/>
        <rFont val="Arial"/>
        <family val="2"/>
      </rPr>
      <t xml:space="preserve">
No se reporta ningún incidente ni novedad en el contexto estratégico 
"Cobros persuasivos y procesos coactivos adelantados" cuya meta era 100% y su desempeño fue de 100%. Informe sobre el asunto, será remitido por el Coordinador Grupo de Jurisdicción Coactiva, entre la semana del 26 al 30 de diciembre de 2016 (anexo 8 del memorando OAJ 90571 del 26/12/2016). </t>
    </r>
  </si>
  <si>
    <t>R16</t>
  </si>
  <si>
    <t>EMISIÓN NO OPORTUNA DE CONCEPTOS JURÍDICOS</t>
  </si>
  <si>
    <t>La emisión y trámites de conceptos se requieren para que las unidades ejecutoras y contratistas tomen decisiones sobre la vida y trámite del respectivo contrato, adicionalmente el control de legalidad que se le hace a diferentes actos administrativos los cuales son requeridos tanto por el Ministerio de Transporte como por INVIAS. Cuando no son tramitados en forma oportuna, eficaz y eficiente se corre el riesgo de que los contratos se paralicen, soliciten desequilibrios económicos, no se inicien las acciones contractuales sancionatorias o nos hagan efectivos silencios administrativos positivos, cuando a ello hubiere lugar</t>
  </si>
  <si>
    <t>Realizar reuniones con los abogados de las territoriales y unidades Ejecutoras (semestralmente)</t>
  </si>
  <si>
    <t>Tiempo promedio de emisión de conceptos</t>
  </si>
  <si>
    <t xml:space="preserve">15 días hábiles </t>
  </si>
  <si>
    <r>
      <t xml:space="preserve">Seguimiento 2016 - Reporte de avance de las actividades programadas mediante el memorando OAJ 90571 del 26/12/2016 en respuesta del Memorando Individual No. OAP 86548 12/12/2016 
El porcentaje de ejecución del Plan de Mitigación durante la vigencia fue del 100%
No se reporta ningún incidente ni novedad en el contexto estratégico 
"Tiempo promedio de emisión de conceptos" cuya meta era de 15 días hábiles tuvo un desempeño de 100%. Definido al momento de la revisión de la carta de riesgos, a fecha 21/10/2016. </t>
    </r>
    <r>
      <rPr>
        <sz val="10"/>
        <color indexed="10"/>
        <rFont val="Arial"/>
        <family val="2"/>
      </rPr>
      <t xml:space="preserve">La medición queda para la vigencia 2017 (anexo 11 del memorando OAJ 90571 del 26/12/2016). </t>
    </r>
  </si>
  <si>
    <t>R17</t>
  </si>
  <si>
    <t>CONDENAS Y/O SANCIONES PECUNIARIAS Y/O ADMINISTRATIVAS EN CONTRA DE LA ENTIDAD</t>
  </si>
  <si>
    <t xml:space="preserve">Que de las pruebas que se aporten o allegen al proceso el operador judicial (Jueces o Magistrados), consideren y fallen que la Entidad tiene responsabilidad en los hechos objeto de demanda y que por lo tanto deba pagar o correr con el pago de las obligaciones que se originen en dicho fallo. Igualmente, la debilidad de la argumentación que se presente en la contestación de demandas o en el impulso o seguimiento procesal </t>
  </si>
  <si>
    <t xml:space="preserve">1. Implementar cuadro de informe mensual de procesos para los abogados de Planta Central y Direcciones Territoriales
2. Socializar el cuadro de informe mensual de procesos en la reunión del 11 y 12 de agosto a los abogados de INVIAS
3. Reuniones con ANDJE para revisar y definir estrategia de defensa en los procesos
4. Estudio de condenas en contra y a favor en reuniones trimestrales
5. Reunión ejecutiva mensual de jefe OAJ con los coordinadores 
</t>
  </si>
  <si>
    <t xml:space="preserve">1. # de sentencias absolutorias  / # número de sentencias proferidas  
$ Cuantía condenada / $ Cuantías pretendías en las demandas ejecutoriadas  
</t>
  </si>
  <si>
    <t>1. 70%
2. 70%</t>
  </si>
  <si>
    <r>
      <t xml:space="preserve">Seguimiento 2016 - Reporte de avance de las actividades programadas mediante el memorando OAJ 90571 del 26/12/2016 en respuesta del Memorando Individual No. OAP 86548 12/12/2016 
El porcentaje de ejecución del Plan de Mitigación durante la vigencia fue del 90%
No se reporta ningún incidente ni novedad en el contexto estratégico 
</t>
    </r>
    <r>
      <rPr>
        <sz val="10"/>
        <color indexed="10"/>
        <rFont val="Arial"/>
        <family val="2"/>
      </rPr>
      <t xml:space="preserve">Medición y análisis del indicador de seguimiento al Plan de Mitigación - Pendiente para vigencia 2017 
</t>
    </r>
  </si>
  <si>
    <t>EVALUACION Y SEGUIMIENTO</t>
  </si>
  <si>
    <t>R18</t>
  </si>
  <si>
    <t xml:space="preserve"> NO EVIDENCIAR DENTRO DEL PROCESO DE AUDITORÍA, SITUACIONES RELEVANTES QUE AFECTEN NEGATIVAMENTE EL NORMAL Y ADECUADO DESARROLLO DE LA OPERACIÓN DE LA ENTIDAD</t>
  </si>
  <si>
    <t>Dado que el proceso de la evaluación independiente es realizado de manera selectiva y por muestreo, existe la posibilidad que dentro de la muestra seleccionado no se involucren aspectos significativos de riesgo de cumplimiento , de riesgo de fraude , de riesgo de control  y riesgo de detección</t>
  </si>
  <si>
    <t xml:space="preserve">1. # de sentencias absolutorias  / # número de sentencias proferidas  
2. $ Cuantía condenada / $ Cuantías pretendías en las demandas ejecutoriadas  </t>
  </si>
  <si>
    <t xml:space="preserve">1. Porcentaje de ejecución del Plan de Auditoría   
2. Informes presentados respecto al número de auditorías ejecutadas
3. Realizar las capacitaciones internas
</t>
  </si>
  <si>
    <t xml:space="preserve">1. 100% 
2. 100% 
3. 5,00 
</t>
  </si>
  <si>
    <t xml:space="preserve">OCI 92952 </t>
  </si>
  <si>
    <r>
      <t xml:space="preserve">Seguimiento 2016 - Reporte de avance de las actividades programadas mediante el memorando OCI 92952 del 03/01/2017  en respuesta al Memorando Individual No. OAP OAP 86637 del 12/12/2016
El porcentaje de ejecución del Plan de Mitigación durante la vigencia fue del 100%
No se reporta ningún incidente   
La Medición y análisis del indicador de seguimiento al Plan de Mitigación. 
1. </t>
    </r>
    <r>
      <rPr>
        <sz val="10"/>
        <color indexed="10"/>
        <rFont val="Arial"/>
        <family val="2"/>
      </rPr>
      <t>SIPLAN Pendiente actualización</t>
    </r>
    <r>
      <rPr>
        <sz val="10"/>
        <rFont val="Arial"/>
        <family val="2"/>
      </rPr>
      <t xml:space="preserve">. El indicador "Porcentaje de ejecución del Plan de Auditoría" reportó desempeño del 85% evidenciada en:
*Auditoria Gestión De La Infraestructura Vial (100% realizada en el tercer trimestre de 2016).
* Auditoria Gestión Contractual (100% realizada en el tercer trimestre de 2016).
* Auditoria Gestión Financiera y Contable (100% realizada tercer trimestre de 2016)
</t>
    </r>
    <r>
      <rPr>
        <sz val="10"/>
        <color indexed="10"/>
        <rFont val="Arial"/>
        <family val="2"/>
      </rPr>
      <t>* Auditoria Proceso Legal y Defensa Judicial ( 0% en avance - Auditoría en ejecución)</t>
    </r>
    <r>
      <rPr>
        <sz val="10"/>
        <rFont val="Arial"/>
        <family val="2"/>
      </rPr>
      <t xml:space="preserve">
* Auditoria Gestión Contractual (100% realizada tercer trimestre de 2016)
2. Se reporta cumplimiento del 85% de los "Informes presentados, respecto al número de auditorías ejecutadas" de acuerdo con los Informes y sus respectivas acciones de mejora para las auditorías realizadas a: Gestión de la Infraestructura Vial, Gestión Contractual, Gestión Financiera y Contable, Legal y Defensa Judicial, Gestión Contractual y Circular OCI 74610 - 28 Octubre 2016   
3. Se cumplió el 100% de la meta programada para el indicador "Realizar las capacitaciones internas" de acuerdo con Registro de participantes capacitación MECI-Facilitadores 1 abril 2016, Registro de participantes capacitación MECI-OCI 25 febrero 2016 y Circular OCI 68971      
</t>
    </r>
  </si>
  <si>
    <t>OAP 138454 del 30/06/17</t>
  </si>
  <si>
    <t xml:space="preserve">1. Si bien el porcentaje de ejecución del Plan de Mitigación durante la vigencia fue del 100% la Medición de 2 de los 3 indicadores de seguimiento al Plan de Mitigación fue inferior a las metas programadas (85%). 
</t>
  </si>
  <si>
    <t>OCI 140524</t>
  </si>
  <si>
    <t>R19</t>
  </si>
  <si>
    <t>NO PRESENTAR LOS INFORMES Y SEGUIMIENTOS LEGALMENTE ESTABLECIDOS, PRESENTARLOS DE MANERA PARCIAL, INEXACTA O EXTEMPORÁNEA</t>
  </si>
  <si>
    <t>Incumplir de manera total o parcial con la obligación de presentar los informes o realizar los seguimientos que legalmente han sido asignados a la Oficina de Control Interno</t>
  </si>
  <si>
    <t>Efectuar reuniones semanales con el equipo auditor y la Jefe Oficina de Control Interno</t>
  </si>
  <si>
    <t>Informes y seguimientos presentados oportunamente respecto al número total de informes y seguimientos</t>
  </si>
  <si>
    <r>
      <t xml:space="preserve">Seguimiento 2016 - Reporte de avance de las actividades programadas mediante el memorando OCI 92952 del 03/01/2017 en respuesta al Memorando Individual No. OAP 86637 del 12/12/2016
El porcentaje de ejecución del Plan de Mitigación durante la vigencia fue del 100%
No se reporta ningún incidente   
  Medición y análisis del indicador de seguimiento al Plan de Mitigación. 
</t>
    </r>
    <r>
      <rPr>
        <sz val="10"/>
        <color indexed="10"/>
        <rFont val="Arial"/>
        <family val="2"/>
      </rPr>
      <t>SIPLAN Pendiente actualización del indicador</t>
    </r>
    <r>
      <rPr>
        <sz val="11"/>
        <color theme="1"/>
        <rFont val="Calibri"/>
        <family val="2"/>
        <scheme val="minor"/>
      </rPr>
      <t>. El indicador “Informes y seguimientos presentados oportunamente respecto al número total de informes y seguimientos" reporta un cumplimie</t>
    </r>
    <r>
      <rPr>
        <sz val="10"/>
        <rFont val="Arial"/>
        <family val="2"/>
      </rPr>
      <t xml:space="preserve">nto del </t>
    </r>
    <r>
      <rPr>
        <sz val="10"/>
        <color indexed="10"/>
        <rFont val="Arial"/>
        <family val="2"/>
      </rPr>
      <t xml:space="preserve">81% </t>
    </r>
    <r>
      <rPr>
        <sz val="11"/>
        <color theme="1"/>
        <rFont val="Calibri"/>
        <family val="2"/>
        <scheme val="minor"/>
      </rPr>
      <t xml:space="preserve">Según el Plan Táctico con corte 30 septiembre: 
* Seguimiento a los informes legalmente establecidos, avance del 78% (36 de 46 seguimientos efectuados).
*Presentación de Informes legalmente establecidos, avance del 89% (16 de 18 informes presentados).
</t>
    </r>
  </si>
  <si>
    <t>PRIORIDAD RI</t>
  </si>
  <si>
    <t>PRIORIDAD RECOMENDADA RR</t>
  </si>
  <si>
    <t>% avance</t>
  </si>
  <si>
    <t>INCIDENTES</t>
  </si>
  <si>
    <t>EFICAZ</t>
  </si>
  <si>
    <t>MONITOREADO 2017</t>
  </si>
  <si>
    <t>MODERADA</t>
  </si>
  <si>
    <t>BAJA</t>
  </si>
  <si>
    <t>ALTA</t>
  </si>
  <si>
    <t>SI</t>
  </si>
  <si>
    <t>NO</t>
  </si>
  <si>
    <t>CAMBIO DE ENFOQUE</t>
  </si>
  <si>
    <t>AJUSTE REDACCIÓN</t>
  </si>
  <si>
    <r>
      <t xml:space="preserve">El porcentaje de ejecución del Plan de Mitigación durante la vigencia fue del </t>
    </r>
    <r>
      <rPr>
        <sz val="10"/>
        <color indexed="10"/>
        <rFont val="Arial"/>
        <family val="2"/>
      </rPr>
      <t>100% y se Declara Eficaz.
En diciembre se reportó 1 incidente y su tratamiento.
 El riesgo continúa monitorearse en la vigencia 2017   (Acta 1 del 01/03/2017 y Acta 5 del 20/04/2017)</t>
    </r>
  </si>
  <si>
    <r>
      <t xml:space="preserve">El porcentaje de ejecución del Plan de Mitigación durante la vigencia fue del </t>
    </r>
    <r>
      <rPr>
        <sz val="10"/>
        <color indexed="10"/>
        <rFont val="Arial"/>
        <family val="2"/>
      </rPr>
      <t>100% y se Declara Eficaz.
No se reportaron incidentes.
 El riesgo continuará monitorearse en la vigencia 2017   (actualmente en borrador)</t>
    </r>
  </si>
  <si>
    <r>
      <t>El porcentaje de ejecución del Plan de Mitigación durante la vigencia fue del 50</t>
    </r>
    <r>
      <rPr>
        <sz val="10"/>
        <color indexed="10"/>
        <rFont val="Arial"/>
        <family val="2"/>
      </rPr>
      <t>% y se Declara Eficaz.
En diciembre se reportó 1 incidente y su tratamiento.
 El riesgo continúa monitorearse en la vigencia 2017   (Acta 3 del 23/03/2017 y Acta 5 del 20/04/2017)</t>
    </r>
  </si>
  <si>
    <r>
      <t xml:space="preserve">El porcentaje de ejecución del Plan de Mitigación durante la vigencia fue del </t>
    </r>
    <r>
      <rPr>
        <sz val="10"/>
        <color indexed="10"/>
        <rFont val="Arial"/>
        <family val="2"/>
      </rPr>
      <t>80% y se Declara Eficaz.
En diciembre se reportaron 2 incidentes y su tratamiento.
 El riesgo continúa monitorearse en la vigencia 2017   (Acta 2 del 07/03/2017 y Acta 5 del 20/04/2017)</t>
    </r>
  </si>
  <si>
    <r>
      <t xml:space="preserve">El porcentaje de ejecución del Plan de Mitigación durante la vigencia fue del </t>
    </r>
    <r>
      <rPr>
        <sz val="10"/>
        <color indexed="10"/>
        <rFont val="Arial"/>
        <family val="2"/>
      </rPr>
      <t xml:space="preserve">100% y se Declara Eficaz.
No se reportaron incidentes.
 El riesgo continuará monitorearse en la vigencia 2017   </t>
    </r>
  </si>
  <si>
    <t>borrador</t>
  </si>
  <si>
    <t>El porcentaje de ejecución del Plan de Mitigación durante la vigencia fue del 93,33 %, sin reporte de incidetes.
El contexto estrategico y del proceso está condicionado a la actualización del Modelo de Planecación y gestión del que trata el articulo 133 de la  LEY 1753 DE 2015 
Por la cual se expide el Plan Nacional de Desarrollo 2014-2018 “Todos por un nuevo país”</t>
  </si>
  <si>
    <t>si</t>
  </si>
  <si>
    <t>Riesgos No Matrializados</t>
  </si>
  <si>
    <t>Riesgos en los que se Reportaron incidentes</t>
  </si>
  <si>
    <t>INCIDENTES REPORTADOS A LA OAP</t>
  </si>
  <si>
    <t>EFICACIA DE LOS PLANES DE TRATAMIENTO</t>
  </si>
  <si>
    <t>RIESGOS QUE CONTINUAN MONITOREANDO 2017-2018</t>
  </si>
  <si>
    <t>Se encuentra en Borrador</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</si>
</sst>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1"/>
      <color theme="1"/>
      <name val="Calibri"/>
      <family val="2"/>
      <scheme val="minor"/>
    </font>
    <font>
      <b/>
      <sz val="6"/>
      <name val="Arial"/>
      <family val="2"/>
    </font>
    <font>
      <b/>
      <sz val="7"/>
      <name val="Arial"/>
      <family val="2"/>
    </font>
    <font>
      <b/>
      <sz val="10"/>
      <name val="Arial"/>
      <family val="2"/>
    </font>
    <font>
      <b/>
      <sz val="9"/>
      <color indexed="23"/>
      <name val="Calibri"/>
      <family val="2"/>
      <scheme val="minor"/>
    </font>
    <font>
      <b/>
      <sz val="9"/>
      <color rgb="FFFF0000"/>
      <name val="Calibri"/>
      <family val="2"/>
      <scheme val="minor"/>
    </font>
    <font>
      <b/>
      <sz val="5"/>
      <color indexed="23"/>
      <name val="Calibri"/>
      <family val="2"/>
      <scheme val="minor"/>
    </font>
    <font>
      <sz val="6"/>
      <name val="Arial"/>
      <family val="2"/>
    </font>
    <font>
      <sz val="8"/>
      <name val="Arial"/>
      <family val="2"/>
    </font>
    <font>
      <b/>
      <sz val="8"/>
      <name val="Arial"/>
      <family val="2"/>
    </font>
    <font>
      <b/>
      <sz val="9"/>
      <name val="Calibri"/>
      <family val="2"/>
      <scheme val="minor"/>
    </font>
    <font>
      <sz val="9"/>
      <name val="Calibri"/>
      <family val="2"/>
      <scheme val="minor"/>
    </font>
    <font>
      <u/>
      <sz val="10"/>
      <color indexed="12"/>
      <name val="Arial"/>
      <family val="2"/>
    </font>
    <font>
      <b/>
      <sz val="8"/>
      <color indexed="8"/>
      <name val="Arial"/>
      <family val="2"/>
    </font>
    <font>
      <sz val="10"/>
      <name val="Arial"/>
      <family val="2"/>
    </font>
    <font>
      <sz val="10"/>
      <color rgb="FFFF0000"/>
      <name val="Arial"/>
      <family val="2"/>
    </font>
    <font>
      <sz val="10"/>
      <color indexed="10"/>
      <name val="Arial"/>
      <family val="2"/>
    </font>
    <font>
      <sz val="9"/>
      <color rgb="FFFF0000"/>
      <name val="Calibri"/>
      <family val="2"/>
      <scheme val="minor"/>
    </font>
    <font>
      <b/>
      <sz val="8"/>
      <color rgb="FFFF0000"/>
      <name val="Arial"/>
      <family val="2"/>
    </font>
    <font>
      <sz val="8"/>
      <color indexed="81"/>
      <name val="Tahoma"/>
      <family val="2"/>
    </font>
    <font>
      <b/>
      <sz val="8"/>
      <color indexed="81"/>
      <name val="Calibri"/>
      <family val="2"/>
    </font>
    <font>
      <b/>
      <sz val="9"/>
      <color indexed="81"/>
      <name val="Tahoma"/>
      <family val="2"/>
    </font>
    <font>
      <sz val="9"/>
      <color indexed="81"/>
      <name val="Tahoma"/>
      <family val="2"/>
    </font>
    <font>
      <sz val="11"/>
      <color rgb="FFFF000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indexed="42"/>
        <bgColor indexed="64"/>
      </patternFill>
    </fill>
    <fill>
      <patternFill patternType="solid">
        <fgColor indexed="9"/>
        <bgColor indexed="64"/>
      </patternFill>
    </fill>
    <fill>
      <patternFill patternType="solid">
        <fgColor theme="1"/>
        <bgColor indexed="64"/>
      </patternFill>
    </fill>
    <fill>
      <patternFill patternType="solid">
        <fgColor rgb="FFFF99CC"/>
        <bgColor indexed="64"/>
      </patternFill>
    </fill>
    <fill>
      <patternFill patternType="solid">
        <fgColor rgb="FFFFFF99"/>
        <bgColor indexed="64"/>
      </patternFill>
    </fill>
    <fill>
      <patternFill patternType="solid">
        <fgColor rgb="FFFFFF00"/>
        <bgColor indexed="64"/>
      </patternFill>
    </fill>
  </fills>
  <borders count="5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s>
  <cellStyleXfs count="3">
    <xf numFmtId="0" fontId="0" fillId="0" borderId="0"/>
    <xf numFmtId="9" fontId="1" fillId="0" borderId="0" applyFont="0" applyFill="0" applyBorder="0" applyAlignment="0" applyProtection="0"/>
    <xf numFmtId="0" fontId="13" fillId="0" borderId="0" applyNumberFormat="0" applyFill="0" applyBorder="0" applyAlignment="0" applyProtection="0">
      <alignment vertical="top"/>
      <protection locked="0"/>
    </xf>
  </cellStyleXfs>
  <cellXfs count="253">
    <xf numFmtId="0" fontId="0" fillId="0" borderId="0" xfId="0"/>
    <xf numFmtId="0" fontId="7" fillId="0" borderId="29"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31" xfId="0" applyFont="1" applyFill="1" applyBorder="1" applyAlignment="1" applyProtection="1">
      <alignment horizontal="center" vertical="center" wrapText="1"/>
    </xf>
    <xf numFmtId="0" fontId="5" fillId="0" borderId="30" xfId="0" applyFont="1" applyFill="1" applyBorder="1" applyAlignment="1" applyProtection="1">
      <alignment vertical="center" wrapText="1"/>
    </xf>
    <xf numFmtId="0" fontId="5" fillId="0" borderId="31"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0" borderId="29" xfId="0" applyFont="1" applyFill="1" applyBorder="1" applyAlignment="1" applyProtection="1">
      <alignment horizontal="center" vertical="center" wrapText="1"/>
    </xf>
    <xf numFmtId="0" fontId="2" fillId="0" borderId="30" xfId="0" applyFont="1" applyFill="1" applyBorder="1" applyAlignment="1" applyProtection="1">
      <alignment horizontal="center" vertical="center" wrapText="1"/>
    </xf>
    <xf numFmtId="0" fontId="2" fillId="0" borderId="34" xfId="0" applyFont="1" applyFill="1" applyBorder="1" applyAlignment="1" applyProtection="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2" fillId="0" borderId="20" xfId="0" applyFont="1" applyFill="1" applyBorder="1" applyAlignment="1" applyProtection="1">
      <alignment horizontal="center" vertical="center" wrapText="1"/>
    </xf>
    <xf numFmtId="0" fontId="8" fillId="0" borderId="27"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0" xfId="0" applyFont="1" applyAlignment="1">
      <alignment horizontal="center" vertical="center" wrapText="1"/>
    </xf>
    <xf numFmtId="0" fontId="9" fillId="0" borderId="1" xfId="0" applyFont="1" applyBorder="1" applyAlignment="1" applyProtection="1">
      <alignment vertical="top" wrapText="1"/>
      <protection locked="0"/>
    </xf>
    <xf numFmtId="0" fontId="9" fillId="0" borderId="2" xfId="0" applyFont="1" applyBorder="1" applyAlignment="1" applyProtection="1">
      <alignment vertical="top" wrapText="1"/>
      <protection locked="0"/>
    </xf>
    <xf numFmtId="0" fontId="10" fillId="0" borderId="2" xfId="0" applyFont="1" applyBorder="1" applyAlignment="1" applyProtection="1">
      <alignment horizontal="center" vertical="top" wrapText="1"/>
      <protection locked="0"/>
    </xf>
    <xf numFmtId="0" fontId="10" fillId="0" borderId="2" xfId="0" applyFont="1" applyBorder="1" applyAlignment="1" applyProtection="1">
      <alignment horizontal="left" vertical="top" wrapText="1"/>
      <protection locked="0"/>
    </xf>
    <xf numFmtId="0" fontId="9" fillId="0" borderId="3" xfId="0" applyFont="1" applyBorder="1" applyAlignment="1" applyProtection="1">
      <alignment horizontal="left" vertical="top" wrapText="1"/>
      <protection locked="0"/>
    </xf>
    <xf numFmtId="0" fontId="9" fillId="0" borderId="3" xfId="0" applyFont="1" applyBorder="1" applyAlignment="1" applyProtection="1">
      <alignment vertical="top" wrapText="1"/>
      <protection locked="0"/>
    </xf>
    <xf numFmtId="0" fontId="9" fillId="0" borderId="15"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12" fillId="2" borderId="2" xfId="0" applyFont="1" applyFill="1" applyBorder="1" applyAlignment="1" applyProtection="1">
      <alignment horizontal="center" vertical="center" wrapText="1"/>
    </xf>
    <xf numFmtId="0" fontId="14" fillId="3" borderId="7" xfId="2" applyFont="1" applyFill="1" applyBorder="1" applyAlignment="1" applyProtection="1">
      <alignment horizontal="center" vertical="center" wrapText="1"/>
    </xf>
    <xf numFmtId="0" fontId="14" fillId="3" borderId="35" xfId="2" applyFont="1" applyFill="1" applyBorder="1" applyAlignment="1" applyProtection="1">
      <alignment horizontal="center" vertical="center" wrapText="1"/>
    </xf>
    <xf numFmtId="10" fontId="11" fillId="0" borderId="1" xfId="1" applyNumberFormat="1" applyFont="1" applyFill="1" applyBorder="1" applyAlignment="1" applyProtection="1">
      <alignment horizontal="center" vertical="center" wrapText="1"/>
    </xf>
    <xf numFmtId="0" fontId="11" fillId="4" borderId="2" xfId="0" applyFont="1" applyFill="1" applyBorder="1" applyAlignment="1" applyProtection="1">
      <alignment horizontal="center" vertical="center" wrapText="1"/>
    </xf>
    <xf numFmtId="0" fontId="11" fillId="2" borderId="2" xfId="0" applyFont="1" applyFill="1" applyBorder="1" applyAlignment="1" applyProtection="1">
      <alignment horizontal="center" vertical="center" wrapText="1"/>
    </xf>
    <xf numFmtId="10" fontId="11" fillId="0" borderId="2" xfId="1" applyNumberFormat="1" applyFont="1" applyFill="1" applyBorder="1" applyAlignment="1" applyProtection="1">
      <alignment horizontal="center" vertical="center" wrapText="1"/>
    </xf>
    <xf numFmtId="0" fontId="11" fillId="2" borderId="7" xfId="0" applyFont="1" applyFill="1" applyBorder="1" applyAlignment="1" applyProtection="1">
      <alignment horizontal="center" vertical="center" wrapText="1"/>
    </xf>
    <xf numFmtId="0" fontId="11" fillId="2" borderId="1" xfId="0" applyFont="1" applyFill="1" applyBorder="1" applyAlignment="1" applyProtection="1">
      <alignment horizontal="center" vertical="center" wrapText="1"/>
    </xf>
    <xf numFmtId="0" fontId="11" fillId="2" borderId="8" xfId="0" applyFont="1" applyFill="1" applyBorder="1" applyAlignment="1" applyProtection="1">
      <alignment horizontal="center" vertical="center" wrapText="1"/>
    </xf>
    <xf numFmtId="0" fontId="9" fillId="0" borderId="35" xfId="0" applyFon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14" fontId="9" fillId="0" borderId="2" xfId="0" applyNumberFormat="1" applyFont="1" applyBorder="1" applyAlignment="1" applyProtection="1">
      <alignment horizontal="left" vertical="top" wrapText="1"/>
      <protection locked="0"/>
    </xf>
    <xf numFmtId="14" fontId="9" fillId="0" borderId="3" xfId="0" applyNumberFormat="1" applyFont="1" applyBorder="1" applyAlignment="1" applyProtection="1">
      <alignment horizontal="left" vertical="top" wrapText="1"/>
      <protection locked="0"/>
    </xf>
    <xf numFmtId="9" fontId="9" fillId="0" borderId="3" xfId="0" applyNumberFormat="1" applyFont="1" applyBorder="1" applyAlignment="1" applyProtection="1">
      <alignment horizontal="center" vertical="center" wrapText="1"/>
      <protection locked="0"/>
    </xf>
    <xf numFmtId="0" fontId="0" fillId="0" borderId="36" xfId="0" applyBorder="1"/>
    <xf numFmtId="0" fontId="0" fillId="0" borderId="37" xfId="0" applyBorder="1"/>
    <xf numFmtId="0" fontId="0" fillId="0" borderId="38" xfId="0" applyBorder="1"/>
    <xf numFmtId="0" fontId="15" fillId="0" borderId="36" xfId="0" applyFont="1" applyBorder="1" applyAlignment="1">
      <alignment horizontal="center" vertical="center" wrapText="1"/>
    </xf>
    <xf numFmtId="0" fontId="15" fillId="0" borderId="37" xfId="0" applyFont="1"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1" xfId="0" applyBorder="1"/>
    <xf numFmtId="0" fontId="0" fillId="0" borderId="7" xfId="0" applyBorder="1"/>
    <xf numFmtId="0" fontId="0" fillId="0" borderId="2" xfId="0" applyBorder="1"/>
    <xf numFmtId="0" fontId="9" fillId="0" borderId="36" xfId="0" applyFont="1" applyBorder="1" applyAlignment="1" applyProtection="1">
      <alignment vertical="top" wrapText="1"/>
      <protection locked="0"/>
    </xf>
    <xf numFmtId="0" fontId="9" fillId="0" borderId="37" xfId="0" applyFont="1" applyBorder="1" applyAlignment="1" applyProtection="1">
      <alignment vertical="top" wrapText="1"/>
      <protection locked="0"/>
    </xf>
    <xf numFmtId="0" fontId="10" fillId="0" borderId="13" xfId="0" applyFont="1" applyBorder="1" applyAlignment="1" applyProtection="1">
      <alignment horizontal="center" vertical="top" wrapText="1"/>
      <protection locked="0"/>
    </xf>
    <xf numFmtId="0" fontId="10" fillId="0" borderId="13" xfId="0" applyFont="1" applyBorder="1" applyAlignment="1" applyProtection="1">
      <alignment horizontal="left" vertical="top" wrapText="1"/>
      <protection locked="0"/>
    </xf>
    <xf numFmtId="0" fontId="9" fillId="0" borderId="38" xfId="0" applyFont="1" applyBorder="1" applyAlignment="1" applyProtection="1">
      <alignment horizontal="left" vertical="top" wrapText="1"/>
      <protection locked="0"/>
    </xf>
    <xf numFmtId="0" fontId="9" fillId="0" borderId="14" xfId="0" applyFont="1" applyBorder="1" applyAlignment="1" applyProtection="1">
      <alignment vertical="top" wrapText="1"/>
      <protection locked="0"/>
    </xf>
    <xf numFmtId="0" fontId="9" fillId="0" borderId="39" xfId="0" applyFont="1" applyBorder="1" applyAlignment="1" applyProtection="1">
      <alignment horizontal="center" vertical="center" wrapText="1"/>
      <protection locked="0"/>
    </xf>
    <xf numFmtId="0" fontId="11" fillId="0" borderId="12" xfId="0" applyFont="1" applyBorder="1" applyAlignment="1" applyProtection="1">
      <alignment horizontal="center" vertical="center" wrapText="1"/>
      <protection locked="0"/>
    </xf>
    <xf numFmtId="0" fontId="11" fillId="0" borderId="13" xfId="0" applyFont="1" applyBorder="1" applyAlignment="1" applyProtection="1">
      <alignment horizontal="center" vertical="center" wrapText="1"/>
      <protection locked="0"/>
    </xf>
    <xf numFmtId="0" fontId="11" fillId="0" borderId="40" xfId="0" applyFont="1" applyBorder="1" applyAlignment="1" applyProtection="1">
      <alignment horizontal="center" vertical="center" wrapText="1"/>
      <protection locked="0"/>
    </xf>
    <xf numFmtId="0" fontId="12" fillId="2" borderId="41" xfId="0" applyFont="1" applyFill="1" applyBorder="1" applyAlignment="1" applyProtection="1">
      <alignment horizontal="center" vertical="center"/>
    </xf>
    <xf numFmtId="0" fontId="12" fillId="2" borderId="13" xfId="0" applyFont="1" applyFill="1" applyBorder="1" applyAlignment="1" applyProtection="1">
      <alignment horizontal="center" vertical="center" wrapText="1"/>
    </xf>
    <xf numFmtId="0" fontId="14" fillId="3" borderId="42" xfId="2" applyFont="1" applyFill="1" applyBorder="1" applyAlignment="1" applyProtection="1">
      <alignment horizontal="center" vertical="center" wrapText="1"/>
    </xf>
    <xf numFmtId="10" fontId="11" fillId="0" borderId="12" xfId="1" applyNumberFormat="1" applyFont="1" applyFill="1" applyBorder="1" applyAlignment="1" applyProtection="1">
      <alignment horizontal="center" vertical="center" wrapText="1"/>
    </xf>
    <xf numFmtId="0" fontId="11" fillId="4" borderId="37" xfId="0" applyFont="1" applyFill="1" applyBorder="1" applyAlignment="1" applyProtection="1">
      <alignment horizontal="center" vertical="center" wrapText="1"/>
    </xf>
    <xf numFmtId="0" fontId="11" fillId="2" borderId="13" xfId="0" applyFont="1" applyFill="1" applyBorder="1" applyAlignment="1" applyProtection="1">
      <alignment horizontal="center" vertical="center" wrapText="1"/>
    </xf>
    <xf numFmtId="10" fontId="11" fillId="0" borderId="13" xfId="1" applyNumberFormat="1" applyFont="1" applyFill="1" applyBorder="1" applyAlignment="1" applyProtection="1">
      <alignment horizontal="center" vertical="center" wrapText="1"/>
    </xf>
    <xf numFmtId="0" fontId="11" fillId="2" borderId="40" xfId="0" applyFont="1" applyFill="1" applyBorder="1" applyAlignment="1" applyProtection="1">
      <alignment horizontal="center" vertical="center" wrapText="1"/>
    </xf>
    <xf numFmtId="0" fontId="9" fillId="0" borderId="43" xfId="0" applyFont="1" applyBorder="1" applyAlignment="1" applyProtection="1">
      <alignment horizontal="left" vertical="top" wrapText="1"/>
      <protection locked="0"/>
    </xf>
    <xf numFmtId="0" fontId="9" fillId="0" borderId="12" xfId="0" applyFont="1" applyBorder="1" applyAlignment="1" applyProtection="1">
      <alignment horizontal="left" vertical="top" wrapText="1"/>
      <protection locked="0"/>
    </xf>
    <xf numFmtId="14" fontId="9" fillId="0" borderId="37" xfId="0" applyNumberFormat="1" applyFont="1" applyBorder="1" applyAlignment="1" applyProtection="1">
      <alignment horizontal="left" vertical="top" wrapText="1"/>
      <protection locked="0"/>
    </xf>
    <xf numFmtId="14" fontId="9" fillId="0" borderId="38" xfId="0" applyNumberFormat="1" applyFont="1" applyBorder="1" applyAlignment="1" applyProtection="1">
      <alignment horizontal="left" vertical="top" wrapText="1"/>
      <protection locked="0"/>
    </xf>
    <xf numFmtId="0" fontId="9" fillId="0" borderId="14" xfId="0" applyFont="1" applyBorder="1" applyAlignment="1" applyProtection="1">
      <alignment horizontal="center" vertical="center" wrapText="1"/>
      <protection locked="0"/>
    </xf>
    <xf numFmtId="0" fontId="0" fillId="0" borderId="12" xfId="0" applyBorder="1"/>
    <xf numFmtId="0" fontId="0" fillId="0" borderId="13" xfId="0" applyBorder="1"/>
    <xf numFmtId="0" fontId="0" fillId="0" borderId="14" xfId="0" applyBorder="1"/>
    <xf numFmtId="0" fontId="0" fillId="0" borderId="12" xfId="0" applyBorder="1" applyAlignment="1">
      <alignment horizontal="center" vertical="center" wrapText="1"/>
    </xf>
    <xf numFmtId="14" fontId="0" fillId="0" borderId="13" xfId="0" applyNumberFormat="1" applyBorder="1" applyAlignment="1">
      <alignment horizontal="center" vertical="center" wrapText="1"/>
    </xf>
    <xf numFmtId="0" fontId="15" fillId="0" borderId="13" xfId="0" applyFont="1" applyBorder="1" applyAlignment="1">
      <alignment horizontal="center" vertical="center" wrapText="1"/>
    </xf>
    <xf numFmtId="9" fontId="16" fillId="0" borderId="13" xfId="1" applyFont="1" applyBorder="1" applyAlignment="1">
      <alignment horizontal="center" vertical="center" wrapText="1"/>
    </xf>
    <xf numFmtId="0" fontId="15" fillId="0" borderId="14" xfId="0" applyFont="1" applyBorder="1" applyAlignment="1">
      <alignment horizontal="center" vertical="center" wrapText="1"/>
    </xf>
    <xf numFmtId="0" fontId="0" fillId="0" borderId="12" xfId="0" applyBorder="1" applyAlignment="1">
      <alignment wrapText="1"/>
    </xf>
    <xf numFmtId="0" fontId="15" fillId="0" borderId="40" xfId="0" applyFont="1" applyBorder="1" applyAlignment="1">
      <alignment wrapText="1"/>
    </xf>
    <xf numFmtId="0" fontId="15" fillId="0" borderId="12" xfId="0" applyFont="1" applyBorder="1" applyAlignment="1">
      <alignment horizontal="center" vertical="center" wrapText="1"/>
    </xf>
    <xf numFmtId="14" fontId="15" fillId="0" borderId="13" xfId="0" applyNumberFormat="1" applyFont="1" applyBorder="1" applyAlignment="1">
      <alignment horizontal="center" vertical="center" wrapText="1"/>
    </xf>
    <xf numFmtId="0" fontId="15" fillId="0" borderId="40" xfId="0" applyFont="1" applyBorder="1" applyAlignment="1">
      <alignment horizontal="center" vertical="center" wrapText="1"/>
    </xf>
    <xf numFmtId="0" fontId="9" fillId="0" borderId="12" xfId="0" applyFont="1" applyBorder="1" applyAlignment="1" applyProtection="1">
      <alignment vertical="top" wrapText="1"/>
      <protection locked="0"/>
    </xf>
    <xf numFmtId="0" fontId="9" fillId="0" borderId="13" xfId="0" applyFont="1" applyBorder="1" applyAlignment="1" applyProtection="1">
      <alignment vertical="top" wrapText="1"/>
      <protection locked="0"/>
    </xf>
    <xf numFmtId="0" fontId="9" fillId="0" borderId="14" xfId="0" applyFont="1" applyBorder="1" applyAlignment="1" applyProtection="1">
      <alignment horizontal="left" vertical="top" wrapText="1"/>
      <protection locked="0"/>
    </xf>
    <xf numFmtId="0" fontId="18" fillId="2" borderId="41" xfId="0" applyFont="1" applyFill="1" applyBorder="1" applyAlignment="1" applyProtection="1">
      <alignment horizontal="center" vertical="center"/>
    </xf>
    <xf numFmtId="0" fontId="18" fillId="2" borderId="13" xfId="0" applyFont="1" applyFill="1" applyBorder="1" applyAlignment="1" applyProtection="1">
      <alignment horizontal="center" vertical="center" wrapText="1"/>
    </xf>
    <xf numFmtId="0" fontId="19" fillId="3" borderId="42" xfId="2" applyFont="1" applyFill="1" applyBorder="1" applyAlignment="1" applyProtection="1">
      <alignment horizontal="center" vertical="center" wrapText="1"/>
    </xf>
    <xf numFmtId="0" fontId="19" fillId="3" borderId="35" xfId="2" applyFont="1" applyFill="1" applyBorder="1" applyAlignment="1" applyProtection="1">
      <alignment horizontal="center" vertical="center" wrapText="1"/>
    </xf>
    <xf numFmtId="10" fontId="0" fillId="0" borderId="13" xfId="1" applyNumberFormat="1" applyFont="1" applyBorder="1" applyAlignment="1">
      <alignment horizontal="center" vertical="center" wrapText="1"/>
    </xf>
    <xf numFmtId="0" fontId="0" fillId="0" borderId="40" xfId="0" applyBorder="1"/>
    <xf numFmtId="9" fontId="0" fillId="0" borderId="13" xfId="1" applyFont="1" applyBorder="1" applyAlignment="1">
      <alignment horizontal="center" vertical="center" wrapText="1"/>
    </xf>
    <xf numFmtId="9" fontId="9" fillId="0" borderId="14" xfId="0" applyNumberFormat="1" applyFont="1" applyBorder="1" applyAlignment="1" applyProtection="1">
      <alignment horizontal="center" vertical="center" wrapText="1"/>
      <protection locked="0"/>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0" fillId="0" borderId="14" xfId="0" applyBorder="1" applyAlignment="1">
      <alignment horizontal="center" vertical="center" wrapText="1"/>
    </xf>
    <xf numFmtId="0" fontId="9" fillId="0" borderId="12" xfId="0" applyFont="1" applyFill="1" applyBorder="1" applyAlignment="1" applyProtection="1">
      <alignment vertical="top" wrapText="1"/>
      <protection locked="0"/>
    </xf>
    <xf numFmtId="0" fontId="9" fillId="0" borderId="13" xfId="0" applyFont="1" applyFill="1" applyBorder="1" applyAlignment="1" applyProtection="1">
      <alignment vertical="top" wrapText="1"/>
      <protection locked="0"/>
    </xf>
    <xf numFmtId="0" fontId="10" fillId="0" borderId="13" xfId="0" applyFont="1" applyFill="1" applyBorder="1" applyAlignment="1" applyProtection="1">
      <alignment horizontal="center" vertical="top" wrapText="1"/>
      <protection locked="0"/>
    </xf>
    <xf numFmtId="0" fontId="10" fillId="0" borderId="13" xfId="0" applyFont="1" applyFill="1" applyBorder="1" applyAlignment="1" applyProtection="1">
      <alignment horizontal="left" vertical="top" wrapText="1"/>
      <protection locked="0"/>
    </xf>
    <xf numFmtId="0" fontId="9" fillId="0" borderId="14" xfId="0" applyFont="1" applyFill="1" applyBorder="1" applyAlignment="1" applyProtection="1">
      <alignment horizontal="left" vertical="top" wrapText="1"/>
      <protection locked="0"/>
    </xf>
    <xf numFmtId="0" fontId="9" fillId="0" borderId="14" xfId="0" applyFont="1" applyFill="1" applyBorder="1" applyAlignment="1" applyProtection="1">
      <alignment vertical="top" wrapText="1"/>
      <protection locked="0"/>
    </xf>
    <xf numFmtId="0" fontId="9" fillId="0" borderId="39" xfId="0" applyFont="1" applyFill="1" applyBorder="1" applyAlignment="1" applyProtection="1">
      <alignment horizontal="center" vertical="center" wrapText="1"/>
      <protection locked="0"/>
    </xf>
    <xf numFmtId="0" fontId="11" fillId="0" borderId="12" xfId="0" applyFont="1" applyFill="1" applyBorder="1" applyAlignment="1" applyProtection="1">
      <alignment horizontal="center" vertical="center" wrapText="1"/>
      <protection locked="0"/>
    </xf>
    <xf numFmtId="0" fontId="11" fillId="0" borderId="13" xfId="0" applyFont="1" applyFill="1" applyBorder="1" applyAlignment="1" applyProtection="1">
      <alignment horizontal="center" vertical="center" wrapText="1"/>
      <protection locked="0"/>
    </xf>
    <xf numFmtId="0" fontId="11" fillId="0" borderId="40" xfId="0" applyFont="1" applyFill="1" applyBorder="1" applyAlignment="1" applyProtection="1">
      <alignment horizontal="center" vertical="center" wrapText="1"/>
      <protection locked="0"/>
    </xf>
    <xf numFmtId="0" fontId="11" fillId="0" borderId="37" xfId="0" applyFont="1" applyFill="1" applyBorder="1" applyAlignment="1" applyProtection="1">
      <alignment horizontal="center" vertical="center" wrapText="1"/>
    </xf>
    <xf numFmtId="0" fontId="9" fillId="0" borderId="43" xfId="0" applyFont="1" applyFill="1" applyBorder="1" applyAlignment="1" applyProtection="1">
      <alignment horizontal="left" vertical="top" wrapText="1"/>
      <protection locked="0"/>
    </xf>
    <xf numFmtId="0" fontId="9" fillId="0" borderId="12" xfId="0" applyFont="1" applyFill="1" applyBorder="1" applyAlignment="1" applyProtection="1">
      <alignment horizontal="left" vertical="top" wrapText="1"/>
      <protection locked="0"/>
    </xf>
    <xf numFmtId="14" fontId="9" fillId="0" borderId="37" xfId="0" applyNumberFormat="1" applyFont="1" applyFill="1" applyBorder="1" applyAlignment="1" applyProtection="1">
      <alignment horizontal="left" vertical="top" wrapText="1"/>
      <protection locked="0"/>
    </xf>
    <xf numFmtId="14" fontId="9" fillId="0" borderId="38" xfId="0" applyNumberFormat="1" applyFont="1" applyFill="1" applyBorder="1" applyAlignment="1" applyProtection="1">
      <alignment horizontal="left" vertical="top" wrapText="1"/>
      <protection locked="0"/>
    </xf>
    <xf numFmtId="9" fontId="9" fillId="0" borderId="14" xfId="0" applyNumberFormat="1" applyFont="1" applyFill="1" applyBorder="1" applyAlignment="1" applyProtection="1">
      <alignment horizontal="center" vertical="center" wrapText="1"/>
      <protection locked="0"/>
    </xf>
    <xf numFmtId="0" fontId="0" fillId="0" borderId="12" xfId="0" applyFill="1" applyBorder="1"/>
    <xf numFmtId="0" fontId="0" fillId="0" borderId="13" xfId="0" applyFill="1" applyBorder="1"/>
    <xf numFmtId="0" fontId="0" fillId="0" borderId="14" xfId="0" applyFill="1" applyBorder="1"/>
    <xf numFmtId="0" fontId="0" fillId="0" borderId="14" xfId="0" applyFill="1" applyBorder="1" applyAlignment="1">
      <alignment horizontal="center" vertical="center" wrapText="1"/>
    </xf>
    <xf numFmtId="0" fontId="0" fillId="0" borderId="40" xfId="0" applyFill="1" applyBorder="1"/>
    <xf numFmtId="0" fontId="0" fillId="0" borderId="0" xfId="0" applyFill="1"/>
    <xf numFmtId="0" fontId="0" fillId="0" borderId="40" xfId="0" applyBorder="1" applyAlignment="1">
      <alignment wrapText="1"/>
    </xf>
    <xf numFmtId="0" fontId="16" fillId="0" borderId="14" xfId="0" applyFont="1" applyBorder="1" applyAlignment="1">
      <alignment horizontal="center" vertical="center" wrapText="1"/>
    </xf>
    <xf numFmtId="10" fontId="16" fillId="0" borderId="13" xfId="1" applyNumberFormat="1" applyFont="1" applyBorder="1" applyAlignment="1">
      <alignment horizontal="center" vertical="center" wrapText="1"/>
    </xf>
    <xf numFmtId="0" fontId="10" fillId="0" borderId="14" xfId="0" applyFont="1" applyBorder="1" applyAlignment="1" applyProtection="1">
      <alignment horizontal="center" vertical="top" wrapText="1"/>
      <protection locked="0"/>
    </xf>
    <xf numFmtId="14" fontId="9" fillId="0" borderId="14" xfId="0" applyNumberFormat="1" applyFont="1" applyBorder="1" applyAlignment="1" applyProtection="1">
      <alignment horizontal="left" vertical="top" wrapText="1"/>
      <protection locked="0"/>
    </xf>
    <xf numFmtId="14" fontId="0" fillId="0" borderId="13" xfId="0" applyNumberFormat="1" applyBorder="1"/>
    <xf numFmtId="0" fontId="9" fillId="0" borderId="19" xfId="0" applyFont="1" applyBorder="1" applyAlignment="1" applyProtection="1">
      <alignment vertical="top" wrapText="1"/>
      <protection locked="0"/>
    </xf>
    <xf numFmtId="0" fontId="9" fillId="0" borderId="20" xfId="0" applyFont="1" applyBorder="1" applyAlignment="1" applyProtection="1">
      <alignment vertical="top" wrapText="1"/>
      <protection locked="0"/>
    </xf>
    <xf numFmtId="0" fontId="10" fillId="0" borderId="20" xfId="0" applyFont="1" applyBorder="1" applyAlignment="1" applyProtection="1">
      <alignment horizontal="center" vertical="top" wrapText="1"/>
      <protection locked="0"/>
    </xf>
    <xf numFmtId="0" fontId="10" fillId="0" borderId="27" xfId="0" applyFont="1" applyBorder="1" applyAlignment="1" applyProtection="1">
      <alignment horizontal="center" vertical="top" wrapText="1"/>
      <protection locked="0"/>
    </xf>
    <xf numFmtId="0" fontId="9" fillId="0" borderId="27" xfId="0" applyFont="1" applyBorder="1" applyAlignment="1" applyProtection="1">
      <alignment vertical="top" wrapText="1"/>
      <protection locked="0"/>
    </xf>
    <xf numFmtId="0" fontId="9" fillId="0" borderId="28" xfId="0" applyFont="1" applyBorder="1" applyAlignment="1" applyProtection="1">
      <alignment horizontal="center" vertical="center" wrapText="1"/>
      <protection locked="0"/>
    </xf>
    <xf numFmtId="0" fontId="11" fillId="0" borderId="19" xfId="0" applyFont="1" applyBorder="1" applyAlignment="1" applyProtection="1">
      <alignment horizontal="center" vertical="center" wrapText="1"/>
      <protection locked="0"/>
    </xf>
    <xf numFmtId="0" fontId="11" fillId="0" borderId="20" xfId="0" applyFont="1" applyBorder="1" applyAlignment="1" applyProtection="1">
      <alignment horizontal="center" vertical="center" wrapText="1"/>
      <protection locked="0"/>
    </xf>
    <xf numFmtId="0" fontId="11" fillId="0" borderId="21" xfId="0" applyFont="1" applyBorder="1" applyAlignment="1" applyProtection="1">
      <alignment horizontal="center" vertical="center" wrapText="1"/>
      <protection locked="0"/>
    </xf>
    <xf numFmtId="0" fontId="18" fillId="2" borderId="22" xfId="0" applyFont="1" applyFill="1" applyBorder="1" applyAlignment="1" applyProtection="1">
      <alignment horizontal="center" vertical="center"/>
    </xf>
    <xf numFmtId="0" fontId="18" fillId="2" borderId="20" xfId="0" applyFont="1" applyFill="1" applyBorder="1" applyAlignment="1" applyProtection="1">
      <alignment horizontal="center" vertical="center" wrapText="1"/>
    </xf>
    <xf numFmtId="10" fontId="11" fillId="0" borderId="19" xfId="1" applyNumberFormat="1" applyFont="1" applyFill="1" applyBorder="1" applyAlignment="1" applyProtection="1">
      <alignment horizontal="center" vertical="center" wrapText="1"/>
    </xf>
    <xf numFmtId="0" fontId="11" fillId="4" borderId="30"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9" fontId="11" fillId="0" borderId="20" xfId="1" applyFont="1" applyFill="1" applyBorder="1" applyAlignment="1" applyProtection="1">
      <alignment horizontal="center" vertical="center" wrapText="1"/>
    </xf>
    <xf numFmtId="0" fontId="11" fillId="2" borderId="21" xfId="0" applyFont="1" applyFill="1" applyBorder="1" applyAlignment="1" applyProtection="1">
      <alignment horizontal="center" vertical="center" wrapText="1"/>
    </xf>
    <xf numFmtId="0" fontId="14" fillId="3" borderId="31" xfId="2" applyFont="1" applyFill="1" applyBorder="1" applyAlignment="1" applyProtection="1">
      <alignment horizontal="center" vertical="center" wrapText="1"/>
    </xf>
    <xf numFmtId="0" fontId="9" fillId="0" borderId="44" xfId="0" applyFont="1" applyBorder="1" applyAlignment="1" applyProtection="1">
      <alignment horizontal="left" vertical="top" wrapText="1"/>
      <protection locked="0"/>
    </xf>
    <xf numFmtId="0" fontId="9" fillId="0" borderId="19" xfId="0" applyFont="1" applyBorder="1" applyAlignment="1" applyProtection="1">
      <alignment horizontal="left" vertical="top" wrapText="1"/>
      <protection locked="0"/>
    </xf>
    <xf numFmtId="14" fontId="9" fillId="0" borderId="30" xfId="0" applyNumberFormat="1" applyFont="1" applyFill="1" applyBorder="1" applyAlignment="1" applyProtection="1">
      <alignment horizontal="left" vertical="top" wrapText="1"/>
      <protection locked="0"/>
    </xf>
    <xf numFmtId="0" fontId="9" fillId="0" borderId="27" xfId="0" applyFont="1" applyBorder="1" applyAlignment="1" applyProtection="1">
      <alignment horizontal="left" vertical="top" wrapText="1"/>
      <protection locked="0"/>
    </xf>
    <xf numFmtId="9" fontId="9" fillId="0" borderId="27" xfId="0" applyNumberFormat="1" applyFont="1" applyBorder="1" applyAlignment="1" applyProtection="1">
      <alignment horizontal="left" vertical="top" wrapText="1"/>
      <protection locked="0"/>
    </xf>
    <xf numFmtId="0" fontId="0" fillId="0" borderId="19" xfId="0" applyBorder="1"/>
    <xf numFmtId="0" fontId="0" fillId="0" borderId="20" xfId="0" applyBorder="1"/>
    <xf numFmtId="0" fontId="0" fillId="0" borderId="27" xfId="0" applyBorder="1"/>
    <xf numFmtId="0" fontId="0" fillId="0" borderId="19" xfId="0" applyBorder="1" applyAlignment="1">
      <alignment horizontal="center" vertical="center" wrapText="1"/>
    </xf>
    <xf numFmtId="14" fontId="0" fillId="0" borderId="20" xfId="0" applyNumberFormat="1" applyBorder="1" applyAlignment="1">
      <alignment horizontal="center" vertical="center" wrapText="1"/>
    </xf>
    <xf numFmtId="9" fontId="16" fillId="0" borderId="20" xfId="1" applyFont="1" applyBorder="1" applyAlignment="1">
      <alignment horizontal="center" vertical="center" wrapText="1"/>
    </xf>
    <xf numFmtId="0" fontId="15" fillId="0" borderId="27" xfId="0" applyFont="1" applyBorder="1" applyAlignment="1">
      <alignment horizontal="center" vertical="center" wrapText="1"/>
    </xf>
    <xf numFmtId="0" fontId="0" fillId="0" borderId="21" xfId="0" applyBorder="1"/>
    <xf numFmtId="9" fontId="0" fillId="0" borderId="0" xfId="0" applyNumberFormat="1"/>
    <xf numFmtId="0" fontId="4" fillId="0" borderId="13" xfId="0" applyFont="1" applyBorder="1" applyAlignment="1">
      <alignment horizontal="center" vertical="center" wrapText="1"/>
    </xf>
    <xf numFmtId="0" fontId="0" fillId="0" borderId="13" xfId="0" applyBorder="1" applyAlignment="1">
      <alignment wrapText="1"/>
    </xf>
    <xf numFmtId="10" fontId="0" fillId="0" borderId="13" xfId="0" applyNumberFormat="1" applyBorder="1" applyAlignment="1">
      <alignment wrapText="1"/>
    </xf>
    <xf numFmtId="0" fontId="0" fillId="0" borderId="0" xfId="0" applyAlignment="1">
      <alignment wrapText="1"/>
    </xf>
    <xf numFmtId="0" fontId="15" fillId="0" borderId="13" xfId="0" applyFont="1" applyBorder="1" applyAlignment="1">
      <alignment wrapText="1"/>
    </xf>
    <xf numFmtId="0" fontId="15" fillId="0" borderId="45" xfId="0" applyFont="1" applyFill="1" applyBorder="1" applyAlignment="1">
      <alignment wrapText="1"/>
    </xf>
    <xf numFmtId="1" fontId="12" fillId="5" borderId="8" xfId="0" applyNumberFormat="1" applyFont="1" applyFill="1" applyBorder="1" applyAlignment="1" applyProtection="1">
      <alignment horizontal="center" vertical="center"/>
    </xf>
    <xf numFmtId="1" fontId="18" fillId="5" borderId="8" xfId="0" applyNumberFormat="1" applyFont="1" applyFill="1" applyBorder="1" applyAlignment="1" applyProtection="1">
      <alignment horizontal="center" vertical="center"/>
    </xf>
    <xf numFmtId="0" fontId="0" fillId="5" borderId="0" xfId="0" applyFill="1"/>
    <xf numFmtId="0" fontId="14" fillId="5" borderId="35" xfId="2" applyFont="1" applyFill="1" applyBorder="1" applyAlignment="1" applyProtection="1">
      <alignment horizontal="center" vertical="center" wrapText="1"/>
    </xf>
    <xf numFmtId="0" fontId="19" fillId="5" borderId="35" xfId="2" applyFont="1" applyFill="1" applyBorder="1" applyAlignment="1" applyProtection="1">
      <alignment horizontal="center" vertical="center" wrapText="1"/>
    </xf>
    <xf numFmtId="0" fontId="14" fillId="6" borderId="42" xfId="2" applyFont="1" applyFill="1" applyBorder="1" applyAlignment="1" applyProtection="1">
      <alignment horizontal="center" vertical="center" wrapText="1"/>
    </xf>
    <xf numFmtId="0" fontId="19" fillId="6" borderId="42" xfId="2" applyFont="1" applyFill="1" applyBorder="1" applyAlignment="1" applyProtection="1">
      <alignment horizontal="center" vertical="center" wrapText="1"/>
    </xf>
    <xf numFmtId="0" fontId="14" fillId="7" borderId="7" xfId="2" applyFont="1" applyFill="1" applyBorder="1" applyAlignment="1" applyProtection="1">
      <alignment horizontal="center" vertical="center" wrapText="1"/>
    </xf>
    <xf numFmtId="0" fontId="19" fillId="7" borderId="42" xfId="2" applyFont="1" applyFill="1" applyBorder="1" applyAlignment="1" applyProtection="1">
      <alignment horizontal="center" vertical="center" wrapText="1"/>
    </xf>
    <xf numFmtId="0" fontId="14" fillId="7" borderId="42" xfId="2" applyFont="1" applyFill="1" applyBorder="1" applyAlignment="1" applyProtection="1">
      <alignment horizontal="center" vertical="center" wrapText="1"/>
    </xf>
    <xf numFmtId="0" fontId="19" fillId="7" borderId="31" xfId="2" applyFont="1" applyFill="1" applyBorder="1" applyAlignment="1" applyProtection="1">
      <alignment horizontal="center" vertical="center" wrapText="1"/>
    </xf>
    <xf numFmtId="0" fontId="14" fillId="7" borderId="35" xfId="2" applyFont="1" applyFill="1" applyBorder="1" applyAlignment="1" applyProtection="1">
      <alignment horizontal="center" vertical="center" wrapText="1"/>
    </xf>
    <xf numFmtId="0" fontId="19" fillId="7" borderId="35" xfId="2" applyFont="1" applyFill="1" applyBorder="1" applyAlignment="1" applyProtection="1">
      <alignment horizontal="center" vertical="center" wrapText="1"/>
    </xf>
    <xf numFmtId="0" fontId="14" fillId="6" borderId="35" xfId="2" applyFont="1" applyFill="1" applyBorder="1" applyAlignment="1" applyProtection="1">
      <alignment horizontal="center" vertical="center" wrapText="1"/>
    </xf>
    <xf numFmtId="0" fontId="19" fillId="6" borderId="35" xfId="2" applyFont="1" applyFill="1" applyBorder="1" applyAlignment="1" applyProtection="1">
      <alignment horizontal="center" vertical="center" wrapText="1"/>
    </xf>
    <xf numFmtId="10" fontId="16" fillId="0" borderId="13" xfId="0" applyNumberFormat="1" applyFont="1" applyBorder="1" applyAlignment="1">
      <alignment horizontal="center" vertical="center"/>
    </xf>
    <xf numFmtId="10" fontId="24" fillId="0" borderId="13" xfId="0" applyNumberFormat="1" applyFont="1" applyBorder="1" applyAlignment="1">
      <alignment horizontal="center" vertical="center"/>
    </xf>
    <xf numFmtId="10" fontId="24" fillId="0" borderId="20" xfId="0" applyNumberFormat="1" applyFont="1" applyBorder="1" applyAlignment="1">
      <alignment horizontal="center" vertical="center"/>
    </xf>
    <xf numFmtId="0" fontId="15" fillId="8" borderId="40" xfId="0" applyFont="1" applyFill="1" applyBorder="1" applyAlignment="1">
      <alignment horizontal="center" vertical="center" wrapText="1"/>
    </xf>
    <xf numFmtId="10" fontId="0" fillId="0" borderId="37" xfId="0" applyNumberFormat="1" applyBorder="1" applyAlignment="1">
      <alignment horizontal="center" vertical="center" wrapText="1"/>
    </xf>
    <xf numFmtId="0" fontId="2" fillId="0" borderId="3"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 fillId="0" borderId="27" xfId="0" applyFont="1" applyFill="1" applyBorder="1" applyAlignment="1" applyProtection="1">
      <alignment horizontal="center" vertical="center" wrapText="1"/>
    </xf>
    <xf numFmtId="0" fontId="5" fillId="0" borderId="25" xfId="0" applyFont="1" applyFill="1" applyBorder="1" applyAlignment="1" applyProtection="1">
      <alignment horizontal="center" vertical="center" wrapText="1"/>
    </xf>
    <xf numFmtId="0" fontId="5" fillId="0" borderId="32" xfId="0" applyFont="1" applyFill="1" applyBorder="1" applyAlignment="1" applyProtection="1">
      <alignment horizontal="center" vertical="center" wrapText="1"/>
    </xf>
    <xf numFmtId="0" fontId="5" fillId="0" borderId="33"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23"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6" fillId="5" borderId="2" xfId="0" applyFont="1" applyFill="1" applyBorder="1" applyAlignment="1" applyProtection="1">
      <alignment horizontal="center" vertical="center" wrapText="1"/>
    </xf>
    <xf numFmtId="0" fontId="6" fillId="5" borderId="20"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wrapText="1"/>
    </xf>
    <xf numFmtId="0" fontId="5" fillId="0" borderId="16" xfId="0" applyFont="1" applyFill="1" applyBorder="1" applyAlignment="1" applyProtection="1">
      <alignment horizontal="center" vertical="center" wrapText="1"/>
    </xf>
    <xf numFmtId="0" fontId="5" fillId="0" borderId="17" xfId="0" applyFont="1" applyFill="1" applyBorder="1" applyAlignment="1" applyProtection="1">
      <alignment horizontal="center" vertical="center" wrapText="1"/>
    </xf>
    <xf numFmtId="0" fontId="5" fillId="0" borderId="18" xfId="0"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0" fontId="6" fillId="5" borderId="8" xfId="0" applyFont="1" applyFill="1" applyBorder="1" applyAlignment="1" applyProtection="1">
      <alignment horizontal="center" vertical="center" wrapText="1"/>
    </xf>
    <xf numFmtId="0" fontId="6" fillId="5" borderId="22"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20" xfId="0" applyFont="1" applyFill="1" applyBorder="1" applyAlignment="1" applyProtection="1">
      <alignment horizontal="center" vertical="center" wrapText="1"/>
    </xf>
    <xf numFmtId="0" fontId="9" fillId="0" borderId="0" xfId="0" applyFont="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3" fillId="0" borderId="24" xfId="0" applyFont="1" applyFill="1" applyBorder="1" applyAlignment="1" applyProtection="1">
      <alignment horizontal="center" vertical="center" wrapText="1"/>
    </xf>
    <xf numFmtId="0" fontId="0" fillId="0" borderId="3" xfId="0"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0" fillId="0" borderId="46" xfId="0" applyBorder="1"/>
    <xf numFmtId="0" fontId="0" fillId="0" borderId="47" xfId="0" applyBorder="1"/>
    <xf numFmtId="0" fontId="0" fillId="0" borderId="48" xfId="0" applyBorder="1"/>
    <xf numFmtId="0" fontId="0" fillId="0" borderId="49" xfId="0" applyBorder="1"/>
    <xf numFmtId="0" fontId="0" fillId="0" borderId="50" xfId="0" applyBorder="1"/>
    <xf numFmtId="0" fontId="0" fillId="0" borderId="51" xfId="0" applyBorder="1"/>
    <xf numFmtId="0" fontId="0" fillId="0" borderId="52" xfId="0" applyBorder="1"/>
    <xf numFmtId="0" fontId="0" fillId="0" borderId="53" xfId="0" applyBorder="1"/>
    <xf numFmtId="0" fontId="0" fillId="0" borderId="54" xfId="0" applyBorder="1"/>
  </cellXfs>
  <cellStyles count="3">
    <cellStyle name="Hipervínculo" xfId="2" builtinId="8"/>
    <cellStyle name="Normal" xfId="0" builtinId="0"/>
    <cellStyle name="Porcentaje" xfId="1" builtinId="5"/>
  </cellStyles>
  <dxfs count="3">
    <dxf>
      <font>
        <b/>
        <i val="0"/>
        <condense val="0"/>
        <extend val="0"/>
      </font>
      <fill>
        <patternFill>
          <bgColor indexed="42"/>
        </patternFill>
      </fill>
    </dxf>
    <dxf>
      <font>
        <b/>
        <i val="0"/>
        <condense val="0"/>
        <extend val="0"/>
      </font>
      <fill>
        <patternFill>
          <bgColor indexed="43"/>
        </patternFill>
      </fill>
    </dxf>
    <dxf>
      <font>
        <b/>
        <i val="0"/>
        <condense val="0"/>
        <extend val="0"/>
      </font>
      <fill>
        <patternFill>
          <bgColor indexed="45"/>
        </patternFill>
      </fill>
    </dxf>
  </dxfs>
  <tableStyles count="0" defaultTableStyle="TableStyleMedium2" defaultPivotStyle="PivotStyleLight16"/>
  <colors>
    <mruColors>
      <color rgb="FFFF99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Hoja3!$B$3</c:f>
              <c:strCache>
                <c:ptCount val="1"/>
                <c:pt idx="0">
                  <c:v>INCIDENTES REPORTADOS A LA OAP</c:v>
                </c:pt>
              </c:strCache>
            </c:strRef>
          </c:tx>
          <c:dPt>
            <c:idx val="0"/>
            <c:bubble3D val="0"/>
            <c:spPr>
              <a:solidFill>
                <a:schemeClr val="accent6"/>
              </a:solidFill>
              <a:ln w="25400">
                <a:solidFill>
                  <a:schemeClr val="lt1"/>
                </a:solidFill>
              </a:ln>
              <a:effectLst/>
              <a:sp3d contourW="25400">
                <a:contourClr>
                  <a:schemeClr val="lt1"/>
                </a:contourClr>
              </a:sp3d>
            </c:spPr>
          </c:dPt>
          <c:dPt>
            <c:idx val="1"/>
            <c:bubble3D val="0"/>
            <c:spPr>
              <a:solidFill>
                <a:srgbClr val="FF0000"/>
              </a:solidFill>
              <a:ln w="25400">
                <a:solidFill>
                  <a:schemeClr val="lt1"/>
                </a:solidFill>
              </a:ln>
              <a:effectLst/>
              <a:sp3d contourW="25400">
                <a:contourClr>
                  <a:schemeClr val="lt1"/>
                </a:contourClr>
              </a:sp3d>
            </c:spPr>
          </c:dPt>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Hoja3!$A$4:$A$5</c:f>
              <c:strCache>
                <c:ptCount val="2"/>
                <c:pt idx="0">
                  <c:v>Riesgos No Matrializados</c:v>
                </c:pt>
                <c:pt idx="1">
                  <c:v>Riesgos en los que se Reportaron incidentes</c:v>
                </c:pt>
              </c:strCache>
            </c:strRef>
          </c:cat>
          <c:val>
            <c:numRef>
              <c:f>Hoja3!$B$4:$B$5</c:f>
              <c:numCache>
                <c:formatCode>General</c:formatCode>
                <c:ptCount val="2"/>
                <c:pt idx="0">
                  <c:v>13</c:v>
                </c:pt>
                <c:pt idx="1">
                  <c:v>6</c:v>
                </c:pt>
              </c:numCache>
            </c:numRef>
          </c:val>
        </c:ser>
        <c:dLbls>
          <c:showLegendKey val="0"/>
          <c:showVal val="0"/>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Hoja3!$B$18</c:f>
              <c:strCache>
                <c:ptCount val="1"/>
                <c:pt idx="0">
                  <c:v>EFICACIA DE LOS PLANES DE TRATAMIENTO</c:v>
                </c:pt>
              </c:strCache>
            </c:strRef>
          </c:tx>
          <c:spPr>
            <a:solidFill>
              <a:srgbClr val="92D050"/>
            </a:solidFill>
          </c:spPr>
          <c:dPt>
            <c:idx val="0"/>
            <c:bubble3D val="0"/>
            <c:spPr>
              <a:solidFill>
                <a:srgbClr val="92D050"/>
              </a:solidFill>
              <a:ln w="25400">
                <a:solidFill>
                  <a:schemeClr val="lt1"/>
                </a:solidFill>
              </a:ln>
              <a:effectLst/>
              <a:sp3d contourW="25400">
                <a:contourClr>
                  <a:schemeClr val="lt1"/>
                </a:contourClr>
              </a:sp3d>
            </c:spPr>
          </c:dPt>
          <c:dPt>
            <c:idx val="1"/>
            <c:bubble3D val="0"/>
            <c:spPr>
              <a:solidFill>
                <a:srgbClr val="FF0000"/>
              </a:solidFill>
              <a:ln w="25400">
                <a:solidFill>
                  <a:schemeClr val="lt1"/>
                </a:solidFill>
              </a:ln>
              <a:effectLst/>
              <a:sp3d contourW="25400">
                <a:contourClr>
                  <a:schemeClr val="lt1"/>
                </a:contourClr>
              </a:sp3d>
            </c:spPr>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Hoja3!$A$19:$A$20</c:f>
              <c:strCache>
                <c:ptCount val="2"/>
                <c:pt idx="0">
                  <c:v>SI</c:v>
                </c:pt>
                <c:pt idx="1">
                  <c:v>NO</c:v>
                </c:pt>
              </c:strCache>
            </c:strRef>
          </c:cat>
          <c:val>
            <c:numRef>
              <c:f>Hoja3!$B$19:$B$20</c:f>
              <c:numCache>
                <c:formatCode>General</c:formatCode>
                <c:ptCount val="2"/>
                <c:pt idx="0">
                  <c:v>19</c:v>
                </c:pt>
                <c:pt idx="1">
                  <c:v>0</c:v>
                </c:pt>
              </c:numCache>
            </c:numRef>
          </c:val>
        </c:ser>
        <c:dLbls>
          <c:showLegendKey val="0"/>
          <c:showVal val="0"/>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Hoja3!$B$33</c:f>
              <c:strCache>
                <c:ptCount val="1"/>
                <c:pt idx="0">
                  <c:v>RIESGOS QUE CONTINUAN MONITOREANDO 2017-2018</c:v>
                </c:pt>
              </c:strCache>
            </c:strRef>
          </c:tx>
          <c:dPt>
            <c:idx val="0"/>
            <c:bubble3D val="0"/>
            <c:spPr>
              <a:solidFill>
                <a:srgbClr val="92D050"/>
              </a:solidFill>
              <a:ln w="25400">
                <a:solidFill>
                  <a:schemeClr val="lt1"/>
                </a:solidFill>
              </a:ln>
              <a:effectLst/>
              <a:sp3d contourW="25400">
                <a:contourClr>
                  <a:schemeClr val="lt1"/>
                </a:contourClr>
              </a:sp3d>
            </c:spPr>
          </c:dPt>
          <c:dPt>
            <c:idx val="1"/>
            <c:bubble3D val="0"/>
            <c:spPr>
              <a:solidFill>
                <a:srgbClr val="FF0000"/>
              </a:solidFill>
              <a:ln w="25400">
                <a:solidFill>
                  <a:schemeClr val="lt1"/>
                </a:solidFill>
              </a:ln>
              <a:effectLst/>
              <a:sp3d contourW="25400">
                <a:contourClr>
                  <a:schemeClr val="lt1"/>
                </a:contourClr>
              </a:sp3d>
            </c:spPr>
          </c:dPt>
          <c:dPt>
            <c:idx val="2"/>
            <c:bubble3D val="0"/>
            <c:spPr>
              <a:solidFill>
                <a:srgbClr val="FFC000"/>
              </a:solidFill>
              <a:ln w="25400">
                <a:solidFill>
                  <a:schemeClr val="lt1"/>
                </a:solidFill>
              </a:ln>
              <a:effectLst/>
              <a:sp3d contourW="25400">
                <a:contourClr>
                  <a:schemeClr val="lt1"/>
                </a:contourClr>
              </a:sp3d>
            </c:spPr>
          </c:dPt>
          <c:cat>
            <c:strRef>
              <c:f>Hoja3!$A$34:$A$36</c:f>
              <c:strCache>
                <c:ptCount val="3"/>
                <c:pt idx="0">
                  <c:v>SI</c:v>
                </c:pt>
                <c:pt idx="1">
                  <c:v>NO</c:v>
                </c:pt>
                <c:pt idx="2">
                  <c:v>Se encuentra en Borrador</c:v>
                </c:pt>
              </c:strCache>
            </c:strRef>
          </c:cat>
          <c:val>
            <c:numRef>
              <c:f>Hoja3!$B$34:$B$36</c:f>
              <c:numCache>
                <c:formatCode>General</c:formatCode>
                <c:ptCount val="3"/>
                <c:pt idx="0">
                  <c:v>14</c:v>
                </c:pt>
                <c:pt idx="1">
                  <c:v>1</c:v>
                </c:pt>
                <c:pt idx="2">
                  <c:v>4</c:v>
                </c:pt>
              </c:numCache>
            </c:numRef>
          </c:val>
        </c:ser>
        <c:dLbls>
          <c:showLegendKey val="0"/>
          <c:showVal val="0"/>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28</xdr:col>
      <xdr:colOff>0</xdr:colOff>
      <xdr:row>16</xdr:row>
      <xdr:rowOff>142875</xdr:rowOff>
    </xdr:from>
    <xdr:to>
      <xdr:col>28</xdr:col>
      <xdr:colOff>180975</xdr:colOff>
      <xdr:row>23</xdr:row>
      <xdr:rowOff>76200</xdr:rowOff>
    </xdr:to>
    <xdr:sp macro="" textlink="">
      <xdr:nvSpPr>
        <xdr:cNvPr id="2" name="Text Box 165"/>
        <xdr:cNvSpPr txBox="1">
          <a:spLocks noChangeArrowheads="1"/>
        </xdr:cNvSpPr>
      </xdr:nvSpPr>
      <xdr:spPr bwMode="auto">
        <a:xfrm>
          <a:off x="18154650" y="37004625"/>
          <a:ext cx="1809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647700</xdr:colOff>
      <xdr:row>0</xdr:row>
      <xdr:rowOff>0</xdr:rowOff>
    </xdr:from>
    <xdr:to>
      <xdr:col>10</xdr:col>
      <xdr:colOff>647700</xdr:colOff>
      <xdr:row>14</xdr:row>
      <xdr:rowOff>76200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709612</xdr:colOff>
      <xdr:row>16</xdr:row>
      <xdr:rowOff>147637</xdr:rowOff>
    </xdr:from>
    <xdr:to>
      <xdr:col>10</xdr:col>
      <xdr:colOff>709612</xdr:colOff>
      <xdr:row>31</xdr:row>
      <xdr:rowOff>33337</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747712</xdr:colOff>
      <xdr:row>31</xdr:row>
      <xdr:rowOff>119062</xdr:rowOff>
    </xdr:from>
    <xdr:to>
      <xdr:col>10</xdr:col>
      <xdr:colOff>747712</xdr:colOff>
      <xdr:row>46</xdr:row>
      <xdr:rowOff>4762</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E RIESGO X PROCESO"/>
      <sheetName val="RESUMEN "/>
      <sheetName val="Hoja3"/>
      <sheetName val="Hoja1"/>
    </sheetNames>
    <sheetDataSet>
      <sheetData sheetId="0"/>
      <sheetData sheetId="1"/>
      <sheetData sheetId="2"/>
      <sheetData sheetId="3">
        <row r="1">
          <cell r="A1" t="str">
            <v>PLANEACIÓN INSTITUCIONAL Y GESTIÓN PRESUPUESTAL</v>
          </cell>
        </row>
        <row r="2">
          <cell r="A2" t="str">
            <v>GESTIÓN DE TECNOLOGÍAS DE INFORMACIÓN Y COMUNICACIÓN</v>
          </cell>
        </row>
        <row r="3">
          <cell r="A3" t="str">
            <v>GESTIÓN DE INNOVACIÓN y REGLAMENTACIÓN TECNICA DE LA INFRAESTRUCTURA</v>
          </cell>
        </row>
        <row r="4">
          <cell r="A4" t="str">
            <v>GESTIÓN DEL RIESGO VIAL</v>
          </cell>
        </row>
        <row r="5">
          <cell r="A5" t="str">
            <v>GESTIÓN SOCIAL Y AMBIENTAL EN PROYECTOS DE INFRAESTRUCTURA</v>
          </cell>
        </row>
        <row r="6">
          <cell r="A6" t="str">
            <v>GESTIÓN DE LA INFRAESTRUCTURA VIAL</v>
          </cell>
        </row>
        <row r="7">
          <cell r="A7" t="str">
            <v>GESTIÓN DEL TALENTO HUMANO</v>
          </cell>
        </row>
        <row r="8">
          <cell r="A8" t="str">
            <v>ADMINISTRACIÓN DE BIENES Y SERVICIOS</v>
          </cell>
        </row>
        <row r="9">
          <cell r="A9" t="str">
            <v>CONTROL FINANCIERO Y CONTABLE</v>
          </cell>
        </row>
        <row r="10">
          <cell r="A10" t="str">
            <v>GESTIÓN LEGAL Y DEFENSA JUDICIAL</v>
          </cell>
        </row>
        <row r="11">
          <cell r="A11" t="str">
            <v>GESTIÓN CONTRACTUAL</v>
          </cell>
        </row>
        <row r="12">
          <cell r="A12" t="str">
            <v>EVALUACION Y SEGUIMIENTO</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ohana De la Parra Rivero" refreshedDate="43063.836854513887" createdVersion="5" refreshedVersion="5" minRefreshableVersion="3" recordCount="19">
  <cacheSource type="worksheet">
    <worksheetSource ref="A1:L20" sheet="Hoja2"/>
  </cacheSource>
  <cacheFields count="12">
    <cacheField name="PROCESO" numFmtId="0">
      <sharedItems count="11">
        <s v="PLANEACIÓN INSTITUCIONAL Y GESTIÓN PRESUPUESTAL"/>
        <s v="GESTIÓN DE INNOVACIÓN y REGLAMENTACIÓN TECNICA DE LA INFRAESTRUCTURA"/>
        <s v="GESTIÓN SOCIAL Y AMBIENTAL EN PROYECTOS DE INFRAESTRUCTURA"/>
        <s v="GESTIÓN DEL RIESGO VIAL"/>
        <s v="GESTIÓN DE LA INFRAESTRUCTURA VIAL"/>
        <s v="ADMINISTRACIÓN DE BIENES Y SERVICIOS"/>
        <s v="CONTROL FINANCIERO Y CONTABLE"/>
        <s v="GESTIÓN CONTRACTUAL"/>
        <s v="GESTIÓN DEL TALENTO HUMANO"/>
        <s v="GESTIÓN LEGAL Y DEFENSA JUDICIAL"/>
        <s v="EVALUACION Y SEGUIMIENTO"/>
      </sharedItems>
    </cacheField>
    <cacheField name="ID" numFmtId="0">
      <sharedItems/>
    </cacheField>
    <cacheField name="RIESGO" numFmtId="0">
      <sharedItems count="19">
        <s v="DEFICIENTE CORRELACIÓN ENTRE LOS RUBROS DE INVERSIÓN Y LAS METAS"/>
        <s v="INSUFICIENCIA DE RECURSOS PARA LA EJECUCIÓN DE ESTUDIOS Y DISEÑOS REQUERIDOS PARA DESARROLLAR LOS PROGRAMAS ESTRATÉGICOS DE LA ENTIDAD"/>
        <s v=" IMPACTOS SOCIALES Y/O AMBIENTALES Y/O PREDIALES NO CONTROLADOS EN LAS ÁREAS DE INFLUENCIA DERIVADO DE LA EJECUCIÓN DE LOS PROYECTOS A CARGO DE LA ENTIDAD"/>
        <s v="ENFOQUE REACTIVO EN LA ATENCIÓN DE EMERGENCIAS"/>
        <s v="DEMORAS EN LA EJECUCIÓN DE LAS OBRAS"/>
        <s v="DEFICIENCIAS EN LA CALIDAD Y ESTABILIDAD DE LA OBRA"/>
        <s v="  INCONVENIENTES EN LA EJECUCIÓN Y LIQUIDACIÓN DE LOS CONVENIOS INTER ADMINISTRATIVOS"/>
        <s v="DIFICULTAD PARA REALIZAR SANEAMIENTO DE BIENES INMUEBLES"/>
        <s v="DESACTUALIZACION DE INVENTARIO DE MUEBLES "/>
        <s v="NO RAZONABILIDAD DE LA INFORMACIÓN  DE LOS ESTADOS FINANCIEROS"/>
        <s v="PAGO DE LAS OBLIGACIONES FINANCIERAS DE LA ENTIDAD NO OPORTUNO O CON INCONSISTENCIAS "/>
        <s v="ABOCARNOS A DEMANDAS Y RECLAMACIONES DE CARÁCTER ECONÓMICO POR PARTE DE PERSONAS AFECTADAS POR INTERPRETACIONES SUBJETIVAS.  "/>
        <s v="POSIBLE INSATISFACCIÓN EN ALGUNOS DE LOS SECTORES DE LA POBLACIÓN BENEFICIARIA DE LOS PLANES DE BIENESTAR, CAPACITACIÓN Y SALUD Y SEGURIDAD EN EL TRABAJO"/>
        <s v="DECIDIR CONCILIAR TOTAL O PARCIALMENTE EN CASOS QUE NO LO AMERITEN O DECIDIR NO CONCILIAR EN CASOS EN LOS QUE SE REQUIERE O SEA RECOMENDABLE"/>
        <s v="INCUMPLIMIENTO EN EL RECONOCIMIENTO Y/O PAGO DE LA CARTERA A FAVOR DE LA ENTIDAD, POR PARTE DE LOS DEUDORES"/>
        <s v="EMISIÓN NO OPORTUNA DE CONCEPTOS JURÍDICOS"/>
        <s v="CONDENAS Y/O SANCIONES PECUNIARIAS Y/O ADMINISTRATIVAS EN CONTRA DE LA ENTIDAD"/>
        <s v=" NO EVIDENCIAR DENTRO DEL PROCESO DE AUDITORÍA, SITUACIONES RELEVANTES QUE AFECTEN NEGATIVAMENTE EL NORMAL Y ADECUADO DESARROLLO DE LA OPERACIÓN DE LA ENTIDAD"/>
        <s v="NO PRESENTAR LOS INFORMES Y SEGUIMIENTOS LEGALMENTE ESTABLECIDOS, PRESENTARLOS DE MANERA PARCIAL, INEXACTA O EXTEMPORÁNEA"/>
      </sharedItems>
    </cacheField>
    <cacheField name="NIVEL DE RIESGO INHERENTE (RI)" numFmtId="0">
      <sharedItems containsSemiMixedTypes="0" containsString="0" containsNumber="1" containsInteger="1" minValue="2" maxValue="15"/>
    </cacheField>
    <cacheField name="PRIORIDAD RI" numFmtId="0">
      <sharedItems/>
    </cacheField>
    <cacheField name="NIVEL DE RIESGO RESIDUAL (RR)" numFmtId="0">
      <sharedItems containsSemiMixedTypes="0" containsString="0" containsNumber="1" containsInteger="1" minValue="1" maxValue="3" count="3">
        <n v="2"/>
        <n v="3"/>
        <n v="1"/>
      </sharedItems>
    </cacheField>
    <cacheField name="PRIORIDAD RECOMENDADA RR" numFmtId="0">
      <sharedItems/>
    </cacheField>
    <cacheField name="POLÍTICA APLICABLE" numFmtId="0">
      <sharedItems/>
    </cacheField>
    <cacheField name="% avance" numFmtId="10">
      <sharedItems containsSemiMixedTypes="0" containsString="0" containsNumber="1" minValue="0" maxValue="1" count="9">
        <n v="0"/>
        <n v="0.5"/>
        <n v="0.97140000000000004"/>
        <n v="0.72"/>
        <n v="1"/>
        <n v="0.8"/>
        <n v="0.66669999999999996"/>
        <n v="0.9667"/>
        <n v="0.9"/>
      </sharedItems>
    </cacheField>
    <cacheField name="INCIDENTES" numFmtId="0">
      <sharedItems containsSemiMixedTypes="0" containsString="0" containsNumber="1" containsInteger="1" minValue="0" maxValue="2" count="3">
        <n v="0"/>
        <n v="1"/>
        <n v="2"/>
      </sharedItems>
    </cacheField>
    <cacheField name="EFICAZ" numFmtId="0">
      <sharedItems/>
    </cacheField>
    <cacheField name="MONITOREADO 2017"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9">
  <r>
    <x v="0"/>
    <s v="R1"/>
    <x v="0"/>
    <n v="8"/>
    <s v="MODERADA"/>
    <x v="0"/>
    <s v="BAJA"/>
    <s v="Reducir"/>
    <x v="0"/>
    <x v="0"/>
    <s v="SI"/>
    <s v="borrador"/>
  </r>
  <r>
    <x v="1"/>
    <s v="R2"/>
    <x v="1"/>
    <n v="15"/>
    <s v="ALTA"/>
    <x v="1"/>
    <s v="BAJA"/>
    <s v="Reducir"/>
    <x v="1"/>
    <x v="1"/>
    <s v="SI"/>
    <s v="NO"/>
  </r>
  <r>
    <x v="2"/>
    <s v="R3"/>
    <x v="2"/>
    <n v="12"/>
    <s v="ALTA"/>
    <x v="1"/>
    <s v="BAJA"/>
    <s v="Reducir"/>
    <x v="2"/>
    <x v="0"/>
    <s v="SI"/>
    <s v="borrador"/>
  </r>
  <r>
    <x v="3"/>
    <s v="R4"/>
    <x v="3"/>
    <n v="15"/>
    <s v="ALTA"/>
    <x v="1"/>
    <s v="BAJA"/>
    <s v="Reducir"/>
    <x v="3"/>
    <x v="0"/>
    <s v="SI"/>
    <s v="SI"/>
  </r>
  <r>
    <x v="4"/>
    <s v="R5"/>
    <x v="4"/>
    <n v="12"/>
    <s v="ALTA"/>
    <x v="0"/>
    <s v="BAJA"/>
    <s v="Reducir"/>
    <x v="4"/>
    <x v="1"/>
    <s v="SI"/>
    <s v="SI"/>
  </r>
  <r>
    <x v="4"/>
    <s v="R6"/>
    <x v="5"/>
    <n v="6"/>
    <s v="MODERADA"/>
    <x v="2"/>
    <s v="BAJA"/>
    <s v="Reducir"/>
    <x v="1"/>
    <x v="1"/>
    <s v="SI"/>
    <s v="SI"/>
  </r>
  <r>
    <x v="4"/>
    <s v="R7"/>
    <x v="6"/>
    <n v="8"/>
    <s v="MODERADA"/>
    <x v="0"/>
    <s v="BAJA"/>
    <s v="Reducir"/>
    <x v="5"/>
    <x v="2"/>
    <s v="SI"/>
    <s v="SI"/>
  </r>
  <r>
    <x v="5"/>
    <s v="R8"/>
    <x v="7"/>
    <n v="5"/>
    <s v="BAJA"/>
    <x v="1"/>
    <s v="BAJA"/>
    <s v="Reducir"/>
    <x v="4"/>
    <x v="0"/>
    <s v="SI"/>
    <s v="borrador"/>
  </r>
  <r>
    <x v="5"/>
    <s v="R9"/>
    <x v="8"/>
    <n v="4"/>
    <s v="BAJA"/>
    <x v="0"/>
    <s v="BAJA"/>
    <s v="Reducir"/>
    <x v="4"/>
    <x v="0"/>
    <s v="SI"/>
    <s v="borrador"/>
  </r>
  <r>
    <x v="6"/>
    <s v="R10"/>
    <x v="9"/>
    <n v="10"/>
    <s v="MODERADA"/>
    <x v="1"/>
    <s v="BAJA"/>
    <s v="Reducir"/>
    <x v="4"/>
    <x v="1"/>
    <s v="SI"/>
    <s v="SI"/>
  </r>
  <r>
    <x v="6"/>
    <s v="R11"/>
    <x v="10"/>
    <n v="6"/>
    <s v="MODERADA"/>
    <x v="2"/>
    <s v="BAJA"/>
    <s v="Reducir"/>
    <x v="0"/>
    <x v="0"/>
    <s v="SI"/>
    <s v="SI"/>
  </r>
  <r>
    <x v="7"/>
    <s v="R12"/>
    <x v="11"/>
    <n v="2"/>
    <s v="BAJA"/>
    <x v="2"/>
    <s v="BAJA"/>
    <s v="Reducir"/>
    <x v="4"/>
    <x v="1"/>
    <s v="SI"/>
    <s v="borrador"/>
  </r>
  <r>
    <x v="8"/>
    <s v="R13"/>
    <x v="12"/>
    <n v="6"/>
    <s v="MODERADA"/>
    <x v="2"/>
    <s v="BAJA"/>
    <s v="Reducir"/>
    <x v="4"/>
    <x v="0"/>
    <s v="SI"/>
    <s v="SI"/>
  </r>
  <r>
    <x v="9"/>
    <s v="R14"/>
    <x v="13"/>
    <n v="8"/>
    <s v="MODERADA"/>
    <x v="0"/>
    <s v="BAJA"/>
    <s v="Reducir"/>
    <x v="6"/>
    <x v="0"/>
    <s v="SI"/>
    <s v="SI"/>
  </r>
  <r>
    <x v="9"/>
    <s v="R15"/>
    <x v="14"/>
    <n v="6"/>
    <s v="MODERADA"/>
    <x v="2"/>
    <s v="BAJA"/>
    <s v="Reducir"/>
    <x v="7"/>
    <x v="0"/>
    <s v="SI"/>
    <s v="SI"/>
  </r>
  <r>
    <x v="9"/>
    <s v="R16"/>
    <x v="15"/>
    <n v="12"/>
    <s v="ALTA"/>
    <x v="0"/>
    <s v="BAJA"/>
    <s v="Reducir"/>
    <x v="4"/>
    <x v="0"/>
    <s v="SI"/>
    <s v="SI"/>
  </r>
  <r>
    <x v="9"/>
    <s v="R17"/>
    <x v="16"/>
    <n v="6"/>
    <s v="MODERADA"/>
    <x v="2"/>
    <s v="BAJA"/>
    <s v="Reducir"/>
    <x v="8"/>
    <x v="0"/>
    <s v="SI"/>
    <s v="SI"/>
  </r>
  <r>
    <x v="10"/>
    <s v="R18"/>
    <x v="17"/>
    <n v="8"/>
    <s v="MODERADA"/>
    <x v="0"/>
    <s v="BAJA"/>
    <s v="Reducir"/>
    <x v="4"/>
    <x v="0"/>
    <s v="SI"/>
    <s v="SI"/>
  </r>
  <r>
    <x v="10"/>
    <s v="R19"/>
    <x v="18"/>
    <n v="8"/>
    <s v="MODERADA"/>
    <x v="0"/>
    <s v="BAJA"/>
    <s v="Reducir"/>
    <x v="4"/>
    <x v="0"/>
    <s v="SI"/>
    <s v="SI"/>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7"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M22:O39" firstHeaderRow="1" firstDataRow="1" firstDataCol="0"/>
  <pivotFields count="12">
    <pivotField showAll="0"/>
    <pivotField showAll="0"/>
    <pivotField showAll="0"/>
    <pivotField showAll="0"/>
    <pivotField showAll="0"/>
    <pivotField showAll="0"/>
    <pivotField showAll="0"/>
    <pivotField showAll="0"/>
    <pivotField numFmtId="10"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Y24"/>
  <sheetViews>
    <sheetView tabSelected="1" zoomScale="90" zoomScaleNormal="90" workbookViewId="0">
      <pane xSplit="4" ySplit="3" topLeftCell="AV14" activePane="bottomRight" state="frozen"/>
      <selection pane="topRight" activeCell="E1" sqref="E1"/>
      <selection pane="bottomLeft" activeCell="A4" sqref="A4"/>
      <selection pane="bottomRight" activeCell="AY14" sqref="AY14"/>
    </sheetView>
  </sheetViews>
  <sheetFormatPr baseColWidth="10" defaultRowHeight="15" x14ac:dyDescent="0.25"/>
  <cols>
    <col min="1" max="1" width="10.7109375" customWidth="1"/>
    <col min="2" max="2" width="15.28515625" hidden="1" customWidth="1"/>
    <col min="3" max="3" width="5.7109375" customWidth="1"/>
    <col min="4" max="4" width="25.85546875" customWidth="1"/>
    <col min="5" max="5" width="28.7109375" customWidth="1"/>
    <col min="6" max="6" width="8.7109375" bestFit="1" customWidth="1"/>
    <col min="7" max="7" width="12.140625" customWidth="1"/>
    <col min="8" max="10" width="9.7109375" customWidth="1"/>
    <col min="11" max="11" width="8.140625" customWidth="1"/>
    <col min="12" max="12" width="8.140625" style="171" customWidth="1"/>
    <col min="13" max="13" width="9.28515625" customWidth="1"/>
    <col min="14" max="14" width="9.42578125" customWidth="1"/>
    <col min="15" max="15" width="9.42578125" style="171" customWidth="1"/>
    <col min="16" max="16" width="9.42578125" customWidth="1"/>
    <col min="17" max="17" width="12" customWidth="1"/>
    <col min="18" max="18" width="9.85546875" customWidth="1"/>
    <col min="19" max="21" width="9" customWidth="1"/>
    <col min="22" max="22" width="8.140625" customWidth="1"/>
    <col min="23" max="23" width="11.5703125" hidden="1" customWidth="1"/>
    <col min="24" max="24" width="11.5703125" customWidth="1"/>
    <col min="25" max="25" width="8.140625" hidden="1" customWidth="1"/>
    <col min="26" max="27" width="8.140625" customWidth="1"/>
    <col min="28" max="28" width="12.5703125" customWidth="1"/>
    <col min="29" max="29" width="10" bestFit="1" customWidth="1"/>
    <col min="30" max="30" width="46.7109375" customWidth="1"/>
    <col min="31" max="31" width="12.5703125" bestFit="1" customWidth="1"/>
    <col min="32" max="32" width="16.28515625" customWidth="1"/>
    <col min="33" max="33" width="9.85546875" customWidth="1"/>
    <col min="34" max="39" width="0" hidden="1" customWidth="1"/>
    <col min="45" max="45" width="64.28515625" customWidth="1"/>
    <col min="47" max="47" width="57.7109375" customWidth="1"/>
    <col min="51" max="51" width="53.5703125" customWidth="1"/>
  </cols>
  <sheetData>
    <row r="1" spans="1:51" ht="15.75" thickBot="1" x14ac:dyDescent="0.3">
      <c r="A1" s="195" t="s">
        <v>0</v>
      </c>
      <c r="B1" s="198" t="s">
        <v>1</v>
      </c>
      <c r="C1" s="198" t="s">
        <v>2</v>
      </c>
      <c r="D1" s="198" t="s">
        <v>3</v>
      </c>
      <c r="E1" s="198" t="s">
        <v>4</v>
      </c>
      <c r="F1" s="189" t="s">
        <v>5</v>
      </c>
      <c r="G1" s="209" t="s">
        <v>6</v>
      </c>
      <c r="H1" s="217"/>
      <c r="I1" s="217"/>
      <c r="J1" s="217"/>
      <c r="K1" s="217"/>
      <c r="L1" s="217"/>
      <c r="M1" s="217"/>
      <c r="N1" s="217"/>
      <c r="O1" s="217"/>
      <c r="P1" s="218"/>
      <c r="Q1" s="201" t="s">
        <v>7</v>
      </c>
      <c r="R1" s="203"/>
      <c r="S1" s="203"/>
      <c r="T1" s="203"/>
      <c r="U1" s="203"/>
      <c r="V1" s="204"/>
      <c r="W1" s="201" t="s">
        <v>8</v>
      </c>
      <c r="X1" s="202"/>
      <c r="Y1" s="203"/>
      <c r="Z1" s="203"/>
      <c r="AA1" s="203"/>
      <c r="AB1" s="204"/>
      <c r="AC1" s="209" t="s">
        <v>9</v>
      </c>
      <c r="AD1" s="209" t="s">
        <v>10</v>
      </c>
      <c r="AE1" s="217"/>
      <c r="AF1" s="217"/>
      <c r="AG1" s="217"/>
      <c r="AH1" s="231" t="s">
        <v>11</v>
      </c>
      <c r="AI1" s="232"/>
      <c r="AJ1" s="232"/>
      <c r="AK1" s="232"/>
      <c r="AL1" s="232"/>
      <c r="AM1" s="240"/>
      <c r="AN1" s="241" t="s">
        <v>12</v>
      </c>
      <c r="AO1" s="242"/>
      <c r="AP1" s="242"/>
      <c r="AQ1" s="242"/>
      <c r="AR1" s="242"/>
      <c r="AS1" s="243"/>
      <c r="AT1" s="241" t="s">
        <v>13</v>
      </c>
      <c r="AU1" s="242"/>
      <c r="AV1" s="242"/>
      <c r="AW1" s="242"/>
      <c r="AX1" s="242"/>
      <c r="AY1" s="243"/>
    </row>
    <row r="2" spans="1:51" ht="15.75" thickBot="1" x14ac:dyDescent="0.3">
      <c r="A2" s="196"/>
      <c r="B2" s="199"/>
      <c r="C2" s="199"/>
      <c r="D2" s="199"/>
      <c r="E2" s="199"/>
      <c r="F2" s="190"/>
      <c r="G2" s="219" t="s">
        <v>14</v>
      </c>
      <c r="H2" s="221" t="s">
        <v>15</v>
      </c>
      <c r="I2" s="222"/>
      <c r="J2" s="223"/>
      <c r="K2" s="224" t="s">
        <v>16</v>
      </c>
      <c r="L2" s="226" t="s">
        <v>17</v>
      </c>
      <c r="M2" s="228" t="s">
        <v>18</v>
      </c>
      <c r="N2" s="211" t="s">
        <v>19</v>
      </c>
      <c r="O2" s="213" t="s">
        <v>20</v>
      </c>
      <c r="P2" s="215" t="s">
        <v>21</v>
      </c>
      <c r="Q2" s="205" t="s">
        <v>22</v>
      </c>
      <c r="R2" s="207"/>
      <c r="S2" s="207"/>
      <c r="T2" s="207" t="s">
        <v>23</v>
      </c>
      <c r="U2" s="207"/>
      <c r="V2" s="208"/>
      <c r="W2" s="205"/>
      <c r="X2" s="206"/>
      <c r="Y2" s="207"/>
      <c r="Z2" s="207"/>
      <c r="AA2" s="207"/>
      <c r="AB2" s="208"/>
      <c r="AC2" s="210"/>
      <c r="AD2" s="210"/>
      <c r="AE2" s="239"/>
      <c r="AF2" s="239"/>
      <c r="AG2" s="239"/>
      <c r="AH2" s="196" t="s">
        <v>24</v>
      </c>
      <c r="AI2" s="199"/>
      <c r="AJ2" s="199" t="s">
        <v>25</v>
      </c>
      <c r="AK2" s="199"/>
      <c r="AL2" s="199"/>
      <c r="AM2" s="190"/>
      <c r="AN2" s="231" t="s">
        <v>26</v>
      </c>
      <c r="AO2" s="232"/>
      <c r="AP2" s="232" t="s">
        <v>27</v>
      </c>
      <c r="AQ2" s="232"/>
      <c r="AR2" s="232"/>
      <c r="AS2" s="233"/>
      <c r="AT2" s="234" t="s">
        <v>26</v>
      </c>
      <c r="AU2" s="235"/>
      <c r="AV2" s="236" t="s">
        <v>27</v>
      </c>
      <c r="AW2" s="237"/>
      <c r="AX2" s="237"/>
      <c r="AY2" s="238"/>
    </row>
    <row r="3" spans="1:51" s="18" customFormat="1" ht="50.25" thickBot="1" x14ac:dyDescent="0.3">
      <c r="A3" s="197"/>
      <c r="B3" s="200"/>
      <c r="C3" s="200"/>
      <c r="D3" s="200"/>
      <c r="E3" s="200"/>
      <c r="F3" s="191"/>
      <c r="G3" s="220"/>
      <c r="H3" s="1" t="s">
        <v>28</v>
      </c>
      <c r="I3" s="2" t="s">
        <v>29</v>
      </c>
      <c r="J3" s="3" t="s">
        <v>30</v>
      </c>
      <c r="K3" s="225"/>
      <c r="L3" s="227"/>
      <c r="M3" s="229"/>
      <c r="N3" s="212"/>
      <c r="O3" s="214"/>
      <c r="P3" s="216"/>
      <c r="Q3" s="1" t="s">
        <v>31</v>
      </c>
      <c r="R3" s="2" t="s">
        <v>32</v>
      </c>
      <c r="S3" s="2" t="s">
        <v>33</v>
      </c>
      <c r="T3" s="2" t="s">
        <v>31</v>
      </c>
      <c r="U3" s="2" t="s">
        <v>32</v>
      </c>
      <c r="V3" s="3" t="s">
        <v>33</v>
      </c>
      <c r="W3" s="192" t="s">
        <v>14</v>
      </c>
      <c r="X3" s="193"/>
      <c r="Y3" s="194" t="s">
        <v>34</v>
      </c>
      <c r="Z3" s="193"/>
      <c r="AA3" s="4" t="s">
        <v>35</v>
      </c>
      <c r="AB3" s="5" t="s">
        <v>36</v>
      </c>
      <c r="AC3" s="6" t="s">
        <v>37</v>
      </c>
      <c r="AD3" s="7" t="s">
        <v>38</v>
      </c>
      <c r="AE3" s="8" t="s">
        <v>39</v>
      </c>
      <c r="AF3" s="9" t="s">
        <v>40</v>
      </c>
      <c r="AG3" s="9" t="s">
        <v>41</v>
      </c>
      <c r="AH3" s="10" t="s">
        <v>42</v>
      </c>
      <c r="AI3" s="11" t="s">
        <v>43</v>
      </c>
      <c r="AJ3" s="11" t="s">
        <v>42</v>
      </c>
      <c r="AK3" s="11" t="s">
        <v>43</v>
      </c>
      <c r="AL3" s="12" t="s">
        <v>44</v>
      </c>
      <c r="AM3" s="13" t="s">
        <v>45</v>
      </c>
      <c r="AN3" s="10" t="s">
        <v>46</v>
      </c>
      <c r="AO3" s="11" t="s">
        <v>42</v>
      </c>
      <c r="AP3" s="11" t="s">
        <v>47</v>
      </c>
      <c r="AQ3" s="11" t="s">
        <v>42</v>
      </c>
      <c r="AR3" s="11" t="s">
        <v>44</v>
      </c>
      <c r="AS3" s="14" t="s">
        <v>48</v>
      </c>
      <c r="AT3" s="15" t="s">
        <v>46</v>
      </c>
      <c r="AU3" s="16" t="s">
        <v>48</v>
      </c>
      <c r="AV3" s="15" t="s">
        <v>49</v>
      </c>
      <c r="AW3" s="17" t="s">
        <v>42</v>
      </c>
      <c r="AX3" s="17" t="s">
        <v>44</v>
      </c>
      <c r="AY3" s="16" t="s">
        <v>50</v>
      </c>
    </row>
    <row r="4" spans="1:51" ht="120.75" hidden="1" thickBot="1" x14ac:dyDescent="0.3">
      <c r="A4" s="19" t="s">
        <v>51</v>
      </c>
      <c r="B4" s="20"/>
      <c r="C4" s="21" t="s">
        <v>52</v>
      </c>
      <c r="D4" s="22" t="s">
        <v>53</v>
      </c>
      <c r="E4" s="23" t="s">
        <v>54</v>
      </c>
      <c r="F4" s="24" t="s">
        <v>55</v>
      </c>
      <c r="G4" s="25">
        <v>4</v>
      </c>
      <c r="H4" s="26">
        <v>3</v>
      </c>
      <c r="I4" s="27">
        <v>2</v>
      </c>
      <c r="J4" s="28">
        <v>2</v>
      </c>
      <c r="K4" s="93">
        <f t="shared" ref="K4:K21" si="0">INT(AVERAGE(H4:J4))</f>
        <v>2</v>
      </c>
      <c r="L4" s="169">
        <f>AVERAGE(H4:J4)</f>
        <v>2.3333333333333335</v>
      </c>
      <c r="M4" s="29">
        <f t="shared" ref="M4:M22" si="1">G4*K4</f>
        <v>8</v>
      </c>
      <c r="N4" s="176" t="str">
        <f>IF(M4="","",IF(M4&gt;=20,"MUY ALTA",IF(M4&gt;=12,"ALTA",IF(M4&gt;=6,"MODERADA","BAJA"))))</f>
        <v>MODERADA</v>
      </c>
      <c r="O4" s="172">
        <f>G4*L4</f>
        <v>9.3333333333333339</v>
      </c>
      <c r="P4" s="180" t="str">
        <f>IF(M4="","",IF(M4&gt;=20,"MUY ALTA",IF(M4&gt;=12,"ALTA",IF(M4&gt;=6,"MODERADA","BAJA"))))</f>
        <v>MODERADA</v>
      </c>
      <c r="Q4" s="32">
        <v>0.83330000000000004</v>
      </c>
      <c r="R4" s="33" t="str">
        <f>IF(Q4&gt;=0.75,"Fuerte",IF(Q4&gt;=0.5,"Moderado","Debil"))</f>
        <v>Fuerte</v>
      </c>
      <c r="S4" s="34">
        <f>IF(R4="","",IF(R4="FUERTE",1,IF(R4="MODERADO",2,3)))</f>
        <v>1</v>
      </c>
      <c r="T4" s="35">
        <v>0.875</v>
      </c>
      <c r="U4" s="33" t="str">
        <f>IF(T4&gt;=0.75,"Fuerte",IF(T4&gt;=0.5,"Moderado","Debil"))</f>
        <v>Fuerte</v>
      </c>
      <c r="V4" s="36">
        <f>IF(U4="","",IF(U4="FUERTE",1,IF(U4="MODERADO",2,3)))</f>
        <v>1</v>
      </c>
      <c r="W4" s="37">
        <f t="shared" ref="W4:W22" si="2">IF(Q4&lt;=50%,G4,IF(Q4&lt;=75%,G4-1,G4-2))</f>
        <v>2</v>
      </c>
      <c r="X4" s="38">
        <f>IF(W4&lt;1,1,W4)</f>
        <v>2</v>
      </c>
      <c r="Y4" s="34">
        <f t="shared" ref="Y4:Y22" si="3">IF(T4&lt;=50%,K4,IF(T4&lt;=75%,K4-1,K4-2))</f>
        <v>0</v>
      </c>
      <c r="Z4" s="34">
        <f>IF(Y4&lt;=1,1,Y4)</f>
        <v>1</v>
      </c>
      <c r="AA4" s="29">
        <f>X4*Z4</f>
        <v>2</v>
      </c>
      <c r="AB4" s="30" t="str">
        <f>IF(AA4="","",IF(AA4&gt;=20,"MUY ALTA",IF(AA4&gt;=12,"ALTA",IF(AA4&gt;=6,"MODERADA","BAJA"))))</f>
        <v>BAJA</v>
      </c>
      <c r="AC4" s="39" t="s">
        <v>56</v>
      </c>
      <c r="AD4" s="40" t="s">
        <v>57</v>
      </c>
      <c r="AE4" s="41">
        <v>43070</v>
      </c>
      <c r="AF4" s="42" t="s">
        <v>58</v>
      </c>
      <c r="AG4" s="43">
        <v>0.8</v>
      </c>
      <c r="AH4" s="44"/>
      <c r="AI4" s="45"/>
      <c r="AJ4" s="45"/>
      <c r="AK4" s="45"/>
      <c r="AL4" s="45"/>
      <c r="AM4" s="46"/>
      <c r="AN4" s="47" t="s">
        <v>59</v>
      </c>
      <c r="AO4" s="48" t="s">
        <v>59</v>
      </c>
      <c r="AP4" s="49"/>
      <c r="AQ4" s="49"/>
      <c r="AR4" s="188">
        <v>0.93330000000000002</v>
      </c>
      <c r="AS4" s="50" t="s">
        <v>239</v>
      </c>
      <c r="AT4" s="51"/>
      <c r="AU4" s="52"/>
      <c r="AV4" s="51"/>
      <c r="AW4" s="53"/>
      <c r="AX4" s="188">
        <v>0.93330000000000002</v>
      </c>
      <c r="AY4" s="52"/>
    </row>
    <row r="5" spans="1:51" ht="371.25" hidden="1" thickBot="1" x14ac:dyDescent="0.3">
      <c r="A5" s="54" t="s">
        <v>60</v>
      </c>
      <c r="B5" s="55"/>
      <c r="C5" s="56" t="s">
        <v>61</v>
      </c>
      <c r="D5" s="57" t="s">
        <v>62</v>
      </c>
      <c r="E5" s="58" t="s">
        <v>63</v>
      </c>
      <c r="F5" s="59" t="s">
        <v>55</v>
      </c>
      <c r="G5" s="60">
        <v>5</v>
      </c>
      <c r="H5" s="61">
        <v>4</v>
      </c>
      <c r="I5" s="62">
        <v>2</v>
      </c>
      <c r="J5" s="63">
        <v>4</v>
      </c>
      <c r="K5" s="93">
        <f t="shared" si="0"/>
        <v>3</v>
      </c>
      <c r="L5" s="169">
        <f t="shared" ref="L5:L22" si="4">AVERAGE(H5:J5)</f>
        <v>3.3333333333333335</v>
      </c>
      <c r="M5" s="65">
        <f t="shared" si="1"/>
        <v>15</v>
      </c>
      <c r="N5" s="174" t="str">
        <f t="shared" ref="N5:N21" si="5">IF(M5="","",IF(M5&gt;=20,"MUY ALTA",IF(M5&gt;=12,"ALTA",IF(M5&gt;=6,"MODERADA","BAJA"))))</f>
        <v>ALTA</v>
      </c>
      <c r="O5" s="172">
        <f t="shared" ref="O5:O22" si="6">G5*L5</f>
        <v>16.666666666666668</v>
      </c>
      <c r="P5" s="182" t="str">
        <f t="shared" ref="P5:P22" si="7">IF(M5="","",IF(M5&gt;=20,"MUY ALTA",IF(M5&gt;=12,"ALTA",IF(M5&gt;=6,"MODERADA","BAJA"))))</f>
        <v>ALTA</v>
      </c>
      <c r="Q5" s="67">
        <v>0.90629999999999999</v>
      </c>
      <c r="R5" s="68" t="str">
        <f t="shared" ref="R5:R22" si="8">IF(Q5&gt;=0.75,"Fuerte",IF(Q5&gt;=0.5,"Moderado","Debil"))</f>
        <v>Fuerte</v>
      </c>
      <c r="S5" s="69">
        <f t="shared" ref="S5:S22" si="9">IF(R5="","",IF(R5="FUERTE",1,IF(R5="MODERADO",2,3)))</f>
        <v>1</v>
      </c>
      <c r="T5" s="70">
        <v>1</v>
      </c>
      <c r="U5" s="68" t="str">
        <f t="shared" ref="U5:U22" si="10">IF(T5&gt;=0.75,"Fuerte",IF(T5&gt;=0.5,"Moderado","Debil"))</f>
        <v>Fuerte</v>
      </c>
      <c r="V5" s="71">
        <f t="shared" ref="V5:V22" si="11">IF(U5="","",IF(U5="FUERTE",1,IF(U5="MODERADO",2,3)))</f>
        <v>1</v>
      </c>
      <c r="W5" s="37">
        <f t="shared" si="2"/>
        <v>3</v>
      </c>
      <c r="X5" s="38">
        <f t="shared" ref="X5:X22" si="12">IF(W5&lt;1,1,W5)</f>
        <v>3</v>
      </c>
      <c r="Y5" s="34">
        <f t="shared" si="3"/>
        <v>1</v>
      </c>
      <c r="Z5" s="34">
        <f t="shared" ref="Z5:Z22" si="13">IF(Y5&lt;=1,1,Y5)</f>
        <v>1</v>
      </c>
      <c r="AA5" s="29">
        <f t="shared" ref="AA5:AA22" si="14">X5*Z5</f>
        <v>3</v>
      </c>
      <c r="AB5" s="66" t="str">
        <f t="shared" ref="AB5:AB22" si="15">IF(AA5="","",IF(AA5&gt;=20,"MUY ALTA",IF(AA5&gt;=12,"ALTA",IF(AA5&gt;=6,"MODERADA","BAJA"))))</f>
        <v>BAJA</v>
      </c>
      <c r="AC5" s="72" t="s">
        <v>56</v>
      </c>
      <c r="AD5" s="73" t="s">
        <v>64</v>
      </c>
      <c r="AE5" s="74">
        <v>42735</v>
      </c>
      <c r="AF5" s="75" t="s">
        <v>65</v>
      </c>
      <c r="AG5" s="76" t="s">
        <v>66</v>
      </c>
      <c r="AH5" s="77"/>
      <c r="AI5" s="78"/>
      <c r="AJ5" s="78"/>
      <c r="AK5" s="78"/>
      <c r="AL5" s="78"/>
      <c r="AM5" s="79"/>
      <c r="AN5" s="80">
        <v>86581</v>
      </c>
      <c r="AO5" s="81">
        <v>42716</v>
      </c>
      <c r="AP5" s="82" t="s">
        <v>67</v>
      </c>
      <c r="AQ5" s="81">
        <v>42734</v>
      </c>
      <c r="AR5" s="83">
        <v>0.13</v>
      </c>
      <c r="AS5" s="84" t="s">
        <v>68</v>
      </c>
      <c r="AT5" s="85" t="s">
        <v>69</v>
      </c>
      <c r="AU5" s="86" t="s">
        <v>70</v>
      </c>
      <c r="AV5" s="87" t="s">
        <v>71</v>
      </c>
      <c r="AW5" s="88" t="s">
        <v>72</v>
      </c>
      <c r="AX5" s="184">
        <v>0.5</v>
      </c>
      <c r="AY5" s="89" t="s">
        <v>73</v>
      </c>
    </row>
    <row r="6" spans="1:51" ht="268.5" hidden="1" thickBot="1" x14ac:dyDescent="0.3">
      <c r="A6" s="90" t="s">
        <v>74</v>
      </c>
      <c r="B6" s="91"/>
      <c r="C6" s="56" t="s">
        <v>75</v>
      </c>
      <c r="D6" s="57" t="s">
        <v>76</v>
      </c>
      <c r="E6" s="92" t="s">
        <v>77</v>
      </c>
      <c r="F6" s="59" t="s">
        <v>55</v>
      </c>
      <c r="G6" s="60">
        <v>4</v>
      </c>
      <c r="H6" s="61">
        <v>4</v>
      </c>
      <c r="I6" s="62">
        <v>4</v>
      </c>
      <c r="J6" s="63">
        <v>3</v>
      </c>
      <c r="K6" s="93">
        <f t="shared" si="0"/>
        <v>3</v>
      </c>
      <c r="L6" s="170">
        <f t="shared" si="4"/>
        <v>3.6666666666666665</v>
      </c>
      <c r="M6" s="94">
        <f t="shared" si="1"/>
        <v>12</v>
      </c>
      <c r="N6" s="175" t="str">
        <f t="shared" si="5"/>
        <v>ALTA</v>
      </c>
      <c r="O6" s="173">
        <f t="shared" si="6"/>
        <v>14.666666666666666</v>
      </c>
      <c r="P6" s="183" t="str">
        <f t="shared" si="7"/>
        <v>ALTA</v>
      </c>
      <c r="Q6" s="67">
        <v>0.70309999999999995</v>
      </c>
      <c r="R6" s="68" t="str">
        <f t="shared" si="8"/>
        <v>Moderado</v>
      </c>
      <c r="S6" s="69">
        <f t="shared" si="9"/>
        <v>2</v>
      </c>
      <c r="T6" s="70">
        <v>1</v>
      </c>
      <c r="U6" s="68" t="str">
        <f t="shared" si="10"/>
        <v>Fuerte</v>
      </c>
      <c r="V6" s="71">
        <f t="shared" si="11"/>
        <v>1</v>
      </c>
      <c r="W6" s="37">
        <f t="shared" si="2"/>
        <v>3</v>
      </c>
      <c r="X6" s="38">
        <f t="shared" si="12"/>
        <v>3</v>
      </c>
      <c r="Y6" s="34">
        <f t="shared" si="3"/>
        <v>1</v>
      </c>
      <c r="Z6" s="34">
        <f t="shared" si="13"/>
        <v>1</v>
      </c>
      <c r="AA6" s="29">
        <f t="shared" si="14"/>
        <v>3</v>
      </c>
      <c r="AB6" s="66" t="str">
        <f t="shared" si="15"/>
        <v>BAJA</v>
      </c>
      <c r="AC6" s="72" t="s">
        <v>56</v>
      </c>
      <c r="AD6" s="73" t="s">
        <v>78</v>
      </c>
      <c r="AE6" s="74">
        <v>42735</v>
      </c>
      <c r="AF6" s="75" t="s">
        <v>79</v>
      </c>
      <c r="AG6" s="76" t="s">
        <v>80</v>
      </c>
      <c r="AH6" s="77"/>
      <c r="AI6" s="78"/>
      <c r="AJ6" s="78"/>
      <c r="AK6" s="78"/>
      <c r="AL6" s="78"/>
      <c r="AM6" s="79"/>
      <c r="AN6" s="80">
        <v>86582</v>
      </c>
      <c r="AO6" s="82" t="s">
        <v>81</v>
      </c>
      <c r="AP6" s="82" t="s">
        <v>82</v>
      </c>
      <c r="AQ6" s="81">
        <v>42727</v>
      </c>
      <c r="AR6" s="97">
        <v>0.97140000000000004</v>
      </c>
      <c r="AS6" s="84" t="s">
        <v>83</v>
      </c>
      <c r="AT6" s="77"/>
      <c r="AU6" s="98"/>
      <c r="AV6" s="77"/>
      <c r="AW6" s="78"/>
      <c r="AX6" s="184">
        <v>0.97140000000000004</v>
      </c>
      <c r="AY6" s="89" t="s">
        <v>84</v>
      </c>
    </row>
    <row r="7" spans="1:51" ht="370.5" hidden="1" thickBot="1" x14ac:dyDescent="0.3">
      <c r="A7" s="90" t="s">
        <v>85</v>
      </c>
      <c r="B7" s="91"/>
      <c r="C7" s="56" t="s">
        <v>86</v>
      </c>
      <c r="D7" s="57" t="s">
        <v>87</v>
      </c>
      <c r="E7" s="92" t="s">
        <v>88</v>
      </c>
      <c r="F7" s="59" t="s">
        <v>55</v>
      </c>
      <c r="G7" s="60">
        <v>5</v>
      </c>
      <c r="H7" s="61">
        <v>3</v>
      </c>
      <c r="I7" s="62">
        <v>4</v>
      </c>
      <c r="J7" s="63">
        <v>4</v>
      </c>
      <c r="K7" s="93">
        <f t="shared" si="0"/>
        <v>3</v>
      </c>
      <c r="L7" s="170">
        <f t="shared" si="4"/>
        <v>3.6666666666666665</v>
      </c>
      <c r="M7" s="94">
        <f t="shared" si="1"/>
        <v>15</v>
      </c>
      <c r="N7" s="175" t="str">
        <f t="shared" si="5"/>
        <v>ALTA</v>
      </c>
      <c r="O7" s="173">
        <f t="shared" si="6"/>
        <v>18.333333333333332</v>
      </c>
      <c r="P7" s="183" t="str">
        <f t="shared" si="7"/>
        <v>ALTA</v>
      </c>
      <c r="Q7" s="67">
        <v>0.93330000000000002</v>
      </c>
      <c r="R7" s="68" t="str">
        <f t="shared" si="8"/>
        <v>Fuerte</v>
      </c>
      <c r="S7" s="69">
        <f t="shared" si="9"/>
        <v>1</v>
      </c>
      <c r="T7" s="70">
        <v>1</v>
      </c>
      <c r="U7" s="68" t="str">
        <f t="shared" si="10"/>
        <v>Fuerte</v>
      </c>
      <c r="V7" s="71">
        <f t="shared" si="11"/>
        <v>1</v>
      </c>
      <c r="W7" s="37">
        <f t="shared" si="2"/>
        <v>3</v>
      </c>
      <c r="X7" s="38">
        <f t="shared" si="12"/>
        <v>3</v>
      </c>
      <c r="Y7" s="34">
        <f t="shared" si="3"/>
        <v>1</v>
      </c>
      <c r="Z7" s="34">
        <f t="shared" si="13"/>
        <v>1</v>
      </c>
      <c r="AA7" s="29">
        <f t="shared" si="14"/>
        <v>3</v>
      </c>
      <c r="AB7" s="66" t="str">
        <f t="shared" si="15"/>
        <v>BAJA</v>
      </c>
      <c r="AC7" s="72" t="s">
        <v>56</v>
      </c>
      <c r="AD7" s="73" t="s">
        <v>89</v>
      </c>
      <c r="AE7" s="74" t="s">
        <v>90</v>
      </c>
      <c r="AF7" s="75" t="s">
        <v>91</v>
      </c>
      <c r="AG7" s="76" t="s">
        <v>92</v>
      </c>
      <c r="AH7" s="77"/>
      <c r="AI7" s="78"/>
      <c r="AJ7" s="78"/>
      <c r="AK7" s="78"/>
      <c r="AL7" s="78"/>
      <c r="AM7" s="79"/>
      <c r="AN7" s="80">
        <v>86580</v>
      </c>
      <c r="AO7" s="81">
        <v>42716</v>
      </c>
      <c r="AP7" s="82" t="s">
        <v>93</v>
      </c>
      <c r="AQ7" s="81">
        <v>42731</v>
      </c>
      <c r="AR7" s="99">
        <v>0.72</v>
      </c>
      <c r="AS7" s="84" t="s">
        <v>94</v>
      </c>
      <c r="AT7" s="77"/>
      <c r="AU7" s="98"/>
      <c r="AV7" s="87" t="s">
        <v>95</v>
      </c>
      <c r="AW7" s="88" t="s">
        <v>96</v>
      </c>
      <c r="AX7" s="184">
        <v>0.72</v>
      </c>
      <c r="AY7" s="89" t="s">
        <v>97</v>
      </c>
    </row>
    <row r="8" spans="1:51" ht="257.25" hidden="1" thickBot="1" x14ac:dyDescent="0.3">
      <c r="A8" s="90" t="s">
        <v>98</v>
      </c>
      <c r="B8" s="91"/>
      <c r="C8" s="56" t="s">
        <v>99</v>
      </c>
      <c r="D8" s="57" t="s">
        <v>100</v>
      </c>
      <c r="E8" s="92" t="s">
        <v>101</v>
      </c>
      <c r="F8" s="59" t="s">
        <v>102</v>
      </c>
      <c r="G8" s="60">
        <v>4</v>
      </c>
      <c r="H8" s="61">
        <v>4</v>
      </c>
      <c r="I8" s="62">
        <v>2</v>
      </c>
      <c r="J8" s="63">
        <v>3</v>
      </c>
      <c r="K8" s="64">
        <f t="shared" si="0"/>
        <v>3</v>
      </c>
      <c r="L8" s="169">
        <f t="shared" si="4"/>
        <v>3</v>
      </c>
      <c r="M8" s="65">
        <f t="shared" si="1"/>
        <v>12</v>
      </c>
      <c r="N8" s="174" t="str">
        <f t="shared" si="5"/>
        <v>ALTA</v>
      </c>
      <c r="O8" s="172">
        <f t="shared" si="6"/>
        <v>12</v>
      </c>
      <c r="P8" s="182" t="str">
        <f t="shared" si="7"/>
        <v>ALTA</v>
      </c>
      <c r="Q8" s="67">
        <v>1</v>
      </c>
      <c r="R8" s="68" t="str">
        <f t="shared" si="8"/>
        <v>Fuerte</v>
      </c>
      <c r="S8" s="69">
        <f t="shared" si="9"/>
        <v>1</v>
      </c>
      <c r="T8" s="70">
        <v>1</v>
      </c>
      <c r="U8" s="68" t="str">
        <f t="shared" si="10"/>
        <v>Fuerte</v>
      </c>
      <c r="V8" s="71">
        <f t="shared" si="11"/>
        <v>1</v>
      </c>
      <c r="W8" s="37">
        <f t="shared" si="2"/>
        <v>2</v>
      </c>
      <c r="X8" s="38">
        <f t="shared" si="12"/>
        <v>2</v>
      </c>
      <c r="Y8" s="34">
        <f t="shared" si="3"/>
        <v>1</v>
      </c>
      <c r="Z8" s="34">
        <f t="shared" si="13"/>
        <v>1</v>
      </c>
      <c r="AA8" s="29">
        <f t="shared" si="14"/>
        <v>2</v>
      </c>
      <c r="AB8" s="66" t="str">
        <f t="shared" si="15"/>
        <v>BAJA</v>
      </c>
      <c r="AC8" s="72" t="s">
        <v>56</v>
      </c>
      <c r="AD8" s="73" t="s">
        <v>103</v>
      </c>
      <c r="AE8" s="74">
        <v>42735</v>
      </c>
      <c r="AF8" s="75" t="s">
        <v>104</v>
      </c>
      <c r="AG8" s="100">
        <v>0.7</v>
      </c>
      <c r="AH8" s="77"/>
      <c r="AI8" s="78"/>
      <c r="AJ8" s="78"/>
      <c r="AK8" s="78"/>
      <c r="AL8" s="78"/>
      <c r="AM8" s="79"/>
      <c r="AN8" s="80">
        <v>86578</v>
      </c>
      <c r="AO8" s="82" t="s">
        <v>81</v>
      </c>
      <c r="AP8" s="82" t="s">
        <v>105</v>
      </c>
      <c r="AQ8" s="88">
        <v>42734</v>
      </c>
      <c r="AR8" s="99">
        <v>1</v>
      </c>
      <c r="AS8" s="84" t="s">
        <v>106</v>
      </c>
      <c r="AT8" s="77"/>
      <c r="AU8" s="98"/>
      <c r="AV8" s="77"/>
      <c r="AW8" s="78"/>
      <c r="AX8" s="184">
        <v>1</v>
      </c>
      <c r="AY8" s="187" t="s">
        <v>233</v>
      </c>
    </row>
    <row r="9" spans="1:51" ht="214.5" hidden="1" thickBot="1" x14ac:dyDescent="0.3">
      <c r="A9" s="90" t="s">
        <v>98</v>
      </c>
      <c r="B9" s="91"/>
      <c r="C9" s="56" t="s">
        <v>107</v>
      </c>
      <c r="D9" s="57" t="s">
        <v>108</v>
      </c>
      <c r="E9" s="92" t="s">
        <v>109</v>
      </c>
      <c r="F9" s="59" t="s">
        <v>102</v>
      </c>
      <c r="G9" s="60">
        <v>2</v>
      </c>
      <c r="H9" s="61">
        <v>4</v>
      </c>
      <c r="I9" s="62">
        <v>3</v>
      </c>
      <c r="J9" s="63">
        <v>4</v>
      </c>
      <c r="K9" s="93">
        <f t="shared" si="0"/>
        <v>3</v>
      </c>
      <c r="L9" s="170">
        <f t="shared" si="4"/>
        <v>3.6666666666666665</v>
      </c>
      <c r="M9" s="94">
        <f t="shared" si="1"/>
        <v>6</v>
      </c>
      <c r="N9" s="177" t="str">
        <f t="shared" si="5"/>
        <v>MODERADA</v>
      </c>
      <c r="O9" s="173">
        <f t="shared" si="6"/>
        <v>7.333333333333333</v>
      </c>
      <c r="P9" s="181" t="str">
        <f t="shared" si="7"/>
        <v>MODERADA</v>
      </c>
      <c r="Q9" s="67">
        <v>0.96430000000000005</v>
      </c>
      <c r="R9" s="68" t="str">
        <f t="shared" si="8"/>
        <v>Fuerte</v>
      </c>
      <c r="S9" s="69">
        <f t="shared" si="9"/>
        <v>1</v>
      </c>
      <c r="T9" s="70">
        <v>1</v>
      </c>
      <c r="U9" s="68" t="str">
        <f t="shared" si="10"/>
        <v>Fuerte</v>
      </c>
      <c r="V9" s="71">
        <f t="shared" si="11"/>
        <v>1</v>
      </c>
      <c r="W9" s="37">
        <f t="shared" si="2"/>
        <v>0</v>
      </c>
      <c r="X9" s="38">
        <f t="shared" si="12"/>
        <v>1</v>
      </c>
      <c r="Y9" s="34">
        <f t="shared" si="3"/>
        <v>1</v>
      </c>
      <c r="Z9" s="34">
        <f t="shared" si="13"/>
        <v>1</v>
      </c>
      <c r="AA9" s="29">
        <f t="shared" si="14"/>
        <v>1</v>
      </c>
      <c r="AB9" s="66" t="str">
        <f t="shared" si="15"/>
        <v>BAJA</v>
      </c>
      <c r="AC9" s="72" t="s">
        <v>56</v>
      </c>
      <c r="AD9" s="73" t="s">
        <v>110</v>
      </c>
      <c r="AE9" s="74">
        <v>42735</v>
      </c>
      <c r="AF9" s="75" t="s">
        <v>111</v>
      </c>
      <c r="AG9" s="100">
        <v>1</v>
      </c>
      <c r="AH9" s="77"/>
      <c r="AI9" s="78"/>
      <c r="AJ9" s="78"/>
      <c r="AK9" s="78"/>
      <c r="AL9" s="78"/>
      <c r="AM9" s="79"/>
      <c r="AN9" s="80">
        <v>86578</v>
      </c>
      <c r="AO9" s="82" t="s">
        <v>81</v>
      </c>
      <c r="AP9" s="82" t="s">
        <v>105</v>
      </c>
      <c r="AQ9" s="88">
        <v>42734</v>
      </c>
      <c r="AR9" s="83">
        <v>0.5</v>
      </c>
      <c r="AS9" s="84" t="s">
        <v>112</v>
      </c>
      <c r="AT9" s="77"/>
      <c r="AU9" s="98"/>
      <c r="AV9" s="77"/>
      <c r="AW9" s="78"/>
      <c r="AX9" s="184">
        <v>0.5</v>
      </c>
      <c r="AY9" s="187" t="s">
        <v>235</v>
      </c>
    </row>
    <row r="10" spans="1:51" ht="255.75" hidden="1" thickBot="1" x14ac:dyDescent="0.3">
      <c r="A10" s="90" t="s">
        <v>98</v>
      </c>
      <c r="B10" s="91"/>
      <c r="C10" s="56" t="s">
        <v>113</v>
      </c>
      <c r="D10" s="57" t="s">
        <v>114</v>
      </c>
      <c r="E10" s="92" t="s">
        <v>115</v>
      </c>
      <c r="F10" s="59" t="s">
        <v>102</v>
      </c>
      <c r="G10" s="60">
        <v>4</v>
      </c>
      <c r="H10" s="61">
        <v>3</v>
      </c>
      <c r="I10" s="62">
        <v>3</v>
      </c>
      <c r="J10" s="63">
        <v>2</v>
      </c>
      <c r="K10" s="93">
        <f t="shared" si="0"/>
        <v>2</v>
      </c>
      <c r="L10" s="170">
        <f t="shared" si="4"/>
        <v>2.6666666666666665</v>
      </c>
      <c r="M10" s="94">
        <f t="shared" si="1"/>
        <v>8</v>
      </c>
      <c r="N10" s="177" t="str">
        <f t="shared" si="5"/>
        <v>MODERADA</v>
      </c>
      <c r="O10" s="173">
        <f t="shared" si="6"/>
        <v>10.666666666666666</v>
      </c>
      <c r="P10" s="181" t="str">
        <f t="shared" si="7"/>
        <v>MODERADA</v>
      </c>
      <c r="Q10" s="67">
        <v>1</v>
      </c>
      <c r="R10" s="68" t="str">
        <f t="shared" si="8"/>
        <v>Fuerte</v>
      </c>
      <c r="S10" s="69">
        <f t="shared" si="9"/>
        <v>1</v>
      </c>
      <c r="T10" s="70">
        <v>0.97609999999999997</v>
      </c>
      <c r="U10" s="68" t="str">
        <f t="shared" si="10"/>
        <v>Fuerte</v>
      </c>
      <c r="V10" s="71">
        <f t="shared" si="11"/>
        <v>1</v>
      </c>
      <c r="W10" s="37">
        <f t="shared" si="2"/>
        <v>2</v>
      </c>
      <c r="X10" s="38">
        <f t="shared" si="12"/>
        <v>2</v>
      </c>
      <c r="Y10" s="34">
        <f t="shared" si="3"/>
        <v>0</v>
      </c>
      <c r="Z10" s="34">
        <f t="shared" si="13"/>
        <v>1</v>
      </c>
      <c r="AA10" s="29">
        <f t="shared" si="14"/>
        <v>2</v>
      </c>
      <c r="AB10" s="66" t="str">
        <f t="shared" si="15"/>
        <v>BAJA</v>
      </c>
      <c r="AC10" s="72" t="s">
        <v>56</v>
      </c>
      <c r="AD10" s="73" t="s">
        <v>116</v>
      </c>
      <c r="AE10" s="74">
        <v>42735</v>
      </c>
      <c r="AF10" s="75" t="s">
        <v>117</v>
      </c>
      <c r="AG10" s="100">
        <v>0.7</v>
      </c>
      <c r="AH10" s="77"/>
      <c r="AI10" s="78"/>
      <c r="AJ10" s="78"/>
      <c r="AK10" s="78"/>
      <c r="AL10" s="78"/>
      <c r="AM10" s="79"/>
      <c r="AN10" s="80">
        <v>86578</v>
      </c>
      <c r="AO10" s="82" t="s">
        <v>81</v>
      </c>
      <c r="AP10" s="82" t="s">
        <v>105</v>
      </c>
      <c r="AQ10" s="88">
        <v>42734</v>
      </c>
      <c r="AR10" s="83">
        <v>0.8</v>
      </c>
      <c r="AS10" s="84" t="s">
        <v>118</v>
      </c>
      <c r="AT10" s="77"/>
      <c r="AU10" s="98"/>
      <c r="AV10" s="77"/>
      <c r="AW10" s="78"/>
      <c r="AX10" s="184">
        <v>0.8</v>
      </c>
      <c r="AY10" s="187" t="s">
        <v>236</v>
      </c>
    </row>
    <row r="11" spans="1:51" ht="225.75" hidden="1" thickBot="1" x14ac:dyDescent="0.3">
      <c r="A11" s="90" t="s">
        <v>119</v>
      </c>
      <c r="B11" s="91"/>
      <c r="C11" s="56" t="s">
        <v>120</v>
      </c>
      <c r="D11" s="57" t="s">
        <v>121</v>
      </c>
      <c r="E11" s="92" t="s">
        <v>122</v>
      </c>
      <c r="F11" s="59" t="s">
        <v>102</v>
      </c>
      <c r="G11" s="60">
        <v>5</v>
      </c>
      <c r="H11" s="61">
        <v>1</v>
      </c>
      <c r="I11" s="62">
        <v>1</v>
      </c>
      <c r="J11" s="63">
        <v>1</v>
      </c>
      <c r="K11" s="64">
        <f t="shared" si="0"/>
        <v>1</v>
      </c>
      <c r="L11" s="169">
        <f t="shared" si="4"/>
        <v>1</v>
      </c>
      <c r="M11" s="65">
        <f t="shared" si="1"/>
        <v>5</v>
      </c>
      <c r="N11" s="66" t="str">
        <f t="shared" si="5"/>
        <v>BAJA</v>
      </c>
      <c r="O11" s="172">
        <f t="shared" si="6"/>
        <v>5</v>
      </c>
      <c r="P11" s="31" t="str">
        <f t="shared" si="7"/>
        <v>BAJA</v>
      </c>
      <c r="Q11" s="67">
        <v>0.95830000000000004</v>
      </c>
      <c r="R11" s="68" t="str">
        <f t="shared" si="8"/>
        <v>Fuerte</v>
      </c>
      <c r="S11" s="69">
        <f t="shared" si="9"/>
        <v>1</v>
      </c>
      <c r="T11" s="70">
        <v>0.78129999999999999</v>
      </c>
      <c r="U11" s="68" t="str">
        <f t="shared" si="10"/>
        <v>Fuerte</v>
      </c>
      <c r="V11" s="71">
        <f t="shared" si="11"/>
        <v>1</v>
      </c>
      <c r="W11" s="37">
        <f t="shared" si="2"/>
        <v>3</v>
      </c>
      <c r="X11" s="38">
        <f t="shared" si="12"/>
        <v>3</v>
      </c>
      <c r="Y11" s="34">
        <f t="shared" si="3"/>
        <v>-1</v>
      </c>
      <c r="Z11" s="34">
        <f t="shared" si="13"/>
        <v>1</v>
      </c>
      <c r="AA11" s="29">
        <f t="shared" si="14"/>
        <v>3</v>
      </c>
      <c r="AB11" s="66" t="str">
        <f t="shared" si="15"/>
        <v>BAJA</v>
      </c>
      <c r="AC11" s="72" t="s">
        <v>56</v>
      </c>
      <c r="AD11" s="73" t="s">
        <v>123</v>
      </c>
      <c r="AE11" s="74">
        <v>42735</v>
      </c>
      <c r="AF11" s="75" t="s">
        <v>124</v>
      </c>
      <c r="AG11" s="76" t="s">
        <v>125</v>
      </c>
      <c r="AH11" s="77"/>
      <c r="AI11" s="78"/>
      <c r="AJ11" s="78"/>
      <c r="AK11" s="78"/>
      <c r="AL11" s="78"/>
      <c r="AM11" s="79"/>
      <c r="AN11" s="80">
        <v>92278</v>
      </c>
      <c r="AO11" s="81">
        <v>42733</v>
      </c>
      <c r="AP11" s="101">
        <v>100911</v>
      </c>
      <c r="AQ11" s="81">
        <v>42775</v>
      </c>
      <c r="AR11" s="102">
        <v>1</v>
      </c>
      <c r="AS11" s="103" t="s">
        <v>126</v>
      </c>
      <c r="AT11" s="77"/>
      <c r="AU11" s="98"/>
      <c r="AV11" s="77"/>
      <c r="AW11" s="78"/>
      <c r="AX11" s="184">
        <v>1</v>
      </c>
      <c r="AY11" s="89" t="s">
        <v>234</v>
      </c>
    </row>
    <row r="12" spans="1:51" s="125" customFormat="1" ht="102.75" hidden="1" thickBot="1" x14ac:dyDescent="0.3">
      <c r="A12" s="104" t="s">
        <v>119</v>
      </c>
      <c r="B12" s="105"/>
      <c r="C12" s="106" t="s">
        <v>127</v>
      </c>
      <c r="D12" s="107" t="s">
        <v>128</v>
      </c>
      <c r="E12" s="108" t="s">
        <v>129</v>
      </c>
      <c r="F12" s="109" t="s">
        <v>102</v>
      </c>
      <c r="G12" s="110">
        <v>4</v>
      </c>
      <c r="H12" s="111">
        <v>2</v>
      </c>
      <c r="I12" s="112">
        <v>2</v>
      </c>
      <c r="J12" s="113">
        <v>1</v>
      </c>
      <c r="K12" s="93">
        <f t="shared" si="0"/>
        <v>1</v>
      </c>
      <c r="L12" s="170">
        <f t="shared" si="4"/>
        <v>1.6666666666666667</v>
      </c>
      <c r="M12" s="94">
        <f t="shared" si="1"/>
        <v>4</v>
      </c>
      <c r="N12" s="95" t="str">
        <f t="shared" si="5"/>
        <v>BAJA</v>
      </c>
      <c r="O12" s="173">
        <f t="shared" si="6"/>
        <v>6.666666666666667</v>
      </c>
      <c r="P12" s="96" t="str">
        <f t="shared" si="7"/>
        <v>BAJA</v>
      </c>
      <c r="Q12" s="67">
        <v>1</v>
      </c>
      <c r="R12" s="114" t="str">
        <f t="shared" si="8"/>
        <v>Fuerte</v>
      </c>
      <c r="S12" s="69">
        <f t="shared" si="9"/>
        <v>1</v>
      </c>
      <c r="T12" s="70">
        <v>1</v>
      </c>
      <c r="U12" s="114" t="str">
        <f t="shared" si="10"/>
        <v>Fuerte</v>
      </c>
      <c r="V12" s="64">
        <f t="shared" si="11"/>
        <v>1</v>
      </c>
      <c r="W12" s="37">
        <f t="shared" si="2"/>
        <v>2</v>
      </c>
      <c r="X12" s="38">
        <f t="shared" si="12"/>
        <v>2</v>
      </c>
      <c r="Y12" s="34">
        <f t="shared" si="3"/>
        <v>-1</v>
      </c>
      <c r="Z12" s="34">
        <f t="shared" si="13"/>
        <v>1</v>
      </c>
      <c r="AA12" s="29">
        <f t="shared" si="14"/>
        <v>2</v>
      </c>
      <c r="AB12" s="66" t="str">
        <f t="shared" si="15"/>
        <v>BAJA</v>
      </c>
      <c r="AC12" s="115" t="s">
        <v>56</v>
      </c>
      <c r="AD12" s="116" t="s">
        <v>130</v>
      </c>
      <c r="AE12" s="117">
        <v>42735</v>
      </c>
      <c r="AF12" s="118" t="s">
        <v>131</v>
      </c>
      <c r="AG12" s="119">
        <v>1</v>
      </c>
      <c r="AH12" s="120"/>
      <c r="AI12" s="121"/>
      <c r="AJ12" s="121"/>
      <c r="AK12" s="121"/>
      <c r="AL12" s="121"/>
      <c r="AM12" s="122"/>
      <c r="AN12" s="80">
        <v>92278</v>
      </c>
      <c r="AO12" s="81">
        <v>42733</v>
      </c>
      <c r="AP12" s="101">
        <v>100911</v>
      </c>
      <c r="AQ12" s="81">
        <v>42775</v>
      </c>
      <c r="AR12" s="102">
        <v>1</v>
      </c>
      <c r="AS12" s="123" t="s">
        <v>132</v>
      </c>
      <c r="AT12" s="120"/>
      <c r="AU12" s="124"/>
      <c r="AV12" s="120"/>
      <c r="AW12" s="121"/>
      <c r="AX12" s="184">
        <v>1</v>
      </c>
      <c r="AY12" s="89" t="s">
        <v>234</v>
      </c>
    </row>
    <row r="13" spans="1:51" ht="166.5" thickBot="1" x14ac:dyDescent="0.3">
      <c r="A13" s="90" t="s">
        <v>133</v>
      </c>
      <c r="B13" s="91"/>
      <c r="C13" s="56" t="s">
        <v>134</v>
      </c>
      <c r="D13" s="57" t="s">
        <v>135</v>
      </c>
      <c r="E13" s="92" t="s">
        <v>136</v>
      </c>
      <c r="F13" s="59" t="s">
        <v>137</v>
      </c>
      <c r="G13" s="60">
        <v>5</v>
      </c>
      <c r="H13" s="61">
        <v>2</v>
      </c>
      <c r="I13" s="62">
        <v>1</v>
      </c>
      <c r="J13" s="63">
        <v>3</v>
      </c>
      <c r="K13" s="64">
        <f t="shared" si="0"/>
        <v>2</v>
      </c>
      <c r="L13" s="169">
        <f t="shared" si="4"/>
        <v>2</v>
      </c>
      <c r="M13" s="65">
        <f t="shared" si="1"/>
        <v>10</v>
      </c>
      <c r="N13" s="178" t="str">
        <f t="shared" si="5"/>
        <v>MODERADA</v>
      </c>
      <c r="O13" s="172">
        <f t="shared" si="6"/>
        <v>10</v>
      </c>
      <c r="P13" s="180" t="str">
        <f t="shared" si="7"/>
        <v>MODERADA</v>
      </c>
      <c r="Q13" s="67">
        <v>0.79169999999999996</v>
      </c>
      <c r="R13" s="68" t="str">
        <f t="shared" si="8"/>
        <v>Fuerte</v>
      </c>
      <c r="S13" s="69">
        <f t="shared" si="9"/>
        <v>1</v>
      </c>
      <c r="T13" s="70">
        <v>0.6875</v>
      </c>
      <c r="U13" s="68" t="str">
        <f t="shared" si="10"/>
        <v>Moderado</v>
      </c>
      <c r="V13" s="71">
        <f t="shared" si="11"/>
        <v>2</v>
      </c>
      <c r="W13" s="37">
        <f t="shared" si="2"/>
        <v>3</v>
      </c>
      <c r="X13" s="38">
        <f t="shared" si="12"/>
        <v>3</v>
      </c>
      <c r="Y13" s="34">
        <f t="shared" si="3"/>
        <v>1</v>
      </c>
      <c r="Z13" s="34">
        <f t="shared" si="13"/>
        <v>1</v>
      </c>
      <c r="AA13" s="29">
        <f t="shared" si="14"/>
        <v>3</v>
      </c>
      <c r="AB13" s="66" t="str">
        <f t="shared" si="15"/>
        <v>BAJA</v>
      </c>
      <c r="AC13" s="72" t="s">
        <v>56</v>
      </c>
      <c r="AD13" s="73" t="s">
        <v>138</v>
      </c>
      <c r="AE13" s="117">
        <v>42735</v>
      </c>
      <c r="AF13" s="75" t="s">
        <v>139</v>
      </c>
      <c r="AG13" s="76" t="s">
        <v>140</v>
      </c>
      <c r="AH13" s="77"/>
      <c r="AI13" s="78"/>
      <c r="AJ13" s="78"/>
      <c r="AK13" s="78"/>
      <c r="AL13" s="78"/>
      <c r="AM13" s="79"/>
      <c r="AN13" s="80">
        <v>86585</v>
      </c>
      <c r="AO13" s="88">
        <v>42716</v>
      </c>
      <c r="AP13" s="101" t="s">
        <v>141</v>
      </c>
      <c r="AQ13" s="81">
        <v>42735</v>
      </c>
      <c r="AR13" s="99">
        <v>1</v>
      </c>
      <c r="AS13" s="84" t="s">
        <v>142</v>
      </c>
      <c r="AT13" s="85" t="s">
        <v>143</v>
      </c>
      <c r="AU13" s="126" t="s">
        <v>144</v>
      </c>
      <c r="AV13" s="77"/>
      <c r="AW13" s="78"/>
      <c r="AX13" s="184">
        <v>1</v>
      </c>
      <c r="AY13" s="89" t="s">
        <v>237</v>
      </c>
    </row>
    <row r="14" spans="1:51" ht="195" x14ac:dyDescent="0.25">
      <c r="A14" s="90" t="s">
        <v>133</v>
      </c>
      <c r="B14" s="91"/>
      <c r="C14" s="56" t="s">
        <v>145</v>
      </c>
      <c r="D14" s="57" t="s">
        <v>146</v>
      </c>
      <c r="E14" s="92" t="s">
        <v>147</v>
      </c>
      <c r="F14" s="59" t="s">
        <v>137</v>
      </c>
      <c r="G14" s="60">
        <v>3</v>
      </c>
      <c r="H14" s="61">
        <v>3</v>
      </c>
      <c r="I14" s="62">
        <v>1</v>
      </c>
      <c r="J14" s="63">
        <v>3</v>
      </c>
      <c r="K14" s="64">
        <f>INT(AVERAGE(H14:J14))</f>
        <v>2</v>
      </c>
      <c r="L14" s="169">
        <f t="shared" si="4"/>
        <v>2.3333333333333335</v>
      </c>
      <c r="M14" s="65">
        <f t="shared" si="1"/>
        <v>6</v>
      </c>
      <c r="N14" s="178" t="str">
        <f t="shared" si="5"/>
        <v>MODERADA</v>
      </c>
      <c r="O14" s="172">
        <f t="shared" si="6"/>
        <v>7</v>
      </c>
      <c r="P14" s="180" t="str">
        <f t="shared" si="7"/>
        <v>MODERADA</v>
      </c>
      <c r="Q14" s="67">
        <v>0.85</v>
      </c>
      <c r="R14" s="68" t="str">
        <f t="shared" si="8"/>
        <v>Fuerte</v>
      </c>
      <c r="S14" s="69">
        <f t="shared" si="9"/>
        <v>1</v>
      </c>
      <c r="T14" s="70">
        <v>0.87849999999999995</v>
      </c>
      <c r="U14" s="68" t="str">
        <f t="shared" si="10"/>
        <v>Fuerte</v>
      </c>
      <c r="V14" s="71">
        <f t="shared" si="11"/>
        <v>1</v>
      </c>
      <c r="W14" s="37">
        <f t="shared" si="2"/>
        <v>1</v>
      </c>
      <c r="X14" s="38">
        <f t="shared" si="12"/>
        <v>1</v>
      </c>
      <c r="Y14" s="34">
        <f t="shared" si="3"/>
        <v>0</v>
      </c>
      <c r="Z14" s="34">
        <f t="shared" si="13"/>
        <v>1</v>
      </c>
      <c r="AA14" s="29">
        <f t="shared" si="14"/>
        <v>1</v>
      </c>
      <c r="AB14" s="66" t="str">
        <f t="shared" si="15"/>
        <v>BAJA</v>
      </c>
      <c r="AC14" s="72" t="s">
        <v>56</v>
      </c>
      <c r="AD14" s="73" t="s">
        <v>148</v>
      </c>
      <c r="AE14" s="117">
        <v>42735</v>
      </c>
      <c r="AF14" s="75" t="s">
        <v>149</v>
      </c>
      <c r="AG14" s="100">
        <v>0.2</v>
      </c>
      <c r="AH14" s="77"/>
      <c r="AI14" s="78"/>
      <c r="AJ14" s="78"/>
      <c r="AK14" s="78"/>
      <c r="AL14" s="78"/>
      <c r="AM14" s="79"/>
      <c r="AN14" s="80">
        <v>86585</v>
      </c>
      <c r="AO14" s="81">
        <v>42716</v>
      </c>
      <c r="AP14" s="101" t="s">
        <v>141</v>
      </c>
      <c r="AQ14" s="81">
        <v>42735</v>
      </c>
      <c r="AR14" s="83">
        <v>0</v>
      </c>
      <c r="AS14" s="127" t="s">
        <v>150</v>
      </c>
      <c r="AT14" s="85" t="s">
        <v>143</v>
      </c>
      <c r="AU14" s="126" t="s">
        <v>151</v>
      </c>
      <c r="AV14" s="77"/>
      <c r="AW14" s="78"/>
      <c r="AX14" s="184">
        <v>1</v>
      </c>
      <c r="AY14" s="89" t="s">
        <v>237</v>
      </c>
    </row>
    <row r="15" spans="1:51" ht="243.75" hidden="1" x14ac:dyDescent="0.25">
      <c r="A15" s="90" t="s">
        <v>152</v>
      </c>
      <c r="B15" s="91"/>
      <c r="C15" s="56" t="s">
        <v>153</v>
      </c>
      <c r="D15" s="57" t="s">
        <v>154</v>
      </c>
      <c r="E15" s="92" t="s">
        <v>155</v>
      </c>
      <c r="F15" s="59" t="s">
        <v>156</v>
      </c>
      <c r="G15" s="60">
        <v>2</v>
      </c>
      <c r="H15" s="61">
        <v>1</v>
      </c>
      <c r="I15" s="62">
        <v>2</v>
      </c>
      <c r="J15" s="63">
        <v>1</v>
      </c>
      <c r="K15" s="64">
        <f t="shared" si="0"/>
        <v>1</v>
      </c>
      <c r="L15" s="169">
        <f t="shared" si="4"/>
        <v>1.3333333333333333</v>
      </c>
      <c r="M15" s="65">
        <f t="shared" si="1"/>
        <v>2</v>
      </c>
      <c r="N15" s="66" t="str">
        <f t="shared" si="5"/>
        <v>BAJA</v>
      </c>
      <c r="O15" s="172">
        <f t="shared" si="6"/>
        <v>2.6666666666666665</v>
      </c>
      <c r="P15" s="31" t="str">
        <f t="shared" si="7"/>
        <v>BAJA</v>
      </c>
      <c r="Q15" s="67">
        <v>1</v>
      </c>
      <c r="R15" s="68" t="str">
        <f t="shared" si="8"/>
        <v>Fuerte</v>
      </c>
      <c r="S15" s="69">
        <f t="shared" si="9"/>
        <v>1</v>
      </c>
      <c r="T15" s="70">
        <v>1</v>
      </c>
      <c r="U15" s="68" t="str">
        <f t="shared" si="10"/>
        <v>Fuerte</v>
      </c>
      <c r="V15" s="71">
        <f t="shared" si="11"/>
        <v>1</v>
      </c>
      <c r="W15" s="37">
        <f t="shared" si="2"/>
        <v>0</v>
      </c>
      <c r="X15" s="38">
        <f t="shared" si="12"/>
        <v>1</v>
      </c>
      <c r="Y15" s="34">
        <f t="shared" si="3"/>
        <v>-1</v>
      </c>
      <c r="Z15" s="34">
        <f t="shared" si="13"/>
        <v>1</v>
      </c>
      <c r="AA15" s="29">
        <f t="shared" si="14"/>
        <v>1</v>
      </c>
      <c r="AB15" s="66" t="str">
        <f t="shared" si="15"/>
        <v>BAJA</v>
      </c>
      <c r="AC15" s="72" t="s">
        <v>56</v>
      </c>
      <c r="AD15" s="73" t="s">
        <v>157</v>
      </c>
      <c r="AE15" s="117">
        <v>42735</v>
      </c>
      <c r="AF15" s="75" t="s">
        <v>158</v>
      </c>
      <c r="AG15" s="76" t="s">
        <v>159</v>
      </c>
      <c r="AH15" s="77"/>
      <c r="AI15" s="78"/>
      <c r="AJ15" s="78"/>
      <c r="AK15" s="78"/>
      <c r="AL15" s="78"/>
      <c r="AM15" s="79"/>
      <c r="AN15" s="87" t="s">
        <v>160</v>
      </c>
      <c r="AO15" s="81">
        <v>42719</v>
      </c>
      <c r="AP15" s="82" t="s">
        <v>161</v>
      </c>
      <c r="AQ15" s="81">
        <v>42731</v>
      </c>
      <c r="AR15" s="99">
        <v>1</v>
      </c>
      <c r="AS15" s="84" t="s">
        <v>162</v>
      </c>
      <c r="AT15" s="77"/>
      <c r="AU15" s="98"/>
      <c r="AV15" s="77"/>
      <c r="AW15" s="78"/>
      <c r="AX15" s="184">
        <v>1</v>
      </c>
      <c r="AY15" s="98"/>
    </row>
    <row r="16" spans="1:51" ht="150" hidden="1" x14ac:dyDescent="0.25">
      <c r="A16" s="90" t="s">
        <v>163</v>
      </c>
      <c r="B16" s="91"/>
      <c r="C16" s="56" t="s">
        <v>164</v>
      </c>
      <c r="D16" s="57" t="s">
        <v>165</v>
      </c>
      <c r="E16" s="92" t="s">
        <v>166</v>
      </c>
      <c r="F16" s="59" t="s">
        <v>55</v>
      </c>
      <c r="G16" s="60">
        <v>3</v>
      </c>
      <c r="H16" s="61">
        <v>3</v>
      </c>
      <c r="I16" s="62">
        <v>1</v>
      </c>
      <c r="J16" s="63">
        <v>2</v>
      </c>
      <c r="K16" s="64">
        <f t="shared" si="0"/>
        <v>2</v>
      </c>
      <c r="L16" s="169">
        <f t="shared" si="4"/>
        <v>2</v>
      </c>
      <c r="M16" s="65">
        <f t="shared" si="1"/>
        <v>6</v>
      </c>
      <c r="N16" s="178" t="str">
        <f t="shared" si="5"/>
        <v>MODERADA</v>
      </c>
      <c r="O16" s="172">
        <f t="shared" si="6"/>
        <v>6</v>
      </c>
      <c r="P16" s="180" t="str">
        <f t="shared" si="7"/>
        <v>MODERADA</v>
      </c>
      <c r="Q16" s="67">
        <v>0.96879999999999999</v>
      </c>
      <c r="R16" s="68" t="str">
        <f t="shared" si="8"/>
        <v>Fuerte</v>
      </c>
      <c r="S16" s="69">
        <f t="shared" si="9"/>
        <v>1</v>
      </c>
      <c r="T16" s="70">
        <v>0.75</v>
      </c>
      <c r="U16" s="68" t="str">
        <f t="shared" si="10"/>
        <v>Fuerte</v>
      </c>
      <c r="V16" s="71">
        <f t="shared" si="11"/>
        <v>1</v>
      </c>
      <c r="W16" s="37">
        <f t="shared" si="2"/>
        <v>1</v>
      </c>
      <c r="X16" s="38">
        <f t="shared" si="12"/>
        <v>1</v>
      </c>
      <c r="Y16" s="34">
        <f t="shared" si="3"/>
        <v>1</v>
      </c>
      <c r="Z16" s="34">
        <f t="shared" si="13"/>
        <v>1</v>
      </c>
      <c r="AA16" s="29">
        <f t="shared" si="14"/>
        <v>1</v>
      </c>
      <c r="AB16" s="66" t="str">
        <f t="shared" si="15"/>
        <v>BAJA</v>
      </c>
      <c r="AC16" s="72" t="s">
        <v>56</v>
      </c>
      <c r="AD16" s="73" t="s">
        <v>167</v>
      </c>
      <c r="AE16" s="117">
        <v>42735</v>
      </c>
      <c r="AF16" s="75" t="s">
        <v>168</v>
      </c>
      <c r="AG16" s="76" t="s">
        <v>169</v>
      </c>
      <c r="AH16" s="77"/>
      <c r="AI16" s="78"/>
      <c r="AJ16" s="78"/>
      <c r="AK16" s="78"/>
      <c r="AL16" s="78"/>
      <c r="AM16" s="79"/>
      <c r="AN16" s="87" t="s">
        <v>170</v>
      </c>
      <c r="AO16" s="81">
        <v>42719</v>
      </c>
      <c r="AP16" s="101" t="s">
        <v>59</v>
      </c>
      <c r="AQ16" s="101" t="s">
        <v>59</v>
      </c>
      <c r="AR16" s="102">
        <v>1</v>
      </c>
      <c r="AS16" s="103" t="s">
        <v>171</v>
      </c>
      <c r="AT16" s="77"/>
      <c r="AU16" s="98"/>
      <c r="AV16" s="77"/>
      <c r="AW16" s="78"/>
      <c r="AX16" s="184">
        <v>1</v>
      </c>
      <c r="AY16" s="98"/>
    </row>
    <row r="17" spans="1:51" ht="153" hidden="1" x14ac:dyDescent="0.25">
      <c r="A17" s="90" t="s">
        <v>172</v>
      </c>
      <c r="B17" s="91"/>
      <c r="C17" s="56" t="s">
        <v>173</v>
      </c>
      <c r="D17" s="57" t="s">
        <v>174</v>
      </c>
      <c r="E17" s="92" t="s">
        <v>175</v>
      </c>
      <c r="F17" s="59" t="s">
        <v>156</v>
      </c>
      <c r="G17" s="60">
        <v>4</v>
      </c>
      <c r="H17" s="61">
        <v>1</v>
      </c>
      <c r="I17" s="62">
        <v>3</v>
      </c>
      <c r="J17" s="63">
        <v>3</v>
      </c>
      <c r="K17" s="64">
        <f t="shared" si="0"/>
        <v>2</v>
      </c>
      <c r="L17" s="169">
        <f t="shared" si="4"/>
        <v>2.3333333333333335</v>
      </c>
      <c r="M17" s="65">
        <f t="shared" si="1"/>
        <v>8</v>
      </c>
      <c r="N17" s="178" t="str">
        <f t="shared" si="5"/>
        <v>MODERADA</v>
      </c>
      <c r="O17" s="172">
        <f t="shared" si="6"/>
        <v>9.3333333333333339</v>
      </c>
      <c r="P17" s="180" t="str">
        <f t="shared" si="7"/>
        <v>MODERADA</v>
      </c>
      <c r="Q17" s="67">
        <v>0.84379999999999999</v>
      </c>
      <c r="R17" s="68" t="str">
        <f t="shared" si="8"/>
        <v>Fuerte</v>
      </c>
      <c r="S17" s="69">
        <f t="shared" si="9"/>
        <v>1</v>
      </c>
      <c r="T17" s="70">
        <v>1</v>
      </c>
      <c r="U17" s="68" t="str">
        <f t="shared" si="10"/>
        <v>Fuerte</v>
      </c>
      <c r="V17" s="71">
        <f t="shared" si="11"/>
        <v>1</v>
      </c>
      <c r="W17" s="37">
        <f t="shared" si="2"/>
        <v>2</v>
      </c>
      <c r="X17" s="38">
        <f t="shared" si="12"/>
        <v>2</v>
      </c>
      <c r="Y17" s="34">
        <f t="shared" si="3"/>
        <v>0</v>
      </c>
      <c r="Z17" s="34">
        <f t="shared" si="13"/>
        <v>1</v>
      </c>
      <c r="AA17" s="29">
        <f t="shared" si="14"/>
        <v>2</v>
      </c>
      <c r="AB17" s="66" t="str">
        <f t="shared" si="15"/>
        <v>BAJA</v>
      </c>
      <c r="AC17" s="72" t="s">
        <v>56</v>
      </c>
      <c r="AD17" s="73" t="s">
        <v>176</v>
      </c>
      <c r="AE17" s="74">
        <v>42795</v>
      </c>
      <c r="AF17" s="75" t="s">
        <v>177</v>
      </c>
      <c r="AG17" s="100">
        <v>0.8</v>
      </c>
      <c r="AH17" s="77"/>
      <c r="AI17" s="78"/>
      <c r="AJ17" s="78"/>
      <c r="AK17" s="78"/>
      <c r="AL17" s="78"/>
      <c r="AM17" s="79"/>
      <c r="AN17" s="80">
        <v>86548</v>
      </c>
      <c r="AO17" s="81">
        <v>42716</v>
      </c>
      <c r="AP17" s="82" t="s">
        <v>178</v>
      </c>
      <c r="AQ17" s="81">
        <v>42730</v>
      </c>
      <c r="AR17" s="97">
        <v>0.66669999999999996</v>
      </c>
      <c r="AS17" s="84" t="s">
        <v>179</v>
      </c>
      <c r="AT17" s="77"/>
      <c r="AU17" s="98"/>
      <c r="AV17" s="77"/>
      <c r="AW17" s="78"/>
      <c r="AX17" s="185">
        <v>0.66669999999999996</v>
      </c>
      <c r="AY17" s="98"/>
    </row>
    <row r="18" spans="1:51" ht="153" hidden="1" x14ac:dyDescent="0.25">
      <c r="A18" s="90" t="s">
        <v>172</v>
      </c>
      <c r="B18" s="91"/>
      <c r="C18" s="56" t="s">
        <v>180</v>
      </c>
      <c r="D18" s="57" t="s">
        <v>181</v>
      </c>
      <c r="E18" s="92" t="s">
        <v>182</v>
      </c>
      <c r="F18" s="59" t="s">
        <v>156</v>
      </c>
      <c r="G18" s="60">
        <v>3</v>
      </c>
      <c r="H18" s="61">
        <v>1</v>
      </c>
      <c r="I18" s="62">
        <v>3</v>
      </c>
      <c r="J18" s="63">
        <v>3</v>
      </c>
      <c r="K18" s="64">
        <f t="shared" si="0"/>
        <v>2</v>
      </c>
      <c r="L18" s="169">
        <f t="shared" si="4"/>
        <v>2.3333333333333335</v>
      </c>
      <c r="M18" s="65">
        <f t="shared" si="1"/>
        <v>6</v>
      </c>
      <c r="N18" s="178" t="str">
        <f t="shared" si="5"/>
        <v>MODERADA</v>
      </c>
      <c r="O18" s="172">
        <f t="shared" si="6"/>
        <v>7</v>
      </c>
      <c r="P18" s="180" t="str">
        <f t="shared" si="7"/>
        <v>MODERADA</v>
      </c>
      <c r="Q18" s="67">
        <v>0.8125</v>
      </c>
      <c r="R18" s="68" t="str">
        <f t="shared" si="8"/>
        <v>Fuerte</v>
      </c>
      <c r="S18" s="69">
        <f t="shared" si="9"/>
        <v>1</v>
      </c>
      <c r="T18" s="70">
        <v>1</v>
      </c>
      <c r="U18" s="68" t="str">
        <f t="shared" si="10"/>
        <v>Fuerte</v>
      </c>
      <c r="V18" s="71">
        <f t="shared" si="11"/>
        <v>1</v>
      </c>
      <c r="W18" s="37">
        <f t="shared" si="2"/>
        <v>1</v>
      </c>
      <c r="X18" s="38">
        <f t="shared" si="12"/>
        <v>1</v>
      </c>
      <c r="Y18" s="34">
        <f t="shared" si="3"/>
        <v>0</v>
      </c>
      <c r="Z18" s="34">
        <f t="shared" si="13"/>
        <v>1</v>
      </c>
      <c r="AA18" s="29">
        <f t="shared" si="14"/>
        <v>1</v>
      </c>
      <c r="AB18" s="66" t="str">
        <f t="shared" si="15"/>
        <v>BAJA</v>
      </c>
      <c r="AC18" s="72" t="s">
        <v>56</v>
      </c>
      <c r="AD18" s="73" t="s">
        <v>183</v>
      </c>
      <c r="AE18" s="117">
        <v>42735</v>
      </c>
      <c r="AF18" s="75" t="s">
        <v>184</v>
      </c>
      <c r="AG18" s="100">
        <v>1</v>
      </c>
      <c r="AH18" s="77"/>
      <c r="AI18" s="78"/>
      <c r="AJ18" s="78"/>
      <c r="AK18" s="78"/>
      <c r="AL18" s="78"/>
      <c r="AM18" s="79"/>
      <c r="AN18" s="80">
        <v>86548</v>
      </c>
      <c r="AO18" s="81">
        <v>42716</v>
      </c>
      <c r="AP18" s="82" t="s">
        <v>185</v>
      </c>
      <c r="AQ18" s="81" t="s">
        <v>186</v>
      </c>
      <c r="AR18" s="97">
        <v>0.9667</v>
      </c>
      <c r="AS18" s="84" t="s">
        <v>187</v>
      </c>
      <c r="AT18" s="77"/>
      <c r="AU18" s="98"/>
      <c r="AV18" s="77"/>
      <c r="AW18" s="78"/>
      <c r="AX18" s="185">
        <v>0.9667</v>
      </c>
      <c r="AY18" s="98"/>
    </row>
    <row r="19" spans="1:51" ht="202.5" hidden="1" x14ac:dyDescent="0.25">
      <c r="A19" s="90" t="s">
        <v>172</v>
      </c>
      <c r="B19" s="91"/>
      <c r="C19" s="56" t="s">
        <v>188</v>
      </c>
      <c r="D19" s="57" t="s">
        <v>189</v>
      </c>
      <c r="E19" s="92" t="s">
        <v>190</v>
      </c>
      <c r="F19" s="59" t="s">
        <v>156</v>
      </c>
      <c r="G19" s="60">
        <v>3</v>
      </c>
      <c r="H19" s="61">
        <v>4</v>
      </c>
      <c r="I19" s="62">
        <v>4</v>
      </c>
      <c r="J19" s="63">
        <v>4</v>
      </c>
      <c r="K19" s="64">
        <f t="shared" si="0"/>
        <v>4</v>
      </c>
      <c r="L19" s="169">
        <f t="shared" si="4"/>
        <v>4</v>
      </c>
      <c r="M19" s="65">
        <f t="shared" si="1"/>
        <v>12</v>
      </c>
      <c r="N19" s="174" t="str">
        <f t="shared" si="5"/>
        <v>ALTA</v>
      </c>
      <c r="O19" s="172">
        <f t="shared" si="6"/>
        <v>12</v>
      </c>
      <c r="P19" s="182" t="str">
        <f t="shared" si="7"/>
        <v>ALTA</v>
      </c>
      <c r="Q19" s="67">
        <v>1</v>
      </c>
      <c r="R19" s="68" t="str">
        <f t="shared" si="8"/>
        <v>Fuerte</v>
      </c>
      <c r="S19" s="69">
        <f t="shared" si="9"/>
        <v>1</v>
      </c>
      <c r="T19" s="70">
        <v>1</v>
      </c>
      <c r="U19" s="68" t="str">
        <f t="shared" si="10"/>
        <v>Fuerte</v>
      </c>
      <c r="V19" s="71">
        <f t="shared" si="11"/>
        <v>1</v>
      </c>
      <c r="W19" s="37">
        <f t="shared" si="2"/>
        <v>1</v>
      </c>
      <c r="X19" s="38">
        <f t="shared" si="12"/>
        <v>1</v>
      </c>
      <c r="Y19" s="34">
        <f t="shared" si="3"/>
        <v>2</v>
      </c>
      <c r="Z19" s="34">
        <f t="shared" si="13"/>
        <v>2</v>
      </c>
      <c r="AA19" s="29">
        <f t="shared" si="14"/>
        <v>2</v>
      </c>
      <c r="AB19" s="66" t="str">
        <f t="shared" si="15"/>
        <v>BAJA</v>
      </c>
      <c r="AC19" s="72" t="s">
        <v>56</v>
      </c>
      <c r="AD19" s="73" t="s">
        <v>191</v>
      </c>
      <c r="AE19" s="117">
        <v>42735</v>
      </c>
      <c r="AF19" s="75" t="s">
        <v>192</v>
      </c>
      <c r="AG19" s="76" t="s">
        <v>193</v>
      </c>
      <c r="AH19" s="77"/>
      <c r="AI19" s="78"/>
      <c r="AJ19" s="78"/>
      <c r="AK19" s="78"/>
      <c r="AL19" s="78"/>
      <c r="AM19" s="79"/>
      <c r="AN19" s="80">
        <v>86548</v>
      </c>
      <c r="AO19" s="81">
        <v>42716</v>
      </c>
      <c r="AP19" s="82" t="s">
        <v>178</v>
      </c>
      <c r="AQ19" s="81">
        <v>42730</v>
      </c>
      <c r="AR19" s="128">
        <v>1</v>
      </c>
      <c r="AS19" s="84" t="s">
        <v>194</v>
      </c>
      <c r="AT19" s="77"/>
      <c r="AU19" s="98"/>
      <c r="AV19" s="77"/>
      <c r="AW19" s="78"/>
      <c r="AX19" s="185">
        <v>1</v>
      </c>
      <c r="AY19" s="98"/>
    </row>
    <row r="20" spans="1:51" ht="135" hidden="1" x14ac:dyDescent="0.25">
      <c r="A20" s="90" t="s">
        <v>172</v>
      </c>
      <c r="B20" s="91"/>
      <c r="C20" s="56" t="s">
        <v>195</v>
      </c>
      <c r="D20" s="57" t="s">
        <v>196</v>
      </c>
      <c r="E20" s="92" t="s">
        <v>197</v>
      </c>
      <c r="F20" s="59" t="s">
        <v>156</v>
      </c>
      <c r="G20" s="60">
        <v>3</v>
      </c>
      <c r="H20" s="61">
        <v>1</v>
      </c>
      <c r="I20" s="62">
        <v>4</v>
      </c>
      <c r="J20" s="63">
        <v>3</v>
      </c>
      <c r="K20" s="93">
        <f t="shared" si="0"/>
        <v>2</v>
      </c>
      <c r="L20" s="170">
        <f t="shared" si="4"/>
        <v>2.6666666666666665</v>
      </c>
      <c r="M20" s="94">
        <f t="shared" si="1"/>
        <v>6</v>
      </c>
      <c r="N20" s="177" t="str">
        <f t="shared" si="5"/>
        <v>MODERADA</v>
      </c>
      <c r="O20" s="173">
        <f t="shared" si="6"/>
        <v>8</v>
      </c>
      <c r="P20" s="181" t="str">
        <f t="shared" si="7"/>
        <v>MODERADA</v>
      </c>
      <c r="Q20" s="67">
        <v>0.98750000000000004</v>
      </c>
      <c r="R20" s="68" t="str">
        <f t="shared" si="8"/>
        <v>Fuerte</v>
      </c>
      <c r="S20" s="69">
        <f t="shared" si="9"/>
        <v>1</v>
      </c>
      <c r="T20" s="70">
        <v>0.9375</v>
      </c>
      <c r="U20" s="68" t="str">
        <f t="shared" si="10"/>
        <v>Fuerte</v>
      </c>
      <c r="V20" s="71">
        <f t="shared" si="11"/>
        <v>1</v>
      </c>
      <c r="W20" s="37">
        <f t="shared" si="2"/>
        <v>1</v>
      </c>
      <c r="X20" s="38">
        <f t="shared" si="12"/>
        <v>1</v>
      </c>
      <c r="Y20" s="34">
        <f t="shared" si="3"/>
        <v>0</v>
      </c>
      <c r="Z20" s="34">
        <f t="shared" si="13"/>
        <v>1</v>
      </c>
      <c r="AA20" s="29">
        <f t="shared" si="14"/>
        <v>1</v>
      </c>
      <c r="AB20" s="66" t="str">
        <f t="shared" si="15"/>
        <v>BAJA</v>
      </c>
      <c r="AC20" s="72" t="s">
        <v>56</v>
      </c>
      <c r="AD20" s="73" t="s">
        <v>198</v>
      </c>
      <c r="AE20" s="117">
        <v>42735</v>
      </c>
      <c r="AF20" s="75" t="s">
        <v>199</v>
      </c>
      <c r="AG20" s="76" t="s">
        <v>200</v>
      </c>
      <c r="AH20" s="77"/>
      <c r="AI20" s="78"/>
      <c r="AJ20" s="78"/>
      <c r="AK20" s="78"/>
      <c r="AL20" s="78"/>
      <c r="AM20" s="79"/>
      <c r="AN20" s="80">
        <v>86548</v>
      </c>
      <c r="AO20" s="81">
        <v>42716</v>
      </c>
      <c r="AP20" s="82" t="s">
        <v>178</v>
      </c>
      <c r="AQ20" s="81">
        <v>42730</v>
      </c>
      <c r="AR20" s="97">
        <v>0.9</v>
      </c>
      <c r="AS20" s="84" t="s">
        <v>201</v>
      </c>
      <c r="AT20" s="77"/>
      <c r="AU20" s="98"/>
      <c r="AV20" s="77"/>
      <c r="AW20" s="78"/>
      <c r="AX20" s="185">
        <v>0.9</v>
      </c>
      <c r="AY20" s="98"/>
    </row>
    <row r="21" spans="1:51" ht="409.5" hidden="1" x14ac:dyDescent="0.25">
      <c r="A21" s="90" t="s">
        <v>202</v>
      </c>
      <c r="B21" s="91"/>
      <c r="C21" s="56" t="s">
        <v>203</v>
      </c>
      <c r="D21" s="56" t="s">
        <v>204</v>
      </c>
      <c r="E21" s="129" t="s">
        <v>205</v>
      </c>
      <c r="F21" s="59" t="s">
        <v>55</v>
      </c>
      <c r="G21" s="60">
        <v>4</v>
      </c>
      <c r="H21" s="61">
        <v>2</v>
      </c>
      <c r="I21" s="62">
        <v>2</v>
      </c>
      <c r="J21" s="63">
        <v>3</v>
      </c>
      <c r="K21" s="64">
        <f t="shared" si="0"/>
        <v>2</v>
      </c>
      <c r="L21" s="169">
        <f t="shared" si="4"/>
        <v>2.3333333333333335</v>
      </c>
      <c r="M21" s="65">
        <f t="shared" si="1"/>
        <v>8</v>
      </c>
      <c r="N21" s="178" t="str">
        <f t="shared" si="5"/>
        <v>MODERADA</v>
      </c>
      <c r="O21" s="172">
        <f t="shared" si="6"/>
        <v>9.3333333333333339</v>
      </c>
      <c r="P21" s="180" t="str">
        <f t="shared" si="7"/>
        <v>MODERADA</v>
      </c>
      <c r="Q21" s="67">
        <v>1</v>
      </c>
      <c r="R21" s="68" t="str">
        <f t="shared" si="8"/>
        <v>Fuerte</v>
      </c>
      <c r="S21" s="69">
        <f t="shared" si="9"/>
        <v>1</v>
      </c>
      <c r="T21" s="70">
        <v>1</v>
      </c>
      <c r="U21" s="68" t="str">
        <f t="shared" si="10"/>
        <v>Fuerte</v>
      </c>
      <c r="V21" s="71">
        <f t="shared" si="11"/>
        <v>1</v>
      </c>
      <c r="W21" s="37">
        <f t="shared" si="2"/>
        <v>2</v>
      </c>
      <c r="X21" s="38">
        <f t="shared" si="12"/>
        <v>2</v>
      </c>
      <c r="Y21" s="34">
        <f t="shared" si="3"/>
        <v>0</v>
      </c>
      <c r="Z21" s="34">
        <f t="shared" si="13"/>
        <v>1</v>
      </c>
      <c r="AA21" s="29">
        <f t="shared" si="14"/>
        <v>2</v>
      </c>
      <c r="AB21" s="66" t="str">
        <f t="shared" si="15"/>
        <v>BAJA</v>
      </c>
      <c r="AC21" s="72" t="s">
        <v>56</v>
      </c>
      <c r="AD21" s="73" t="s">
        <v>206</v>
      </c>
      <c r="AE21" s="117">
        <v>42735</v>
      </c>
      <c r="AF21" s="130" t="s">
        <v>207</v>
      </c>
      <c r="AG21" s="76" t="s">
        <v>208</v>
      </c>
      <c r="AH21" s="77"/>
      <c r="AI21" s="78"/>
      <c r="AJ21" s="78"/>
      <c r="AK21" s="78"/>
      <c r="AL21" s="78"/>
      <c r="AM21" s="79"/>
      <c r="AN21" s="80">
        <v>86637</v>
      </c>
      <c r="AO21" s="81">
        <v>42716</v>
      </c>
      <c r="AP21" s="82" t="s">
        <v>209</v>
      </c>
      <c r="AQ21" s="81">
        <v>42738</v>
      </c>
      <c r="AR21" s="99">
        <v>1</v>
      </c>
      <c r="AS21" s="84" t="s">
        <v>210</v>
      </c>
      <c r="AT21" s="77" t="s">
        <v>211</v>
      </c>
      <c r="AU21" s="126" t="s">
        <v>212</v>
      </c>
      <c r="AV21" s="77" t="s">
        <v>213</v>
      </c>
      <c r="AW21" s="131">
        <v>42926</v>
      </c>
      <c r="AX21" s="185">
        <v>1</v>
      </c>
      <c r="AY21" s="98"/>
    </row>
    <row r="22" spans="1:51" ht="225" hidden="1" thickBot="1" x14ac:dyDescent="0.3">
      <c r="A22" s="132" t="s">
        <v>202</v>
      </c>
      <c r="B22" s="133"/>
      <c r="C22" s="134" t="s">
        <v>214</v>
      </c>
      <c r="D22" s="134" t="s">
        <v>215</v>
      </c>
      <c r="E22" s="135" t="s">
        <v>216</v>
      </c>
      <c r="F22" s="136" t="s">
        <v>55</v>
      </c>
      <c r="G22" s="137">
        <v>4</v>
      </c>
      <c r="H22" s="138">
        <v>2</v>
      </c>
      <c r="I22" s="139">
        <v>3</v>
      </c>
      <c r="J22" s="140">
        <v>3</v>
      </c>
      <c r="K22" s="141">
        <f>INT(AVERAGE(H22:J22))</f>
        <v>2</v>
      </c>
      <c r="L22" s="170">
        <f t="shared" si="4"/>
        <v>2.6666666666666665</v>
      </c>
      <c r="M22" s="142">
        <f t="shared" si="1"/>
        <v>8</v>
      </c>
      <c r="N22" s="179" t="str">
        <f>IF(M22="","",IF(M22&gt;=25,"MUY ALTA",IF(M22&gt;=12,"ALTA",IF(M22&gt;=8,"MODERADA",IF(M22&gt;4,"BAJA","MUY BAJA")))))</f>
        <v>MODERADA</v>
      </c>
      <c r="O22" s="173">
        <f t="shared" si="6"/>
        <v>10.666666666666666</v>
      </c>
      <c r="P22" s="181" t="str">
        <f t="shared" si="7"/>
        <v>MODERADA</v>
      </c>
      <c r="Q22" s="143">
        <v>1</v>
      </c>
      <c r="R22" s="144" t="str">
        <f t="shared" si="8"/>
        <v>Fuerte</v>
      </c>
      <c r="S22" s="145">
        <f t="shared" si="9"/>
        <v>1</v>
      </c>
      <c r="T22" s="146">
        <v>1</v>
      </c>
      <c r="U22" s="144" t="str">
        <f t="shared" si="10"/>
        <v>Fuerte</v>
      </c>
      <c r="V22" s="147">
        <f t="shared" si="11"/>
        <v>1</v>
      </c>
      <c r="W22" s="37">
        <f t="shared" si="2"/>
        <v>2</v>
      </c>
      <c r="X22" s="38">
        <f t="shared" si="12"/>
        <v>2</v>
      </c>
      <c r="Y22" s="34">
        <f t="shared" si="3"/>
        <v>0</v>
      </c>
      <c r="Z22" s="34">
        <f t="shared" si="13"/>
        <v>1</v>
      </c>
      <c r="AA22" s="29">
        <f t="shared" si="14"/>
        <v>2</v>
      </c>
      <c r="AB22" s="148" t="str">
        <f t="shared" si="15"/>
        <v>BAJA</v>
      </c>
      <c r="AC22" s="149" t="s">
        <v>56</v>
      </c>
      <c r="AD22" s="150" t="s">
        <v>217</v>
      </c>
      <c r="AE22" s="151">
        <v>42735</v>
      </c>
      <c r="AF22" s="152" t="s">
        <v>218</v>
      </c>
      <c r="AG22" s="153">
        <v>1</v>
      </c>
      <c r="AH22" s="154"/>
      <c r="AI22" s="155"/>
      <c r="AJ22" s="155"/>
      <c r="AK22" s="155"/>
      <c r="AL22" s="155"/>
      <c r="AM22" s="156"/>
      <c r="AN22" s="157">
        <v>86637</v>
      </c>
      <c r="AO22" s="158">
        <v>42716</v>
      </c>
      <c r="AP22" s="82" t="s">
        <v>209</v>
      </c>
      <c r="AQ22" s="81">
        <v>42738</v>
      </c>
      <c r="AR22" s="159">
        <v>1</v>
      </c>
      <c r="AS22" s="160" t="s">
        <v>219</v>
      </c>
      <c r="AT22" s="154"/>
      <c r="AU22" s="161"/>
      <c r="AV22" s="77" t="s">
        <v>213</v>
      </c>
      <c r="AW22" s="131">
        <v>42926</v>
      </c>
      <c r="AX22" s="186">
        <v>1</v>
      </c>
      <c r="AY22" s="161"/>
    </row>
    <row r="23" spans="1:51" x14ac:dyDescent="0.25">
      <c r="AE23" s="230"/>
      <c r="AF23" s="230"/>
      <c r="AG23" s="230"/>
    </row>
    <row r="24" spans="1:51" x14ac:dyDescent="0.25">
      <c r="AO24" s="162"/>
    </row>
  </sheetData>
  <autoFilter ref="A3:AZ22">
    <filterColumn colId="0">
      <filters>
        <filter val="CONTROL FINANCIERO Y CONTABLE"/>
      </filters>
    </filterColumn>
    <filterColumn colId="22" showButton="0"/>
    <filterColumn colId="24" showButton="0"/>
  </autoFilter>
  <mergeCells count="33">
    <mergeCell ref="AE23:AG23"/>
    <mergeCell ref="AN2:AO2"/>
    <mergeCell ref="AP2:AS2"/>
    <mergeCell ref="AT2:AU2"/>
    <mergeCell ref="AV2:AY2"/>
    <mergeCell ref="AD1:AG2"/>
    <mergeCell ref="AH1:AM1"/>
    <mergeCell ref="AN1:AS1"/>
    <mergeCell ref="AT1:AY1"/>
    <mergeCell ref="AJ2:AM2"/>
    <mergeCell ref="AC1:AC2"/>
    <mergeCell ref="Q2:S2"/>
    <mergeCell ref="T2:V2"/>
    <mergeCell ref="AH2:AI2"/>
    <mergeCell ref="N2:N3"/>
    <mergeCell ref="O2:O3"/>
    <mergeCell ref="P2:P3"/>
    <mergeCell ref="G1:P1"/>
    <mergeCell ref="Q1:V1"/>
    <mergeCell ref="G2:G3"/>
    <mergeCell ref="H2:J2"/>
    <mergeCell ref="K2:K3"/>
    <mergeCell ref="L2:L3"/>
    <mergeCell ref="M2:M3"/>
    <mergeCell ref="F1:F3"/>
    <mergeCell ref="W3:X3"/>
    <mergeCell ref="Y3:Z3"/>
    <mergeCell ref="A1:A3"/>
    <mergeCell ref="B1:B3"/>
    <mergeCell ref="C1:C3"/>
    <mergeCell ref="D1:D3"/>
    <mergeCell ref="E1:E3"/>
    <mergeCell ref="W1:AB2"/>
  </mergeCells>
  <conditionalFormatting sqref="R4:R22 U4:U22">
    <cfRule type="cellIs" dxfId="2" priority="1" stopIfTrue="1" operator="equal">
      <formula>"Fuerte"</formula>
    </cfRule>
    <cfRule type="cellIs" dxfId="1" priority="2" stopIfTrue="1" operator="equal">
      <formula>"Moderado"</formula>
    </cfRule>
    <cfRule type="cellIs" dxfId="0" priority="3" stopIfTrue="1" operator="equal">
      <formula>"Debil"</formula>
    </cfRule>
  </conditionalFormatting>
  <dataValidations count="5">
    <dataValidation type="list" allowBlank="1" showInputMessage="1" showErrorMessage="1" sqref="A4:A22">
      <formula1>proceso</formula1>
    </dataValidation>
    <dataValidation type="list" allowBlank="1" showInputMessage="1" showErrorMessage="1" sqref="B4:B22">
      <formula1>"PLANTA CENTRAL, ANTIOQUIA, ATLANTICO, BOLIVAR, BOYACA, CALDAS, CAQUETA, CASANARE, CAUCA, CESAR, CHOCO, CORDOBA, CUNDINAMARCA, GUAJIRA, HUILA, MAGDALENA, META, NARIÑO, NORTE DE SANTANDER, OCAÑA, PUTUMAYO, QUINDIO, RISARALDA, SANTANDER, SUCRE, TOLIMA, VALLE"</formula1>
    </dataValidation>
    <dataValidation type="list" allowBlank="1" showInputMessage="1" showErrorMessage="1" sqref="F4:F22">
      <formula1>"Corrupción,Estratégico, Imagen, Operativo, Financiero, Cumplimiento, Tecnología"</formula1>
    </dataValidation>
    <dataValidation type="list" allowBlank="1" showInputMessage="1" showErrorMessage="1" sqref="G4:J22">
      <formula1>"1,2,3,4,5"</formula1>
    </dataValidation>
    <dataValidation type="list" allowBlank="1" showInputMessage="1" showErrorMessage="1" sqref="AC4:AC22">
      <formula1>"Evitar, Reducir, Compartir o Transferir, Asumir"</formula1>
    </dataValidation>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O39"/>
  <sheetViews>
    <sheetView zoomScale="70" zoomScaleNormal="70" workbookViewId="0">
      <pane xSplit="1" ySplit="1" topLeftCell="B3" activePane="bottomRight" state="frozen"/>
      <selection pane="topRight" activeCell="B1" sqref="B1"/>
      <selection pane="bottomLeft" activeCell="A2" sqref="A2"/>
      <selection pane="bottomRight" activeCell="A4" sqref="A4:A13"/>
    </sheetView>
  </sheetViews>
  <sheetFormatPr baseColWidth="10" defaultRowHeight="15" x14ac:dyDescent="0.25"/>
  <cols>
    <col min="1" max="1" width="33.28515625" customWidth="1"/>
    <col min="2" max="2" width="4.28515625" bestFit="1" customWidth="1"/>
    <col min="3" max="3" width="68" customWidth="1"/>
    <col min="10" max="10" width="12.5703125" customWidth="1"/>
    <col min="12" max="12" width="11.85546875" customWidth="1"/>
    <col min="13" max="13" width="41.42578125" hidden="1" customWidth="1"/>
  </cols>
  <sheetData>
    <row r="1" spans="1:13" ht="51" x14ac:dyDescent="0.25">
      <c r="A1" s="163" t="s">
        <v>0</v>
      </c>
      <c r="B1" s="163" t="s">
        <v>2</v>
      </c>
      <c r="C1" s="163" t="s">
        <v>3</v>
      </c>
      <c r="D1" s="163" t="s">
        <v>18</v>
      </c>
      <c r="E1" s="163" t="s">
        <v>220</v>
      </c>
      <c r="F1" s="163" t="s">
        <v>35</v>
      </c>
      <c r="G1" s="163" t="s">
        <v>221</v>
      </c>
      <c r="H1" s="163" t="s">
        <v>37</v>
      </c>
      <c r="I1" s="163" t="s">
        <v>222</v>
      </c>
      <c r="J1" s="163" t="s">
        <v>223</v>
      </c>
      <c r="K1" s="163" t="s">
        <v>224</v>
      </c>
      <c r="L1" s="163" t="s">
        <v>225</v>
      </c>
    </row>
    <row r="2" spans="1:13" ht="30" hidden="1" x14ac:dyDescent="0.25">
      <c r="A2" s="164" t="s">
        <v>51</v>
      </c>
      <c r="B2" s="164" t="s">
        <v>52</v>
      </c>
      <c r="C2" s="164" t="s">
        <v>53</v>
      </c>
      <c r="D2" s="164">
        <v>8</v>
      </c>
      <c r="E2" s="164" t="s">
        <v>226</v>
      </c>
      <c r="F2" s="164">
        <v>2</v>
      </c>
      <c r="G2" s="164" t="s">
        <v>227</v>
      </c>
      <c r="H2" s="164" t="s">
        <v>56</v>
      </c>
      <c r="I2" s="165">
        <v>0.93330000000000002</v>
      </c>
      <c r="J2" s="164">
        <v>0</v>
      </c>
      <c r="K2" s="164" t="s">
        <v>229</v>
      </c>
      <c r="L2" s="164" t="s">
        <v>238</v>
      </c>
      <c r="M2" s="166"/>
    </row>
    <row r="3" spans="1:13" ht="45" x14ac:dyDescent="0.25">
      <c r="A3" s="164" t="s">
        <v>60</v>
      </c>
      <c r="B3" s="164" t="s">
        <v>61</v>
      </c>
      <c r="C3" s="164" t="s">
        <v>62</v>
      </c>
      <c r="D3" s="164">
        <v>15</v>
      </c>
      <c r="E3" s="164" t="s">
        <v>228</v>
      </c>
      <c r="F3" s="164">
        <v>3</v>
      </c>
      <c r="G3" s="164" t="s">
        <v>227</v>
      </c>
      <c r="H3" s="164" t="s">
        <v>56</v>
      </c>
      <c r="I3" s="165">
        <v>0.5</v>
      </c>
      <c r="J3" s="164">
        <v>1</v>
      </c>
      <c r="K3" s="167" t="s">
        <v>229</v>
      </c>
      <c r="L3" s="167" t="s">
        <v>230</v>
      </c>
      <c r="M3" s="168" t="s">
        <v>231</v>
      </c>
    </row>
    <row r="4" spans="1:13" ht="45" hidden="1" x14ac:dyDescent="0.25">
      <c r="A4" s="164" t="s">
        <v>74</v>
      </c>
      <c r="B4" s="164" t="s">
        <v>75</v>
      </c>
      <c r="C4" s="164" t="s">
        <v>76</v>
      </c>
      <c r="D4" s="164">
        <v>12</v>
      </c>
      <c r="E4" s="164" t="s">
        <v>228</v>
      </c>
      <c r="F4" s="164">
        <v>3</v>
      </c>
      <c r="G4" s="164" t="s">
        <v>227</v>
      </c>
      <c r="H4" s="164" t="s">
        <v>56</v>
      </c>
      <c r="I4" s="165">
        <v>0.97140000000000004</v>
      </c>
      <c r="J4" s="164">
        <v>0</v>
      </c>
      <c r="K4" s="167" t="s">
        <v>229</v>
      </c>
      <c r="L4" s="167" t="s">
        <v>238</v>
      </c>
      <c r="M4" s="168" t="s">
        <v>231</v>
      </c>
    </row>
    <row r="5" spans="1:13" hidden="1" x14ac:dyDescent="0.25">
      <c r="A5" s="164" t="s">
        <v>85</v>
      </c>
      <c r="B5" s="164" t="s">
        <v>86</v>
      </c>
      <c r="C5" s="164" t="s">
        <v>87</v>
      </c>
      <c r="D5" s="164">
        <v>15</v>
      </c>
      <c r="E5" s="164" t="s">
        <v>228</v>
      </c>
      <c r="F5" s="164">
        <v>3</v>
      </c>
      <c r="G5" s="164" t="s">
        <v>227</v>
      </c>
      <c r="H5" s="164" t="s">
        <v>56</v>
      </c>
      <c r="I5" s="165">
        <v>0.72</v>
      </c>
      <c r="J5" s="164">
        <v>0</v>
      </c>
      <c r="K5" s="167" t="s">
        <v>229</v>
      </c>
      <c r="L5" s="167" t="s">
        <v>229</v>
      </c>
      <c r="M5" s="168" t="s">
        <v>232</v>
      </c>
    </row>
    <row r="6" spans="1:13" ht="30" hidden="1" x14ac:dyDescent="0.25">
      <c r="A6" s="164" t="s">
        <v>98</v>
      </c>
      <c r="B6" s="164" t="s">
        <v>99</v>
      </c>
      <c r="C6" s="164" t="s">
        <v>100</v>
      </c>
      <c r="D6" s="164">
        <v>12</v>
      </c>
      <c r="E6" s="164" t="s">
        <v>228</v>
      </c>
      <c r="F6" s="164">
        <v>2</v>
      </c>
      <c r="G6" s="164" t="s">
        <v>227</v>
      </c>
      <c r="H6" s="164" t="s">
        <v>56</v>
      </c>
      <c r="I6" s="165">
        <v>1</v>
      </c>
      <c r="J6" s="164">
        <v>1</v>
      </c>
      <c r="K6" s="167" t="s">
        <v>229</v>
      </c>
      <c r="L6" s="167" t="s">
        <v>229</v>
      </c>
      <c r="M6" s="166"/>
    </row>
    <row r="7" spans="1:13" ht="30" hidden="1" x14ac:dyDescent="0.25">
      <c r="A7" s="164" t="s">
        <v>98</v>
      </c>
      <c r="B7" s="164" t="s">
        <v>107</v>
      </c>
      <c r="C7" s="164" t="s">
        <v>108</v>
      </c>
      <c r="D7" s="164">
        <v>6</v>
      </c>
      <c r="E7" s="164" t="s">
        <v>226</v>
      </c>
      <c r="F7" s="164">
        <v>1</v>
      </c>
      <c r="G7" s="164" t="s">
        <v>227</v>
      </c>
      <c r="H7" s="164" t="s">
        <v>56</v>
      </c>
      <c r="I7" s="165">
        <v>0.5</v>
      </c>
      <c r="J7" s="164">
        <v>1</v>
      </c>
      <c r="K7" s="167" t="s">
        <v>229</v>
      </c>
      <c r="L7" s="167" t="s">
        <v>229</v>
      </c>
      <c r="M7" s="166"/>
    </row>
    <row r="8" spans="1:13" ht="30" hidden="1" x14ac:dyDescent="0.25">
      <c r="A8" s="164" t="s">
        <v>98</v>
      </c>
      <c r="B8" s="164" t="s">
        <v>113</v>
      </c>
      <c r="C8" s="164" t="s">
        <v>114</v>
      </c>
      <c r="D8" s="164">
        <v>8</v>
      </c>
      <c r="E8" s="164" t="s">
        <v>226</v>
      </c>
      <c r="F8" s="164">
        <v>2</v>
      </c>
      <c r="G8" s="164" t="s">
        <v>227</v>
      </c>
      <c r="H8" s="164" t="s">
        <v>56</v>
      </c>
      <c r="I8" s="165">
        <v>0.8</v>
      </c>
      <c r="J8" s="164">
        <v>2</v>
      </c>
      <c r="K8" s="167" t="s">
        <v>229</v>
      </c>
      <c r="L8" s="167" t="s">
        <v>229</v>
      </c>
      <c r="M8" s="166"/>
    </row>
    <row r="9" spans="1:13" ht="30" hidden="1" x14ac:dyDescent="0.25">
      <c r="A9" s="164" t="s">
        <v>119</v>
      </c>
      <c r="B9" s="164" t="s">
        <v>120</v>
      </c>
      <c r="C9" s="164" t="s">
        <v>121</v>
      </c>
      <c r="D9" s="164">
        <v>5</v>
      </c>
      <c r="E9" s="164" t="s">
        <v>227</v>
      </c>
      <c r="F9" s="164">
        <v>3</v>
      </c>
      <c r="G9" s="164" t="s">
        <v>227</v>
      </c>
      <c r="H9" s="164" t="s">
        <v>56</v>
      </c>
      <c r="I9" s="165">
        <v>1</v>
      </c>
      <c r="J9" s="164">
        <v>0</v>
      </c>
      <c r="K9" s="167" t="s">
        <v>229</v>
      </c>
      <c r="L9" s="167" t="s">
        <v>238</v>
      </c>
      <c r="M9" s="166"/>
    </row>
    <row r="10" spans="1:13" ht="30" hidden="1" x14ac:dyDescent="0.25">
      <c r="A10" s="164" t="s">
        <v>119</v>
      </c>
      <c r="B10" s="164" t="s">
        <v>127</v>
      </c>
      <c r="C10" s="164" t="s">
        <v>128</v>
      </c>
      <c r="D10" s="164">
        <v>4</v>
      </c>
      <c r="E10" s="164" t="s">
        <v>227</v>
      </c>
      <c r="F10" s="164">
        <v>2</v>
      </c>
      <c r="G10" s="164" t="s">
        <v>227</v>
      </c>
      <c r="H10" s="164" t="s">
        <v>56</v>
      </c>
      <c r="I10" s="165">
        <v>1</v>
      </c>
      <c r="J10" s="164">
        <v>0</v>
      </c>
      <c r="K10" s="167" t="s">
        <v>229</v>
      </c>
      <c r="L10" s="167" t="s">
        <v>238</v>
      </c>
      <c r="M10" s="166"/>
    </row>
    <row r="11" spans="1:13" hidden="1" x14ac:dyDescent="0.25">
      <c r="A11" s="164" t="s">
        <v>133</v>
      </c>
      <c r="B11" s="164" t="s">
        <v>134</v>
      </c>
      <c r="C11" s="164" t="s">
        <v>135</v>
      </c>
      <c r="D11" s="164">
        <v>10</v>
      </c>
      <c r="E11" s="164" t="s">
        <v>226</v>
      </c>
      <c r="F11" s="164">
        <v>3</v>
      </c>
      <c r="G11" s="164" t="s">
        <v>227</v>
      </c>
      <c r="H11" s="164" t="s">
        <v>56</v>
      </c>
      <c r="I11" s="165">
        <v>1</v>
      </c>
      <c r="J11" s="164">
        <v>1</v>
      </c>
      <c r="K11" s="167" t="s">
        <v>229</v>
      </c>
      <c r="L11" s="167" t="s">
        <v>229</v>
      </c>
      <c r="M11" s="166"/>
    </row>
    <row r="12" spans="1:13" ht="30" hidden="1" x14ac:dyDescent="0.25">
      <c r="A12" s="164" t="s">
        <v>133</v>
      </c>
      <c r="B12" s="164" t="s">
        <v>145</v>
      </c>
      <c r="C12" s="164" t="s">
        <v>146</v>
      </c>
      <c r="D12" s="164">
        <v>6</v>
      </c>
      <c r="E12" s="164" t="s">
        <v>226</v>
      </c>
      <c r="F12" s="164">
        <v>1</v>
      </c>
      <c r="G12" s="164" t="s">
        <v>227</v>
      </c>
      <c r="H12" s="164" t="s">
        <v>56</v>
      </c>
      <c r="I12" s="165">
        <v>1</v>
      </c>
      <c r="J12" s="164">
        <v>0</v>
      </c>
      <c r="K12" s="167" t="s">
        <v>229</v>
      </c>
      <c r="L12" s="167" t="s">
        <v>229</v>
      </c>
      <c r="M12" s="166"/>
    </row>
    <row r="13" spans="1:13" ht="45" hidden="1" x14ac:dyDescent="0.25">
      <c r="A13" s="164" t="s">
        <v>152</v>
      </c>
      <c r="B13" s="164" t="s">
        <v>153</v>
      </c>
      <c r="C13" s="164" t="s">
        <v>154</v>
      </c>
      <c r="D13" s="164">
        <v>2</v>
      </c>
      <c r="E13" s="164" t="s">
        <v>227</v>
      </c>
      <c r="F13" s="164">
        <v>1</v>
      </c>
      <c r="G13" s="164" t="s">
        <v>227</v>
      </c>
      <c r="H13" s="164" t="s">
        <v>56</v>
      </c>
      <c r="I13" s="165">
        <v>1</v>
      </c>
      <c r="J13" s="164">
        <v>1</v>
      </c>
      <c r="K13" s="164" t="s">
        <v>240</v>
      </c>
      <c r="L13" s="164" t="s">
        <v>238</v>
      </c>
      <c r="M13" s="166"/>
    </row>
    <row r="14" spans="1:13" ht="45" hidden="1" x14ac:dyDescent="0.25">
      <c r="A14" s="164" t="s">
        <v>163</v>
      </c>
      <c r="B14" s="164" t="s">
        <v>164</v>
      </c>
      <c r="C14" s="164" t="s">
        <v>165</v>
      </c>
      <c r="D14" s="164">
        <v>6</v>
      </c>
      <c r="E14" s="164" t="s">
        <v>226</v>
      </c>
      <c r="F14" s="164">
        <v>1</v>
      </c>
      <c r="G14" s="164" t="s">
        <v>227</v>
      </c>
      <c r="H14" s="164" t="s">
        <v>56</v>
      </c>
      <c r="I14" s="165">
        <v>1</v>
      </c>
      <c r="J14" s="164">
        <v>0</v>
      </c>
      <c r="K14" s="167" t="s">
        <v>229</v>
      </c>
      <c r="L14" s="167" t="s">
        <v>229</v>
      </c>
      <c r="M14" s="166" t="s">
        <v>232</v>
      </c>
    </row>
    <row r="15" spans="1:13" ht="45" hidden="1" x14ac:dyDescent="0.25">
      <c r="A15" s="164" t="s">
        <v>172</v>
      </c>
      <c r="B15" s="164" t="s">
        <v>173</v>
      </c>
      <c r="C15" s="164" t="s">
        <v>174</v>
      </c>
      <c r="D15" s="164">
        <v>8</v>
      </c>
      <c r="E15" s="164" t="s">
        <v>226</v>
      </c>
      <c r="F15" s="164">
        <v>2</v>
      </c>
      <c r="G15" s="164" t="s">
        <v>227</v>
      </c>
      <c r="H15" s="164" t="s">
        <v>56</v>
      </c>
      <c r="I15" s="165">
        <v>0.66669999999999996</v>
      </c>
      <c r="J15" s="164">
        <v>0</v>
      </c>
      <c r="K15" s="167" t="s">
        <v>229</v>
      </c>
      <c r="L15" s="167" t="s">
        <v>229</v>
      </c>
      <c r="M15" s="166"/>
    </row>
    <row r="16" spans="1:13" ht="30" hidden="1" x14ac:dyDescent="0.25">
      <c r="A16" s="164" t="s">
        <v>172</v>
      </c>
      <c r="B16" s="164" t="s">
        <v>180</v>
      </c>
      <c r="C16" s="164" t="s">
        <v>181</v>
      </c>
      <c r="D16" s="164">
        <v>6</v>
      </c>
      <c r="E16" s="164" t="s">
        <v>226</v>
      </c>
      <c r="F16" s="164">
        <v>1</v>
      </c>
      <c r="G16" s="164" t="s">
        <v>227</v>
      </c>
      <c r="H16" s="164" t="s">
        <v>56</v>
      </c>
      <c r="I16" s="165">
        <v>0.9667</v>
      </c>
      <c r="J16" s="164">
        <v>0</v>
      </c>
      <c r="K16" s="167" t="s">
        <v>229</v>
      </c>
      <c r="L16" s="167" t="s">
        <v>229</v>
      </c>
      <c r="M16" s="166"/>
    </row>
    <row r="17" spans="1:15" hidden="1" x14ac:dyDescent="0.25">
      <c r="A17" s="164" t="s">
        <v>172</v>
      </c>
      <c r="B17" s="164" t="s">
        <v>188</v>
      </c>
      <c r="C17" s="164" t="s">
        <v>189</v>
      </c>
      <c r="D17" s="164">
        <v>12</v>
      </c>
      <c r="E17" s="164" t="s">
        <v>228</v>
      </c>
      <c r="F17" s="164">
        <v>2</v>
      </c>
      <c r="G17" s="164" t="s">
        <v>227</v>
      </c>
      <c r="H17" s="164" t="s">
        <v>56</v>
      </c>
      <c r="I17" s="165">
        <v>1</v>
      </c>
      <c r="J17" s="164">
        <v>0</v>
      </c>
      <c r="K17" s="167" t="s">
        <v>229</v>
      </c>
      <c r="L17" s="167" t="s">
        <v>229</v>
      </c>
      <c r="M17" s="166"/>
    </row>
    <row r="18" spans="1:15" ht="30" hidden="1" x14ac:dyDescent="0.25">
      <c r="A18" s="164" t="s">
        <v>172</v>
      </c>
      <c r="B18" s="164" t="s">
        <v>195</v>
      </c>
      <c r="C18" s="164" t="s">
        <v>196</v>
      </c>
      <c r="D18" s="164">
        <v>6</v>
      </c>
      <c r="E18" s="164" t="s">
        <v>226</v>
      </c>
      <c r="F18" s="164">
        <v>1</v>
      </c>
      <c r="G18" s="164" t="s">
        <v>227</v>
      </c>
      <c r="H18" s="164" t="s">
        <v>56</v>
      </c>
      <c r="I18" s="165">
        <v>0.9</v>
      </c>
      <c r="J18" s="164">
        <v>0</v>
      </c>
      <c r="K18" s="167" t="s">
        <v>229</v>
      </c>
      <c r="L18" s="167" t="s">
        <v>229</v>
      </c>
      <c r="M18" s="166"/>
    </row>
    <row r="19" spans="1:15" ht="45" hidden="1" x14ac:dyDescent="0.25">
      <c r="A19" s="164" t="s">
        <v>202</v>
      </c>
      <c r="B19" s="164" t="s">
        <v>203</v>
      </c>
      <c r="C19" s="164" t="s">
        <v>204</v>
      </c>
      <c r="D19" s="164">
        <v>8</v>
      </c>
      <c r="E19" s="164" t="s">
        <v>226</v>
      </c>
      <c r="F19" s="164">
        <v>2</v>
      </c>
      <c r="G19" s="164" t="s">
        <v>227</v>
      </c>
      <c r="H19" s="164" t="s">
        <v>56</v>
      </c>
      <c r="I19" s="165">
        <v>1</v>
      </c>
      <c r="J19" s="164">
        <v>0</v>
      </c>
      <c r="K19" s="167" t="s">
        <v>229</v>
      </c>
      <c r="L19" s="167" t="s">
        <v>229</v>
      </c>
      <c r="M19" s="166"/>
    </row>
    <row r="20" spans="1:15" ht="45" hidden="1" x14ac:dyDescent="0.25">
      <c r="A20" s="164" t="s">
        <v>202</v>
      </c>
      <c r="B20" s="164" t="s">
        <v>214</v>
      </c>
      <c r="C20" s="164" t="s">
        <v>215</v>
      </c>
      <c r="D20" s="164">
        <v>8</v>
      </c>
      <c r="E20" s="164" t="s">
        <v>226</v>
      </c>
      <c r="F20" s="164">
        <v>2</v>
      </c>
      <c r="G20" s="164" t="s">
        <v>227</v>
      </c>
      <c r="H20" s="164" t="s">
        <v>56</v>
      </c>
      <c r="I20" s="165">
        <v>1</v>
      </c>
      <c r="J20" s="164">
        <v>0</v>
      </c>
      <c r="K20" s="167" t="s">
        <v>229</v>
      </c>
      <c r="L20" s="167" t="s">
        <v>229</v>
      </c>
      <c r="M20" s="166"/>
    </row>
    <row r="22" spans="1:15" x14ac:dyDescent="0.25">
      <c r="M22" s="244"/>
      <c r="N22" s="245"/>
      <c r="O22" s="246"/>
    </row>
    <row r="23" spans="1:15" x14ac:dyDescent="0.25">
      <c r="M23" s="247"/>
      <c r="N23" s="248"/>
      <c r="O23" s="249"/>
    </row>
    <row r="24" spans="1:15" x14ac:dyDescent="0.25">
      <c r="M24" s="247"/>
      <c r="N24" s="248"/>
      <c r="O24" s="249"/>
    </row>
    <row r="25" spans="1:15" x14ac:dyDescent="0.25">
      <c r="M25" s="247"/>
      <c r="N25" s="248"/>
      <c r="O25" s="249"/>
    </row>
    <row r="26" spans="1:15" x14ac:dyDescent="0.25">
      <c r="M26" s="247"/>
      <c r="N26" s="248"/>
      <c r="O26" s="249"/>
    </row>
    <row r="27" spans="1:15" x14ac:dyDescent="0.25">
      <c r="M27" s="247"/>
      <c r="N27" s="248"/>
      <c r="O27" s="249"/>
    </row>
    <row r="28" spans="1:15" x14ac:dyDescent="0.25">
      <c r="M28" s="247"/>
      <c r="N28" s="248"/>
      <c r="O28" s="249"/>
    </row>
    <row r="29" spans="1:15" x14ac:dyDescent="0.25">
      <c r="M29" s="247"/>
      <c r="N29" s="248"/>
      <c r="O29" s="249"/>
    </row>
    <row r="30" spans="1:15" x14ac:dyDescent="0.25">
      <c r="M30" s="247"/>
      <c r="N30" s="248"/>
      <c r="O30" s="249"/>
    </row>
    <row r="31" spans="1:15" x14ac:dyDescent="0.25">
      <c r="M31" s="247"/>
      <c r="N31" s="248"/>
      <c r="O31" s="249"/>
    </row>
    <row r="32" spans="1:15" x14ac:dyDescent="0.25">
      <c r="M32" s="247"/>
      <c r="N32" s="248"/>
      <c r="O32" s="249"/>
    </row>
    <row r="33" spans="13:15" x14ac:dyDescent="0.25">
      <c r="M33" s="247"/>
      <c r="N33" s="248"/>
      <c r="O33" s="249"/>
    </row>
    <row r="34" spans="13:15" x14ac:dyDescent="0.25">
      <c r="M34" s="247"/>
      <c r="N34" s="248"/>
      <c r="O34" s="249"/>
    </row>
    <row r="35" spans="13:15" x14ac:dyDescent="0.25">
      <c r="M35" s="247"/>
      <c r="N35" s="248"/>
      <c r="O35" s="249"/>
    </row>
    <row r="36" spans="13:15" x14ac:dyDescent="0.25">
      <c r="M36" s="247"/>
      <c r="N36" s="248"/>
      <c r="O36" s="249"/>
    </row>
    <row r="37" spans="13:15" x14ac:dyDescent="0.25">
      <c r="M37" s="247"/>
      <c r="N37" s="248"/>
      <c r="O37" s="249"/>
    </row>
    <row r="38" spans="13:15" x14ac:dyDescent="0.25">
      <c r="M38" s="247"/>
      <c r="N38" s="248"/>
      <c r="O38" s="249"/>
    </row>
    <row r="39" spans="13:15" x14ac:dyDescent="0.25">
      <c r="M39" s="250"/>
      <c r="N39" s="251"/>
      <c r="O39" s="252"/>
    </row>
  </sheetData>
  <autoFilter ref="A1:M20">
    <filterColumn colId="11">
      <filters>
        <filter val="NO"/>
      </filters>
    </filterColumn>
  </autoFilter>
  <conditionalFormatting sqref="I3:I20">
    <cfRule type="colorScale" priority="2">
      <colorScale>
        <cfvo type="min"/>
        <cfvo type="percentile" val="50"/>
        <cfvo type="max"/>
        <color rgb="FFF8696B"/>
        <color rgb="FFFFEB84"/>
        <color rgb="FF63BE7B"/>
      </colorScale>
    </cfRule>
  </conditionalFormatting>
  <conditionalFormatting sqref="I2">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36"/>
  <sheetViews>
    <sheetView topLeftCell="A26" workbookViewId="0">
      <selection activeCell="D38" sqref="D38"/>
    </sheetView>
  </sheetViews>
  <sheetFormatPr baseColWidth="10" defaultRowHeight="15" x14ac:dyDescent="0.25"/>
  <sheetData>
    <row r="3" spans="1:2" x14ac:dyDescent="0.25">
      <c r="B3" t="s">
        <v>243</v>
      </c>
    </row>
    <row r="4" spans="1:2" x14ac:dyDescent="0.25">
      <c r="A4" t="s">
        <v>241</v>
      </c>
      <c r="B4">
        <f>19-B5</f>
        <v>13</v>
      </c>
    </row>
    <row r="5" spans="1:2" x14ac:dyDescent="0.25">
      <c r="A5" t="s">
        <v>242</v>
      </c>
      <c r="B5">
        <v>6</v>
      </c>
    </row>
    <row r="18" spans="1:2" x14ac:dyDescent="0.25">
      <c r="B18" t="s">
        <v>244</v>
      </c>
    </row>
    <row r="19" spans="1:2" x14ac:dyDescent="0.25">
      <c r="A19" t="s">
        <v>229</v>
      </c>
      <c r="B19">
        <v>19</v>
      </c>
    </row>
    <row r="20" spans="1:2" x14ac:dyDescent="0.25">
      <c r="A20" t="s">
        <v>230</v>
      </c>
      <c r="B20">
        <v>0</v>
      </c>
    </row>
    <row r="33" spans="1:2" x14ac:dyDescent="0.25">
      <c r="B33" t="s">
        <v>245</v>
      </c>
    </row>
    <row r="34" spans="1:2" x14ac:dyDescent="0.25">
      <c r="A34" t="s">
        <v>229</v>
      </c>
      <c r="B34">
        <f>19-B35-B36</f>
        <v>14</v>
      </c>
    </row>
    <row r="35" spans="1:2" x14ac:dyDescent="0.25">
      <c r="A35" t="s">
        <v>230</v>
      </c>
      <c r="B35">
        <v>1</v>
      </c>
    </row>
    <row r="36" spans="1:2" x14ac:dyDescent="0.25">
      <c r="A36" t="s">
        <v>246</v>
      </c>
      <c r="B36">
        <v>4</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matriz</vt:lpstr>
      <vt:lpstr>Hoja2</vt:lpstr>
      <vt:lpstr>Hoja3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Johana De la Parra Rivero</dc:creator>
  <cp:lastModifiedBy>Johana De la Parra Rivero</cp:lastModifiedBy>
  <dcterms:created xsi:type="dcterms:W3CDTF">2017-10-04T21:23:18Z</dcterms:created>
  <dcterms:modified xsi:type="dcterms:W3CDTF">2017-11-25T01:36:11Z</dcterms:modified>
</cp:coreProperties>
</file>