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backupFile="1" codeName="ThisWorkbook" hidePivotFieldList="1"/>
  <mc:AlternateContent xmlns:mc="http://schemas.openxmlformats.org/markup-compatibility/2006">
    <mc:Choice Requires="x15">
      <x15ac:absPath xmlns:x15ac="http://schemas.microsoft.com/office/spreadsheetml/2010/11/ac" url="https://invias-my.sharepoint.com/personal/svelasquez_invias_gov_co/Documents/SOREL VELÁSQUEZ/P.M Financiera 2017/"/>
    </mc:Choice>
  </mc:AlternateContent>
  <xr:revisionPtr revIDLastSave="0" documentId="8_{E7B7012B-B964-46A3-9A7D-4186535DFEC2}" xr6:coauthVersionLast="31" xr6:coauthVersionMax="31" xr10:uidLastSave="{00000000-0000-0000-0000-000000000000}"/>
  <bookViews>
    <workbookView xWindow="0" yWindow="0" windowWidth="24000" windowHeight="9735" tabRatio="906" xr2:uid="{00000000-000D-0000-FFFF-FFFF00000000}"/>
  </bookViews>
  <sheets>
    <sheet name="PLAN MEJORAMIENTO CGR - INVIAS" sheetId="37" r:id="rId1"/>
  </sheets>
  <definedNames>
    <definedName name="_xlnm._FilterDatabase" localSheetId="0" hidden="1">'PLAN MEJORAMIENTO CGR - INVIAS'!$A$1:$AA$455</definedName>
    <definedName name="_xlnm.Print_Area" localSheetId="0">'PLAN MEJORAMIENTO CGR - INVIAS'!$E$65:$F$437</definedName>
  </definedNames>
  <calcPr calcId="179017"/>
</workbook>
</file>

<file path=xl/calcChain.xml><?xml version="1.0" encoding="utf-8"?>
<calcChain xmlns="http://schemas.openxmlformats.org/spreadsheetml/2006/main">
  <c r="W453" i="37" l="1"/>
  <c r="U453" i="37" s="1"/>
  <c r="Q453" i="37"/>
  <c r="M453" i="37"/>
  <c r="AD452" i="37"/>
  <c r="AD453" i="37" s="1"/>
  <c r="AE453" i="37" s="1"/>
  <c r="Z452" i="37"/>
  <c r="AA452" i="37" s="1"/>
  <c r="Q452" i="37"/>
  <c r="V452" i="37" s="1"/>
  <c r="AB452" i="37" s="1"/>
  <c r="M452" i="37"/>
  <c r="AD451" i="37"/>
  <c r="AE451" i="37" s="1"/>
  <c r="Z451" i="37"/>
  <c r="AA451" i="37" s="1"/>
  <c r="Q451" i="37"/>
  <c r="M451" i="37"/>
  <c r="AD450" i="37"/>
  <c r="AE450" i="37" s="1"/>
  <c r="Z450" i="37"/>
  <c r="AA450" i="37" s="1"/>
  <c r="Q450" i="37"/>
  <c r="M450" i="37"/>
  <c r="AD449" i="37"/>
  <c r="AE449" i="37" s="1"/>
  <c r="Z449" i="37"/>
  <c r="AA449" i="37" s="1"/>
  <c r="Q449" i="37"/>
  <c r="M449" i="37"/>
  <c r="AD448" i="37"/>
  <c r="AE448" i="37" s="1"/>
  <c r="Z448" i="37"/>
  <c r="AA448" i="37" s="1"/>
  <c r="Q448" i="37"/>
  <c r="M448" i="37"/>
  <c r="AD447" i="37"/>
  <c r="AE447" i="37" s="1"/>
  <c r="Z447" i="37"/>
  <c r="AA447" i="37" s="1"/>
  <c r="Q447" i="37"/>
  <c r="V447" i="37" s="1"/>
  <c r="AB447" i="37" s="1"/>
  <c r="M447" i="37"/>
  <c r="W446" i="37"/>
  <c r="U446" i="37" s="1"/>
  <c r="Q446" i="37"/>
  <c r="M446" i="37"/>
  <c r="AD445" i="37"/>
  <c r="AD446" i="37" s="1"/>
  <c r="AE446" i="37" s="1"/>
  <c r="Z445" i="37"/>
  <c r="Z446" i="37" s="1"/>
  <c r="AA446" i="37" s="1"/>
  <c r="Q445" i="37"/>
  <c r="M445" i="37"/>
  <c r="AD444" i="37"/>
  <c r="AE444" i="37" s="1"/>
  <c r="Z444" i="37"/>
  <c r="AA444" i="37" s="1"/>
  <c r="Q444" i="37"/>
  <c r="M444" i="37"/>
  <c r="AD443" i="37"/>
  <c r="AE443" i="37" s="1"/>
  <c r="Z443" i="37"/>
  <c r="AA443" i="37" s="1"/>
  <c r="Q443" i="37"/>
  <c r="M443" i="37"/>
  <c r="AD442" i="37"/>
  <c r="AE442" i="37" s="1"/>
  <c r="Z442" i="37"/>
  <c r="AA442" i="37" s="1"/>
  <c r="Q442" i="37"/>
  <c r="M442" i="37"/>
  <c r="AD441" i="37"/>
  <c r="AE441" i="37" s="1"/>
  <c r="Z441" i="37"/>
  <c r="Q441" i="37"/>
  <c r="V441" i="37" s="1"/>
  <c r="AB441" i="37" s="1"/>
  <c r="M441" i="37"/>
  <c r="AD440" i="37"/>
  <c r="AE440" i="37" s="1"/>
  <c r="Z440" i="37"/>
  <c r="AA440" i="37" s="1"/>
  <c r="Q440" i="37"/>
  <c r="M440" i="37"/>
  <c r="AD439" i="37"/>
  <c r="AE439" i="37" s="1"/>
  <c r="Z439" i="37"/>
  <c r="AA439" i="37" s="1"/>
  <c r="Q439" i="37"/>
  <c r="M439" i="37"/>
  <c r="AD438" i="37"/>
  <c r="AE438" i="37" s="1"/>
  <c r="Z438" i="37"/>
  <c r="AA438" i="37" s="1"/>
  <c r="Q438" i="37"/>
  <c r="V438" i="37" s="1"/>
  <c r="AB438" i="37" s="1"/>
  <c r="M438" i="37"/>
  <c r="AD437" i="37"/>
  <c r="AE437" i="37" s="1"/>
  <c r="Z437" i="37"/>
  <c r="AA437" i="37" s="1"/>
  <c r="Q437" i="37"/>
  <c r="R437" i="37" s="1"/>
  <c r="AD436" i="37"/>
  <c r="AE436" i="37" s="1"/>
  <c r="Z436" i="37"/>
  <c r="AA436" i="37" s="1"/>
  <c r="Q436" i="37"/>
  <c r="M436" i="37"/>
  <c r="W435" i="37"/>
  <c r="U435" i="37" s="1"/>
  <c r="Q435" i="37"/>
  <c r="M435" i="37"/>
  <c r="AD434" i="37"/>
  <c r="AD435" i="37" s="1"/>
  <c r="AE435" i="37" s="1"/>
  <c r="Z434" i="37"/>
  <c r="Q434" i="37"/>
  <c r="M434" i="37"/>
  <c r="AD433" i="37"/>
  <c r="AE433" i="37" s="1"/>
  <c r="Z433" i="37"/>
  <c r="AA433" i="37" s="1"/>
  <c r="Q433" i="37"/>
  <c r="M433" i="37"/>
  <c r="AD432" i="37"/>
  <c r="AE432" i="37" s="1"/>
  <c r="Z432" i="37"/>
  <c r="AA432" i="37" s="1"/>
  <c r="Q432" i="37"/>
  <c r="M432" i="37"/>
  <c r="AD431" i="37"/>
  <c r="AE431" i="37" s="1"/>
  <c r="Z431" i="37"/>
  <c r="AA431" i="37" s="1"/>
  <c r="Q431" i="37"/>
  <c r="M431" i="37"/>
  <c r="AD430" i="37"/>
  <c r="AE430" i="37" s="1"/>
  <c r="Z430" i="37"/>
  <c r="AA430" i="37" s="1"/>
  <c r="Q430" i="37"/>
  <c r="V430" i="37" s="1"/>
  <c r="AB430" i="37" s="1"/>
  <c r="M430" i="37"/>
  <c r="AD429" i="37"/>
  <c r="AE429" i="37" s="1"/>
  <c r="Z429" i="37"/>
  <c r="AA429" i="37" s="1"/>
  <c r="Q429" i="37"/>
  <c r="M429" i="37"/>
  <c r="AD428" i="37"/>
  <c r="AE428" i="37" s="1"/>
  <c r="Z428" i="37"/>
  <c r="AA428" i="37" s="1"/>
  <c r="Q428" i="37"/>
  <c r="M428" i="37"/>
  <c r="AD427" i="37"/>
  <c r="AE427" i="37" s="1"/>
  <c r="Z427" i="37"/>
  <c r="AA427" i="37" s="1"/>
  <c r="Q427" i="37"/>
  <c r="M427" i="37"/>
  <c r="AD426" i="37"/>
  <c r="AE426" i="37" s="1"/>
  <c r="Z426" i="37"/>
  <c r="Q426" i="37"/>
  <c r="V426" i="37" s="1"/>
  <c r="AB426" i="37" s="1"/>
  <c r="M426" i="37"/>
  <c r="AD425" i="37"/>
  <c r="AE425" i="37" s="1"/>
  <c r="Z425" i="37"/>
  <c r="AA425" i="37" s="1"/>
  <c r="Q425" i="37"/>
  <c r="M425" i="37"/>
  <c r="AD424" i="37"/>
  <c r="AE424" i="37" s="1"/>
  <c r="Z424" i="37"/>
  <c r="AA424" i="37" s="1"/>
  <c r="Q424" i="37"/>
  <c r="M424" i="37"/>
  <c r="AD423" i="37"/>
  <c r="AE423" i="37" s="1"/>
  <c r="Z423" i="37"/>
  <c r="Q423" i="37"/>
  <c r="M423" i="37"/>
  <c r="AD422" i="37"/>
  <c r="AE422" i="37" s="1"/>
  <c r="Z422" i="37"/>
  <c r="AA422" i="37" s="1"/>
  <c r="Q422" i="37"/>
  <c r="M422" i="37"/>
  <c r="AD421" i="37"/>
  <c r="AE421" i="37" s="1"/>
  <c r="Z421" i="37"/>
  <c r="AA421" i="37" s="1"/>
  <c r="Q421" i="37"/>
  <c r="M421" i="37"/>
  <c r="AD420" i="37"/>
  <c r="AE420" i="37" s="1"/>
  <c r="Z420" i="37"/>
  <c r="AA420" i="37" s="1"/>
  <c r="Q420" i="37"/>
  <c r="M420" i="37"/>
  <c r="AD419" i="37"/>
  <c r="AE419" i="37" s="1"/>
  <c r="Z419" i="37"/>
  <c r="AA419" i="37" s="1"/>
  <c r="Q419" i="37"/>
  <c r="M419" i="37"/>
  <c r="W418" i="37"/>
  <c r="U418" i="37" s="1"/>
  <c r="Q418" i="37"/>
  <c r="M418" i="37"/>
  <c r="AD417" i="37"/>
  <c r="Z417" i="37"/>
  <c r="AA417" i="37" s="1"/>
  <c r="Q417" i="37"/>
  <c r="M417" i="37"/>
  <c r="AD416" i="37"/>
  <c r="AE416" i="37" s="1"/>
  <c r="Z416" i="37"/>
  <c r="AA416" i="37" s="1"/>
  <c r="Q416" i="37"/>
  <c r="V416" i="37" s="1"/>
  <c r="AB416" i="37" s="1"/>
  <c r="M416" i="37"/>
  <c r="AD415" i="37"/>
  <c r="AE415" i="37" s="1"/>
  <c r="Z415" i="37"/>
  <c r="AA415" i="37" s="1"/>
  <c r="Q415" i="37"/>
  <c r="M415" i="37"/>
  <c r="AD414" i="37"/>
  <c r="AE414" i="37" s="1"/>
  <c r="Z414" i="37"/>
  <c r="AA414" i="37" s="1"/>
  <c r="Q414" i="37"/>
  <c r="M414" i="37"/>
  <c r="W413" i="37"/>
  <c r="U413" i="37" s="1"/>
  <c r="Q413" i="37"/>
  <c r="M413" i="37"/>
  <c r="AD412" i="37"/>
  <c r="Z412" i="37"/>
  <c r="AA412" i="37" s="1"/>
  <c r="Q412" i="37"/>
  <c r="M412" i="37"/>
  <c r="AD411" i="37"/>
  <c r="AE411" i="37" s="1"/>
  <c r="Z411" i="37"/>
  <c r="AA411" i="37" s="1"/>
  <c r="Q411" i="37"/>
  <c r="M411" i="37"/>
  <c r="AD410" i="37"/>
  <c r="AE410" i="37" s="1"/>
  <c r="Z410" i="37"/>
  <c r="AA410" i="37" s="1"/>
  <c r="Q410" i="37"/>
  <c r="V410" i="37" s="1"/>
  <c r="AB410" i="37" s="1"/>
  <c r="M410" i="37"/>
  <c r="W409" i="37"/>
  <c r="U409" i="37" s="1"/>
  <c r="Q409" i="37"/>
  <c r="M409" i="37"/>
  <c r="AD408" i="37"/>
  <c r="AD409" i="37" s="1"/>
  <c r="AE409" i="37" s="1"/>
  <c r="Z408" i="37"/>
  <c r="Z409" i="37" s="1"/>
  <c r="AA409" i="37" s="1"/>
  <c r="Q408" i="37"/>
  <c r="M408" i="37"/>
  <c r="AD407" i="37"/>
  <c r="AE407" i="37" s="1"/>
  <c r="Z407" i="37"/>
  <c r="AA407" i="37" s="1"/>
  <c r="Q407" i="37"/>
  <c r="M407" i="37"/>
  <c r="AD406" i="37"/>
  <c r="AE406" i="37" s="1"/>
  <c r="Z406" i="37"/>
  <c r="AA406" i="37" s="1"/>
  <c r="Q406" i="37"/>
  <c r="M406" i="37"/>
  <c r="AD405" i="37"/>
  <c r="AE405" i="37" s="1"/>
  <c r="Z405" i="37"/>
  <c r="AA405" i="37" s="1"/>
  <c r="Q405" i="37"/>
  <c r="M405" i="37"/>
  <c r="W404" i="37"/>
  <c r="U404" i="37" s="1"/>
  <c r="Q404" i="37"/>
  <c r="M404" i="37"/>
  <c r="W403" i="37"/>
  <c r="U403" i="37" s="1"/>
  <c r="Q403" i="37"/>
  <c r="M403" i="37"/>
  <c r="AD402" i="37"/>
  <c r="AD403" i="37" s="1"/>
  <c r="AE403" i="37" s="1"/>
  <c r="Z402" i="37"/>
  <c r="Q402" i="37"/>
  <c r="M402" i="37"/>
  <c r="AD401" i="37"/>
  <c r="AE401" i="37" s="1"/>
  <c r="Z401" i="37"/>
  <c r="AA401" i="37" s="1"/>
  <c r="Q401" i="37"/>
  <c r="M401" i="37"/>
  <c r="AD400" i="37"/>
  <c r="AE400" i="37" s="1"/>
  <c r="Z400" i="37"/>
  <c r="AA400" i="37" s="1"/>
  <c r="Q400" i="37"/>
  <c r="M400" i="37"/>
  <c r="AD399" i="37"/>
  <c r="AE399" i="37" s="1"/>
  <c r="Z399" i="37"/>
  <c r="AA399" i="37" s="1"/>
  <c r="Q399" i="37"/>
  <c r="M399" i="37"/>
  <c r="AD398" i="37"/>
  <c r="AE398" i="37" s="1"/>
  <c r="Z398" i="37"/>
  <c r="AA398" i="37" s="1"/>
  <c r="Q398" i="37"/>
  <c r="M398" i="37"/>
  <c r="AD397" i="37"/>
  <c r="AE397" i="37" s="1"/>
  <c r="Z397" i="37"/>
  <c r="AA397" i="37" s="1"/>
  <c r="Q397" i="37"/>
  <c r="M397" i="37"/>
  <c r="AD396" i="37"/>
  <c r="AE396" i="37" s="1"/>
  <c r="Z396" i="37"/>
  <c r="Q396" i="37"/>
  <c r="V396" i="37" s="1"/>
  <c r="AB396" i="37" s="1"/>
  <c r="M396" i="37"/>
  <c r="AD395" i="37"/>
  <c r="AE395" i="37" s="1"/>
  <c r="Z395" i="37"/>
  <c r="AA395" i="37" s="1"/>
  <c r="Q395" i="37"/>
  <c r="M395" i="37"/>
  <c r="W394" i="37"/>
  <c r="U394" i="37" s="1"/>
  <c r="Q394" i="37"/>
  <c r="M394" i="37"/>
  <c r="AD393" i="37"/>
  <c r="Z393" i="37"/>
  <c r="Z394" i="37" s="1"/>
  <c r="AA394" i="37" s="1"/>
  <c r="Q393" i="37"/>
  <c r="M393" i="37"/>
  <c r="W392" i="37"/>
  <c r="U392" i="37" s="1"/>
  <c r="Q392" i="37"/>
  <c r="M392" i="37"/>
  <c r="AD391" i="37"/>
  <c r="Z391" i="37"/>
  <c r="Q391" i="37"/>
  <c r="V391" i="37" s="1"/>
  <c r="AB391" i="37" s="1"/>
  <c r="M391" i="37"/>
  <c r="AD390" i="37"/>
  <c r="AE390" i="37" s="1"/>
  <c r="Z390" i="37"/>
  <c r="AA390" i="37" s="1"/>
  <c r="Q390" i="37"/>
  <c r="M390" i="37"/>
  <c r="AD389" i="37"/>
  <c r="AE389" i="37" s="1"/>
  <c r="Z389" i="37"/>
  <c r="AA389" i="37" s="1"/>
  <c r="Q389" i="37"/>
  <c r="M389" i="37"/>
  <c r="AD388" i="37"/>
  <c r="AE388" i="37" s="1"/>
  <c r="Z388" i="37"/>
  <c r="AA388" i="37" s="1"/>
  <c r="Q388" i="37"/>
  <c r="M388" i="37"/>
  <c r="AD387" i="37"/>
  <c r="AE387" i="37" s="1"/>
  <c r="Z387" i="37"/>
  <c r="Q387" i="37"/>
  <c r="V387" i="37" s="1"/>
  <c r="AB387" i="37" s="1"/>
  <c r="M387" i="37"/>
  <c r="AD386" i="37"/>
  <c r="AE386" i="37" s="1"/>
  <c r="Z386" i="37"/>
  <c r="AA386" i="37" s="1"/>
  <c r="Q386" i="37"/>
  <c r="V386" i="37" s="1"/>
  <c r="AB386" i="37" s="1"/>
  <c r="M386" i="37"/>
  <c r="AD385" i="37"/>
  <c r="AE385" i="37" s="1"/>
  <c r="Z385" i="37"/>
  <c r="AA385" i="37" s="1"/>
  <c r="Q385" i="37"/>
  <c r="M385" i="37"/>
  <c r="AD384" i="37"/>
  <c r="AE384" i="37" s="1"/>
  <c r="Z384" i="37"/>
  <c r="AA384" i="37" s="1"/>
  <c r="Q384" i="37"/>
  <c r="M384" i="37"/>
  <c r="AD383" i="37"/>
  <c r="AE383" i="37" s="1"/>
  <c r="Z383" i="37"/>
  <c r="AA383" i="37" s="1"/>
  <c r="Q383" i="37"/>
  <c r="M383" i="37"/>
  <c r="AD382" i="37"/>
  <c r="AE382" i="37" s="1"/>
  <c r="Z382" i="37"/>
  <c r="AA382" i="37" s="1"/>
  <c r="Q382" i="37"/>
  <c r="M382" i="37"/>
  <c r="AD381" i="37"/>
  <c r="AE381" i="37" s="1"/>
  <c r="Z381" i="37"/>
  <c r="AA381" i="37" s="1"/>
  <c r="Q381" i="37"/>
  <c r="M381" i="37"/>
  <c r="AD380" i="37"/>
  <c r="AE380" i="37" s="1"/>
  <c r="Z380" i="37"/>
  <c r="AA380" i="37" s="1"/>
  <c r="Q380" i="37"/>
  <c r="M380" i="37"/>
  <c r="AD379" i="37"/>
  <c r="AE379" i="37" s="1"/>
  <c r="Z379" i="37"/>
  <c r="AA379" i="37" s="1"/>
  <c r="Q379" i="37"/>
  <c r="M379" i="37"/>
  <c r="AD378" i="37"/>
  <c r="AE378" i="37" s="1"/>
  <c r="Z378" i="37"/>
  <c r="AA378" i="37" s="1"/>
  <c r="Q378" i="37"/>
  <c r="M378" i="37"/>
  <c r="AD377" i="37"/>
  <c r="AE377" i="37" s="1"/>
  <c r="Z377" i="37"/>
  <c r="AA377" i="37" s="1"/>
  <c r="Q377" i="37"/>
  <c r="M377" i="37"/>
  <c r="AD376" i="37"/>
  <c r="AE376" i="37" s="1"/>
  <c r="Z376" i="37"/>
  <c r="AA376" i="37" s="1"/>
  <c r="Q376" i="37"/>
  <c r="M376" i="37"/>
  <c r="AD375" i="37"/>
  <c r="AE375" i="37" s="1"/>
  <c r="Z375" i="37"/>
  <c r="AA375" i="37" s="1"/>
  <c r="Q375" i="37"/>
  <c r="M375" i="37"/>
  <c r="AD374" i="37"/>
  <c r="AE374" i="37" s="1"/>
  <c r="Z374" i="37"/>
  <c r="AA374" i="37" s="1"/>
  <c r="Q374" i="37"/>
  <c r="M374" i="37"/>
  <c r="AD373" i="37"/>
  <c r="AE373" i="37" s="1"/>
  <c r="Z373" i="37"/>
  <c r="AA373" i="37" s="1"/>
  <c r="Q373" i="37"/>
  <c r="M373" i="37"/>
  <c r="AD372" i="37"/>
  <c r="AE372" i="37" s="1"/>
  <c r="Z372" i="37"/>
  <c r="AA372" i="37" s="1"/>
  <c r="Q372" i="37"/>
  <c r="V372" i="37" s="1"/>
  <c r="AB372" i="37" s="1"/>
  <c r="M372" i="37"/>
  <c r="AD371" i="37"/>
  <c r="AE371" i="37" s="1"/>
  <c r="Z371" i="37"/>
  <c r="AA371" i="37" s="1"/>
  <c r="Q371" i="37"/>
  <c r="M371" i="37"/>
  <c r="AD370" i="37"/>
  <c r="AE370" i="37" s="1"/>
  <c r="Z370" i="37"/>
  <c r="AA370" i="37" s="1"/>
  <c r="Q370" i="37"/>
  <c r="M370" i="37"/>
  <c r="AD369" i="37"/>
  <c r="AE369" i="37" s="1"/>
  <c r="Z369" i="37"/>
  <c r="AA369" i="37" s="1"/>
  <c r="Q369" i="37"/>
  <c r="M369" i="37"/>
  <c r="AD368" i="37"/>
  <c r="AE368" i="37" s="1"/>
  <c r="Z368" i="37"/>
  <c r="AA368" i="37" s="1"/>
  <c r="Q368" i="37"/>
  <c r="V368" i="37" s="1"/>
  <c r="AB368" i="37" s="1"/>
  <c r="M368" i="37"/>
  <c r="AD367" i="37"/>
  <c r="AE367" i="37" s="1"/>
  <c r="Z367" i="37"/>
  <c r="AA367" i="37" s="1"/>
  <c r="Q367" i="37"/>
  <c r="M367" i="37"/>
  <c r="AD366" i="37"/>
  <c r="AE366" i="37" s="1"/>
  <c r="Z366" i="37"/>
  <c r="AA366" i="37" s="1"/>
  <c r="Q366" i="37"/>
  <c r="M366" i="37"/>
  <c r="AD365" i="37"/>
  <c r="AE365" i="37" s="1"/>
  <c r="Z365" i="37"/>
  <c r="AA365" i="37" s="1"/>
  <c r="Q365" i="37"/>
  <c r="M365" i="37"/>
  <c r="AD364" i="37"/>
  <c r="AE364" i="37" s="1"/>
  <c r="Z364" i="37"/>
  <c r="AA364" i="37" s="1"/>
  <c r="Q364" i="37"/>
  <c r="M364" i="37"/>
  <c r="AD363" i="37"/>
  <c r="AE363" i="37" s="1"/>
  <c r="Z363" i="37"/>
  <c r="AA363" i="37" s="1"/>
  <c r="Q363" i="37"/>
  <c r="M363" i="37"/>
  <c r="AD362" i="37"/>
  <c r="AE362" i="37" s="1"/>
  <c r="Z362" i="37"/>
  <c r="AA362" i="37" s="1"/>
  <c r="Q362" i="37"/>
  <c r="M362" i="37"/>
  <c r="AD361" i="37"/>
  <c r="AE361" i="37" s="1"/>
  <c r="Z361" i="37"/>
  <c r="AA361" i="37" s="1"/>
  <c r="Q361" i="37"/>
  <c r="M361" i="37"/>
  <c r="AD360" i="37"/>
  <c r="AE360" i="37" s="1"/>
  <c r="Z360" i="37"/>
  <c r="AA360" i="37" s="1"/>
  <c r="Q360" i="37"/>
  <c r="M360" i="37"/>
  <c r="AD359" i="37"/>
  <c r="AE359" i="37" s="1"/>
  <c r="Z359" i="37"/>
  <c r="AA359" i="37" s="1"/>
  <c r="Q359" i="37"/>
  <c r="M359" i="37"/>
  <c r="AD358" i="37"/>
  <c r="AE358" i="37" s="1"/>
  <c r="Z358" i="37"/>
  <c r="AA358" i="37" s="1"/>
  <c r="Q358" i="37"/>
  <c r="M358" i="37"/>
  <c r="AD357" i="37"/>
  <c r="AE357" i="37" s="1"/>
  <c r="Z357" i="37"/>
  <c r="AA357" i="37" s="1"/>
  <c r="Q357" i="37"/>
  <c r="M357" i="37"/>
  <c r="AD356" i="37"/>
  <c r="AE356" i="37" s="1"/>
  <c r="Z356" i="37"/>
  <c r="AA356" i="37" s="1"/>
  <c r="Q356" i="37"/>
  <c r="M356" i="37"/>
  <c r="AD355" i="37"/>
  <c r="AE355" i="37" s="1"/>
  <c r="Z355" i="37"/>
  <c r="AA355" i="37" s="1"/>
  <c r="Q355" i="37"/>
  <c r="M355" i="37"/>
  <c r="AD354" i="37"/>
  <c r="AE354" i="37" s="1"/>
  <c r="Z354" i="37"/>
  <c r="AA354" i="37" s="1"/>
  <c r="Q354" i="37"/>
  <c r="M354" i="37"/>
  <c r="AD353" i="37"/>
  <c r="AE353" i="37" s="1"/>
  <c r="Z353" i="37"/>
  <c r="AA353" i="37" s="1"/>
  <c r="Q353" i="37"/>
  <c r="M353" i="37"/>
  <c r="AD352" i="37"/>
  <c r="AE352" i="37" s="1"/>
  <c r="Z352" i="37"/>
  <c r="AA352" i="37" s="1"/>
  <c r="Q352" i="37"/>
  <c r="M352" i="37"/>
  <c r="AD351" i="37"/>
  <c r="AE351" i="37" s="1"/>
  <c r="Z351" i="37"/>
  <c r="AA351" i="37" s="1"/>
  <c r="Q351" i="37"/>
  <c r="M351" i="37"/>
  <c r="AD350" i="37"/>
  <c r="AE350" i="37" s="1"/>
  <c r="Z350" i="37"/>
  <c r="AA350" i="37" s="1"/>
  <c r="Q350" i="37"/>
  <c r="M350" i="37"/>
  <c r="AD349" i="37"/>
  <c r="AE349" i="37" s="1"/>
  <c r="Z349" i="37"/>
  <c r="AA349" i="37" s="1"/>
  <c r="Q349" i="37"/>
  <c r="M349" i="37"/>
  <c r="AD348" i="37"/>
  <c r="AE348" i="37" s="1"/>
  <c r="Z348" i="37"/>
  <c r="AA348" i="37" s="1"/>
  <c r="Q348" i="37"/>
  <c r="M348" i="37"/>
  <c r="AD347" i="37"/>
  <c r="AE347" i="37" s="1"/>
  <c r="Z347" i="37"/>
  <c r="AA347" i="37" s="1"/>
  <c r="Q347" i="37"/>
  <c r="M347" i="37"/>
  <c r="AD346" i="37"/>
  <c r="AE346" i="37" s="1"/>
  <c r="Z346" i="37"/>
  <c r="AA346" i="37" s="1"/>
  <c r="Q346" i="37"/>
  <c r="M346" i="37"/>
  <c r="AD345" i="37"/>
  <c r="AE345" i="37" s="1"/>
  <c r="Z345" i="37"/>
  <c r="AA345" i="37" s="1"/>
  <c r="Q345" i="37"/>
  <c r="M345" i="37"/>
  <c r="AD344" i="37"/>
  <c r="AE344" i="37" s="1"/>
  <c r="Z344" i="37"/>
  <c r="AA344" i="37" s="1"/>
  <c r="Q344" i="37"/>
  <c r="M344" i="37"/>
  <c r="AD343" i="37"/>
  <c r="AE343" i="37" s="1"/>
  <c r="Z343" i="37"/>
  <c r="AA343" i="37" s="1"/>
  <c r="Q343" i="37"/>
  <c r="M343" i="37"/>
  <c r="AD342" i="37"/>
  <c r="AE342" i="37" s="1"/>
  <c r="Z342" i="37"/>
  <c r="AA342" i="37" s="1"/>
  <c r="Q342" i="37"/>
  <c r="M342" i="37"/>
  <c r="AD341" i="37"/>
  <c r="AE341" i="37" s="1"/>
  <c r="Z341" i="37"/>
  <c r="AA341" i="37" s="1"/>
  <c r="Q341" i="37"/>
  <c r="M341" i="37"/>
  <c r="AD340" i="37"/>
  <c r="AE340" i="37" s="1"/>
  <c r="Z340" i="37"/>
  <c r="AA340" i="37" s="1"/>
  <c r="Q340" i="37"/>
  <c r="M340" i="37"/>
  <c r="AD339" i="37"/>
  <c r="AE339" i="37" s="1"/>
  <c r="Z339" i="37"/>
  <c r="AA339" i="37" s="1"/>
  <c r="Q339" i="37"/>
  <c r="M339" i="37"/>
  <c r="AD338" i="37"/>
  <c r="AE338" i="37" s="1"/>
  <c r="Z338" i="37"/>
  <c r="AA338" i="37" s="1"/>
  <c r="Q338" i="37"/>
  <c r="M338" i="37"/>
  <c r="AD337" i="37"/>
  <c r="AE337" i="37" s="1"/>
  <c r="Z337" i="37"/>
  <c r="AA337" i="37" s="1"/>
  <c r="Q337" i="37"/>
  <c r="M337" i="37"/>
  <c r="AD336" i="37"/>
  <c r="AE336" i="37" s="1"/>
  <c r="Z336" i="37"/>
  <c r="AA336" i="37" s="1"/>
  <c r="Q336" i="37"/>
  <c r="M336" i="37"/>
  <c r="AD335" i="37"/>
  <c r="AE335" i="37" s="1"/>
  <c r="Z335" i="37"/>
  <c r="AA335" i="37" s="1"/>
  <c r="Q335" i="37"/>
  <c r="M335" i="37"/>
  <c r="W334" i="37"/>
  <c r="U334" i="37" s="1"/>
  <c r="Q334" i="37"/>
  <c r="M334" i="37"/>
  <c r="AD333" i="37"/>
  <c r="AD334" i="37" s="1"/>
  <c r="AE334" i="37" s="1"/>
  <c r="Z333" i="37"/>
  <c r="Q333" i="37"/>
  <c r="M333" i="37"/>
  <c r="AD332" i="37"/>
  <c r="AE332" i="37" s="1"/>
  <c r="Z332" i="37"/>
  <c r="AA332" i="37" s="1"/>
  <c r="Q332" i="37"/>
  <c r="M332" i="37"/>
  <c r="AD331" i="37"/>
  <c r="AE331" i="37" s="1"/>
  <c r="Z331" i="37"/>
  <c r="AA331" i="37" s="1"/>
  <c r="Q331" i="37"/>
  <c r="M331" i="37"/>
  <c r="AD330" i="37"/>
  <c r="AE330" i="37" s="1"/>
  <c r="Z330" i="37"/>
  <c r="AA330" i="37" s="1"/>
  <c r="Q330" i="37"/>
  <c r="M330" i="37"/>
  <c r="AD329" i="37"/>
  <c r="AE329" i="37" s="1"/>
  <c r="Z329" i="37"/>
  <c r="AA329" i="37" s="1"/>
  <c r="Q329" i="37"/>
  <c r="M329" i="37"/>
  <c r="AD328" i="37"/>
  <c r="AE328" i="37" s="1"/>
  <c r="Z328" i="37"/>
  <c r="AA328" i="37" s="1"/>
  <c r="Q328" i="37"/>
  <c r="M328" i="37"/>
  <c r="AD327" i="37"/>
  <c r="AE327" i="37" s="1"/>
  <c r="Z327" i="37"/>
  <c r="AA327" i="37" s="1"/>
  <c r="Q327" i="37"/>
  <c r="M327" i="37"/>
  <c r="AD326" i="37"/>
  <c r="AE326" i="37" s="1"/>
  <c r="Z326" i="37"/>
  <c r="AA326" i="37" s="1"/>
  <c r="Q326" i="37"/>
  <c r="M326" i="37"/>
  <c r="AD325" i="37"/>
  <c r="AE325" i="37" s="1"/>
  <c r="Z325" i="37"/>
  <c r="AA325" i="37" s="1"/>
  <c r="Q325" i="37"/>
  <c r="M325" i="37"/>
  <c r="AD324" i="37"/>
  <c r="AE324" i="37" s="1"/>
  <c r="Z324" i="37"/>
  <c r="AA324" i="37" s="1"/>
  <c r="Q324" i="37"/>
  <c r="M324" i="37"/>
  <c r="W323" i="37"/>
  <c r="U323" i="37" s="1"/>
  <c r="Q323" i="37"/>
  <c r="M323" i="37"/>
  <c r="AD322" i="37"/>
  <c r="AE322" i="37" s="1"/>
  <c r="Z322" i="37"/>
  <c r="AA322" i="37" s="1"/>
  <c r="Q322" i="37"/>
  <c r="M322" i="37"/>
  <c r="AD321" i="37"/>
  <c r="AE321" i="37" s="1"/>
  <c r="Z321" i="37"/>
  <c r="AA321" i="37" s="1"/>
  <c r="Q321" i="37"/>
  <c r="M321" i="37"/>
  <c r="AD320" i="37"/>
  <c r="AE320" i="37" s="1"/>
  <c r="Z320" i="37"/>
  <c r="AA320" i="37" s="1"/>
  <c r="Q320" i="37"/>
  <c r="M320" i="37"/>
  <c r="AD319" i="37"/>
  <c r="AE319" i="37" s="1"/>
  <c r="Z319" i="37"/>
  <c r="AA319" i="37" s="1"/>
  <c r="Q319" i="37"/>
  <c r="M319" i="37"/>
  <c r="AD318" i="37"/>
  <c r="AE318" i="37" s="1"/>
  <c r="Z318" i="37"/>
  <c r="AA318" i="37" s="1"/>
  <c r="Q318" i="37"/>
  <c r="M318" i="37"/>
  <c r="AD317" i="37"/>
  <c r="AE317" i="37" s="1"/>
  <c r="Z317" i="37"/>
  <c r="AA317" i="37" s="1"/>
  <c r="Q317" i="37"/>
  <c r="M317" i="37"/>
  <c r="AD316" i="37"/>
  <c r="AE316" i="37" s="1"/>
  <c r="Z316" i="37"/>
  <c r="AA316" i="37" s="1"/>
  <c r="Q316" i="37"/>
  <c r="M316" i="37"/>
  <c r="AD315" i="37"/>
  <c r="AE315" i="37" s="1"/>
  <c r="Z315" i="37"/>
  <c r="AA315" i="37" s="1"/>
  <c r="Q315" i="37"/>
  <c r="M315" i="37"/>
  <c r="AD314" i="37"/>
  <c r="AE314" i="37" s="1"/>
  <c r="Z314" i="37"/>
  <c r="AA314" i="37" s="1"/>
  <c r="Q314" i="37"/>
  <c r="M314" i="37"/>
  <c r="AD313" i="37"/>
  <c r="AE313" i="37" s="1"/>
  <c r="Z313" i="37"/>
  <c r="AA313" i="37" s="1"/>
  <c r="Q313" i="37"/>
  <c r="M313" i="37"/>
  <c r="AD312" i="37"/>
  <c r="AE312" i="37" s="1"/>
  <c r="Z312" i="37"/>
  <c r="AA312" i="37" s="1"/>
  <c r="Q312" i="37"/>
  <c r="M312" i="37"/>
  <c r="W311" i="37"/>
  <c r="U311" i="37" s="1"/>
  <c r="Q311" i="37"/>
  <c r="M311" i="37"/>
  <c r="AD310" i="37"/>
  <c r="Z310" i="37"/>
  <c r="Q310" i="37"/>
  <c r="M310" i="37"/>
  <c r="AD309" i="37"/>
  <c r="AE309" i="37" s="1"/>
  <c r="Z309" i="37"/>
  <c r="AA309" i="37" s="1"/>
  <c r="Q309" i="37"/>
  <c r="V309" i="37" s="1"/>
  <c r="AB309" i="37" s="1"/>
  <c r="M309" i="37"/>
  <c r="AD308" i="37"/>
  <c r="AE308" i="37" s="1"/>
  <c r="Z308" i="37"/>
  <c r="AA308" i="37" s="1"/>
  <c r="Q308" i="37"/>
  <c r="M308" i="37"/>
  <c r="AD307" i="37"/>
  <c r="AE307" i="37" s="1"/>
  <c r="Z307" i="37"/>
  <c r="AA307" i="37" s="1"/>
  <c r="Q307" i="37"/>
  <c r="M307" i="37"/>
  <c r="AD306" i="37"/>
  <c r="AE306" i="37" s="1"/>
  <c r="Z306" i="37"/>
  <c r="Q306" i="37"/>
  <c r="V306" i="37" s="1"/>
  <c r="AB306" i="37" s="1"/>
  <c r="M306" i="37"/>
  <c r="AD305" i="37"/>
  <c r="AE305" i="37" s="1"/>
  <c r="Z305" i="37"/>
  <c r="AA305" i="37" s="1"/>
  <c r="Q305" i="37"/>
  <c r="V305" i="37" s="1"/>
  <c r="AB305" i="37" s="1"/>
  <c r="M305" i="37"/>
  <c r="W304" i="37"/>
  <c r="U304" i="37" s="1"/>
  <c r="Q304" i="37"/>
  <c r="M304" i="37"/>
  <c r="AD303" i="37"/>
  <c r="AE303" i="37" s="1"/>
  <c r="Z303" i="37"/>
  <c r="AA303" i="37" s="1"/>
  <c r="Q303" i="37"/>
  <c r="V303" i="37" s="1"/>
  <c r="AB303" i="37" s="1"/>
  <c r="M303" i="37"/>
  <c r="AD302" i="37"/>
  <c r="AE302" i="37" s="1"/>
  <c r="Z302" i="37"/>
  <c r="AA302" i="37" s="1"/>
  <c r="Q302" i="37"/>
  <c r="M302" i="37"/>
  <c r="AD301" i="37"/>
  <c r="AE301" i="37" s="1"/>
  <c r="Z301" i="37"/>
  <c r="AA301" i="37" s="1"/>
  <c r="Q301" i="37"/>
  <c r="M301" i="37"/>
  <c r="AD300" i="37"/>
  <c r="AE300" i="37" s="1"/>
  <c r="Z300" i="37"/>
  <c r="AA300" i="37" s="1"/>
  <c r="Q300" i="37"/>
  <c r="M300" i="37"/>
  <c r="AD299" i="37"/>
  <c r="AE299" i="37" s="1"/>
  <c r="Z299" i="37"/>
  <c r="AA299" i="37" s="1"/>
  <c r="Q299" i="37"/>
  <c r="M299" i="37"/>
  <c r="AD298" i="37"/>
  <c r="AE298" i="37" s="1"/>
  <c r="Z298" i="37"/>
  <c r="AA298" i="37" s="1"/>
  <c r="Q298" i="37"/>
  <c r="M298" i="37"/>
  <c r="AD297" i="37"/>
  <c r="AE297" i="37" s="1"/>
  <c r="Z297" i="37"/>
  <c r="AA297" i="37" s="1"/>
  <c r="Q297" i="37"/>
  <c r="M297" i="37"/>
  <c r="AD296" i="37"/>
  <c r="AE296" i="37" s="1"/>
  <c r="Z296" i="37"/>
  <c r="AA296" i="37" s="1"/>
  <c r="Q296" i="37"/>
  <c r="M296" i="37"/>
  <c r="AD295" i="37"/>
  <c r="AE295" i="37" s="1"/>
  <c r="Z295" i="37"/>
  <c r="AA295" i="37" s="1"/>
  <c r="Q295" i="37"/>
  <c r="M295" i="37"/>
  <c r="AD294" i="37"/>
  <c r="AE294" i="37" s="1"/>
  <c r="Z294" i="37"/>
  <c r="AA294" i="37" s="1"/>
  <c r="Q294" i="37"/>
  <c r="V294" i="37" s="1"/>
  <c r="AB294" i="37" s="1"/>
  <c r="M294" i="37"/>
  <c r="AD293" i="37"/>
  <c r="AE293" i="37" s="1"/>
  <c r="Z293" i="37"/>
  <c r="AA293" i="37" s="1"/>
  <c r="Q293" i="37"/>
  <c r="V293" i="37" s="1"/>
  <c r="AB293" i="37" s="1"/>
  <c r="M293" i="37"/>
  <c r="AD292" i="37"/>
  <c r="AE292" i="37" s="1"/>
  <c r="Z292" i="37"/>
  <c r="AA292" i="37" s="1"/>
  <c r="Q292" i="37"/>
  <c r="V292" i="37" s="1"/>
  <c r="AB292" i="37" s="1"/>
  <c r="M292" i="37"/>
  <c r="AD291" i="37"/>
  <c r="AE291" i="37" s="1"/>
  <c r="Z291" i="37"/>
  <c r="AA291" i="37" s="1"/>
  <c r="Q291" i="37"/>
  <c r="M291" i="37"/>
  <c r="AD290" i="37"/>
  <c r="AE290" i="37" s="1"/>
  <c r="Z290" i="37"/>
  <c r="AA290" i="37" s="1"/>
  <c r="Q290" i="37"/>
  <c r="M290" i="37"/>
  <c r="AD289" i="37"/>
  <c r="AE289" i="37" s="1"/>
  <c r="Z289" i="37"/>
  <c r="AA289" i="37" s="1"/>
  <c r="Q289" i="37"/>
  <c r="M289" i="37"/>
  <c r="AD288" i="37"/>
  <c r="AE288" i="37" s="1"/>
  <c r="Z288" i="37"/>
  <c r="AA288" i="37" s="1"/>
  <c r="Q288" i="37"/>
  <c r="M288" i="37"/>
  <c r="AD287" i="37"/>
  <c r="AE287" i="37" s="1"/>
  <c r="Z287" i="37"/>
  <c r="AA287" i="37" s="1"/>
  <c r="Q287" i="37"/>
  <c r="V287" i="37" s="1"/>
  <c r="AB287" i="37" s="1"/>
  <c r="M287" i="37"/>
  <c r="W286" i="37"/>
  <c r="U286" i="37" s="1"/>
  <c r="Q286" i="37"/>
  <c r="M286" i="37"/>
  <c r="AD285" i="37"/>
  <c r="AE285" i="37" s="1"/>
  <c r="Z285" i="37"/>
  <c r="Z286" i="37" s="1"/>
  <c r="AA286" i="37" s="1"/>
  <c r="Q285" i="37"/>
  <c r="M285" i="37"/>
  <c r="AD284" i="37"/>
  <c r="AE284" i="37" s="1"/>
  <c r="Z284" i="37"/>
  <c r="AA284" i="37" s="1"/>
  <c r="Q284" i="37"/>
  <c r="M284" i="37"/>
  <c r="AD283" i="37"/>
  <c r="AE283" i="37" s="1"/>
  <c r="Z283" i="37"/>
  <c r="AA283" i="37" s="1"/>
  <c r="Q283" i="37"/>
  <c r="M283" i="37"/>
  <c r="AD282" i="37"/>
  <c r="AE282" i="37" s="1"/>
  <c r="Z282" i="37"/>
  <c r="AA282" i="37" s="1"/>
  <c r="Q282" i="37"/>
  <c r="M282" i="37"/>
  <c r="W281" i="37"/>
  <c r="U281" i="37" s="1"/>
  <c r="Q281" i="37"/>
  <c r="M281" i="37"/>
  <c r="AD280" i="37"/>
  <c r="AD281" i="37" s="1"/>
  <c r="AE281" i="37" s="1"/>
  <c r="Z280" i="37"/>
  <c r="Q280" i="37"/>
  <c r="M280" i="37"/>
  <c r="AD279" i="37"/>
  <c r="AE279" i="37" s="1"/>
  <c r="Z279" i="37"/>
  <c r="AA279" i="37" s="1"/>
  <c r="Q279" i="37"/>
  <c r="M279" i="37"/>
  <c r="AD278" i="37"/>
  <c r="AE278" i="37" s="1"/>
  <c r="Z278" i="37"/>
  <c r="AA278" i="37" s="1"/>
  <c r="Q278" i="37"/>
  <c r="M278" i="37"/>
  <c r="AD277" i="37"/>
  <c r="AE277" i="37" s="1"/>
  <c r="Z277" i="37"/>
  <c r="AA277" i="37" s="1"/>
  <c r="Q277" i="37"/>
  <c r="M277" i="37"/>
  <c r="AD276" i="37"/>
  <c r="AE276" i="37" s="1"/>
  <c r="Z276" i="37"/>
  <c r="AA276" i="37" s="1"/>
  <c r="Q276" i="37"/>
  <c r="M276" i="37"/>
  <c r="AD275" i="37"/>
  <c r="AE275" i="37" s="1"/>
  <c r="Z275" i="37"/>
  <c r="AA275" i="37" s="1"/>
  <c r="Q275" i="37"/>
  <c r="M275" i="37"/>
  <c r="AD274" i="37"/>
  <c r="AE274" i="37" s="1"/>
  <c r="Z274" i="37"/>
  <c r="AA274" i="37" s="1"/>
  <c r="Q274" i="37"/>
  <c r="M274" i="37"/>
  <c r="AD273" i="37"/>
  <c r="AE273" i="37" s="1"/>
  <c r="Z273" i="37"/>
  <c r="AA273" i="37" s="1"/>
  <c r="Q273" i="37"/>
  <c r="M273" i="37"/>
  <c r="AD272" i="37"/>
  <c r="AE272" i="37" s="1"/>
  <c r="Z272" i="37"/>
  <c r="AA272" i="37" s="1"/>
  <c r="Q272" i="37"/>
  <c r="M272" i="37"/>
  <c r="AD271" i="37"/>
  <c r="AE271" i="37" s="1"/>
  <c r="Z271" i="37"/>
  <c r="AA271" i="37" s="1"/>
  <c r="Q271" i="37"/>
  <c r="M271" i="37"/>
  <c r="AD270" i="37"/>
  <c r="AE270" i="37" s="1"/>
  <c r="Z270" i="37"/>
  <c r="AA270" i="37" s="1"/>
  <c r="Q270" i="37"/>
  <c r="M270" i="37"/>
  <c r="AD269" i="37"/>
  <c r="AE269" i="37" s="1"/>
  <c r="Z269" i="37"/>
  <c r="AA269" i="37" s="1"/>
  <c r="Q269" i="37"/>
  <c r="M269" i="37"/>
  <c r="AD268" i="37"/>
  <c r="AE268" i="37" s="1"/>
  <c r="Z268" i="37"/>
  <c r="AA268" i="37" s="1"/>
  <c r="Q268" i="37"/>
  <c r="M268" i="37"/>
  <c r="AD267" i="37"/>
  <c r="AE267" i="37" s="1"/>
  <c r="Z267" i="37"/>
  <c r="AA267" i="37" s="1"/>
  <c r="Q267" i="37"/>
  <c r="M267" i="37"/>
  <c r="AD266" i="37"/>
  <c r="AE266" i="37" s="1"/>
  <c r="Z266" i="37"/>
  <c r="AA266" i="37" s="1"/>
  <c r="Q266" i="37"/>
  <c r="M266" i="37"/>
  <c r="AD265" i="37"/>
  <c r="AE265" i="37" s="1"/>
  <c r="Z265" i="37"/>
  <c r="AA265" i="37" s="1"/>
  <c r="Q265" i="37"/>
  <c r="M265" i="37"/>
  <c r="AD264" i="37"/>
  <c r="AE264" i="37" s="1"/>
  <c r="Z264" i="37"/>
  <c r="AA264" i="37" s="1"/>
  <c r="Q264" i="37"/>
  <c r="M264" i="37"/>
  <c r="AD263" i="37"/>
  <c r="AE263" i="37" s="1"/>
  <c r="Z263" i="37"/>
  <c r="AA263" i="37" s="1"/>
  <c r="Q263" i="37"/>
  <c r="M263" i="37"/>
  <c r="AD262" i="37"/>
  <c r="AE262" i="37" s="1"/>
  <c r="Z262" i="37"/>
  <c r="AA262" i="37" s="1"/>
  <c r="Q262" i="37"/>
  <c r="M262" i="37"/>
  <c r="AD261" i="37"/>
  <c r="AE261" i="37" s="1"/>
  <c r="Z261" i="37"/>
  <c r="AA261" i="37" s="1"/>
  <c r="Q261" i="37"/>
  <c r="M261" i="37"/>
  <c r="AD260" i="37"/>
  <c r="AE260" i="37" s="1"/>
  <c r="Z260" i="37"/>
  <c r="AA260" i="37" s="1"/>
  <c r="Q260" i="37"/>
  <c r="M260" i="37"/>
  <c r="AD259" i="37"/>
  <c r="AE259" i="37" s="1"/>
  <c r="Z259" i="37"/>
  <c r="AA259" i="37" s="1"/>
  <c r="Q259" i="37"/>
  <c r="M259" i="37"/>
  <c r="AD258" i="37"/>
  <c r="AE258" i="37" s="1"/>
  <c r="Z258" i="37"/>
  <c r="AA258" i="37" s="1"/>
  <c r="Q258" i="37"/>
  <c r="M258" i="37"/>
  <c r="AD257" i="37"/>
  <c r="AE257" i="37" s="1"/>
  <c r="Z257" i="37"/>
  <c r="AA257" i="37" s="1"/>
  <c r="Q257" i="37"/>
  <c r="M257" i="37"/>
  <c r="AD256" i="37"/>
  <c r="AE256" i="37" s="1"/>
  <c r="Z256" i="37"/>
  <c r="AA256" i="37" s="1"/>
  <c r="Q256" i="37"/>
  <c r="M256" i="37"/>
  <c r="AD255" i="37"/>
  <c r="AE255" i="37" s="1"/>
  <c r="Z255" i="37"/>
  <c r="AA255" i="37" s="1"/>
  <c r="Q255" i="37"/>
  <c r="M255" i="37"/>
  <c r="AD254" i="37"/>
  <c r="AE254" i="37" s="1"/>
  <c r="Z254" i="37"/>
  <c r="AA254" i="37" s="1"/>
  <c r="Q254" i="37"/>
  <c r="M254" i="37"/>
  <c r="AD253" i="37"/>
  <c r="AE253" i="37" s="1"/>
  <c r="Z253" i="37"/>
  <c r="AA253" i="37" s="1"/>
  <c r="Q253" i="37"/>
  <c r="M253" i="37"/>
  <c r="AD252" i="37"/>
  <c r="AE252" i="37" s="1"/>
  <c r="Z252" i="37"/>
  <c r="AA252" i="37" s="1"/>
  <c r="Q252" i="37"/>
  <c r="M252" i="37"/>
  <c r="AD251" i="37"/>
  <c r="AE251" i="37" s="1"/>
  <c r="Z251" i="37"/>
  <c r="AA251" i="37" s="1"/>
  <c r="Q251" i="37"/>
  <c r="M251" i="37"/>
  <c r="W250" i="37"/>
  <c r="U250" i="37" s="1"/>
  <c r="Q250" i="37"/>
  <c r="M250" i="37"/>
  <c r="AD249" i="37"/>
  <c r="Z249" i="37"/>
  <c r="Z250" i="37" s="1"/>
  <c r="AA250" i="37" s="1"/>
  <c r="Q249" i="37"/>
  <c r="M249" i="37"/>
  <c r="AD248" i="37"/>
  <c r="AE248" i="37" s="1"/>
  <c r="Z248" i="37"/>
  <c r="AA248" i="37" s="1"/>
  <c r="Q248" i="37"/>
  <c r="M248" i="37"/>
  <c r="AD247" i="37"/>
  <c r="AE247" i="37" s="1"/>
  <c r="Z247" i="37"/>
  <c r="AA247" i="37" s="1"/>
  <c r="Q247" i="37"/>
  <c r="M247" i="37"/>
  <c r="W246" i="37"/>
  <c r="U246" i="37" s="1"/>
  <c r="Q246" i="37"/>
  <c r="M246" i="37"/>
  <c r="AD245" i="37"/>
  <c r="AD246" i="37" s="1"/>
  <c r="AE246" i="37" s="1"/>
  <c r="Z245" i="37"/>
  <c r="Z246" i="37" s="1"/>
  <c r="AA246" i="37" s="1"/>
  <c r="Q245" i="37"/>
  <c r="M245" i="37"/>
  <c r="AD244" i="37"/>
  <c r="AE244" i="37" s="1"/>
  <c r="Z244" i="37"/>
  <c r="AA244" i="37" s="1"/>
  <c r="Q244" i="37"/>
  <c r="M244" i="37"/>
  <c r="AD243" i="37"/>
  <c r="AE243" i="37" s="1"/>
  <c r="Z243" i="37"/>
  <c r="AA243" i="37" s="1"/>
  <c r="Q243" i="37"/>
  <c r="M243" i="37"/>
  <c r="AD242" i="37"/>
  <c r="AE242" i="37" s="1"/>
  <c r="Z242" i="37"/>
  <c r="AA242" i="37" s="1"/>
  <c r="Q242" i="37"/>
  <c r="M242" i="37"/>
  <c r="AD241" i="37"/>
  <c r="AE241" i="37" s="1"/>
  <c r="Z241" i="37"/>
  <c r="AA241" i="37" s="1"/>
  <c r="Q241" i="37"/>
  <c r="M241" i="37"/>
  <c r="AD240" i="37"/>
  <c r="AE240" i="37" s="1"/>
  <c r="Z240" i="37"/>
  <c r="AA240" i="37" s="1"/>
  <c r="Q240" i="37"/>
  <c r="M240" i="37"/>
  <c r="AD239" i="37"/>
  <c r="AE239" i="37" s="1"/>
  <c r="Z239" i="37"/>
  <c r="AA239" i="37" s="1"/>
  <c r="Q239" i="37"/>
  <c r="M239" i="37"/>
  <c r="AD238" i="37"/>
  <c r="AE238" i="37" s="1"/>
  <c r="Z238" i="37"/>
  <c r="AA238" i="37" s="1"/>
  <c r="Q238" i="37"/>
  <c r="M238" i="37"/>
  <c r="AD237" i="37"/>
  <c r="AE237" i="37" s="1"/>
  <c r="Z237" i="37"/>
  <c r="Q237" i="37"/>
  <c r="V237" i="37" s="1"/>
  <c r="AB237" i="37" s="1"/>
  <c r="M237" i="37"/>
  <c r="AD236" i="37"/>
  <c r="AE236" i="37" s="1"/>
  <c r="Z236" i="37"/>
  <c r="AA236" i="37" s="1"/>
  <c r="Q236" i="37"/>
  <c r="M236" i="37"/>
  <c r="AD235" i="37"/>
  <c r="AE235" i="37" s="1"/>
  <c r="Z235" i="37"/>
  <c r="AA235" i="37" s="1"/>
  <c r="Q235" i="37"/>
  <c r="M235" i="37"/>
  <c r="AD234" i="37"/>
  <c r="AE234" i="37" s="1"/>
  <c r="Z234" i="37"/>
  <c r="AA234" i="37" s="1"/>
  <c r="Q234" i="37"/>
  <c r="M234" i="37"/>
  <c r="AD233" i="37"/>
  <c r="AE233" i="37" s="1"/>
  <c r="Z233" i="37"/>
  <c r="AA233" i="37" s="1"/>
  <c r="Q233" i="37"/>
  <c r="M233" i="37"/>
  <c r="AD232" i="37"/>
  <c r="AE232" i="37" s="1"/>
  <c r="Z232" i="37"/>
  <c r="AA232" i="37" s="1"/>
  <c r="Q232" i="37"/>
  <c r="M232" i="37"/>
  <c r="AD231" i="37"/>
  <c r="AE231" i="37" s="1"/>
  <c r="Z231" i="37"/>
  <c r="AA231" i="37" s="1"/>
  <c r="Q231" i="37"/>
  <c r="M231" i="37"/>
  <c r="AD230" i="37"/>
  <c r="AE230" i="37" s="1"/>
  <c r="Z230" i="37"/>
  <c r="AA230" i="37" s="1"/>
  <c r="Q230" i="37"/>
  <c r="M230" i="37"/>
  <c r="AD229" i="37"/>
  <c r="AE229" i="37" s="1"/>
  <c r="Z229" i="37"/>
  <c r="AA229" i="37" s="1"/>
  <c r="Q229" i="37"/>
  <c r="M229" i="37"/>
  <c r="AD228" i="37"/>
  <c r="AE228" i="37" s="1"/>
  <c r="Z228" i="37"/>
  <c r="AA228" i="37" s="1"/>
  <c r="Q228" i="37"/>
  <c r="M228" i="37"/>
  <c r="AD227" i="37"/>
  <c r="AE227" i="37" s="1"/>
  <c r="Z227" i="37"/>
  <c r="AA227" i="37" s="1"/>
  <c r="Q227" i="37"/>
  <c r="M227" i="37"/>
  <c r="AD226" i="37"/>
  <c r="AE226" i="37" s="1"/>
  <c r="Z226" i="37"/>
  <c r="AA226" i="37" s="1"/>
  <c r="Q226" i="37"/>
  <c r="M226" i="37"/>
  <c r="AD225" i="37"/>
  <c r="AE225" i="37" s="1"/>
  <c r="Z225" i="37"/>
  <c r="AA225" i="37" s="1"/>
  <c r="Q225" i="37"/>
  <c r="M225" i="37"/>
  <c r="AD224" i="37"/>
  <c r="AE224" i="37" s="1"/>
  <c r="Z224" i="37"/>
  <c r="AA224" i="37" s="1"/>
  <c r="Q224" i="37"/>
  <c r="M224" i="37"/>
  <c r="AD223" i="37"/>
  <c r="AE223" i="37" s="1"/>
  <c r="Z223" i="37"/>
  <c r="AA223" i="37" s="1"/>
  <c r="Q223" i="37"/>
  <c r="M223" i="37"/>
  <c r="AD222" i="37"/>
  <c r="AE222" i="37" s="1"/>
  <c r="Z222" i="37"/>
  <c r="AA222" i="37" s="1"/>
  <c r="Q222" i="37"/>
  <c r="M222" i="37"/>
  <c r="AD221" i="37"/>
  <c r="AE221" i="37" s="1"/>
  <c r="Z221" i="37"/>
  <c r="AA221" i="37" s="1"/>
  <c r="Q221" i="37"/>
  <c r="M221" i="37"/>
  <c r="AD220" i="37"/>
  <c r="AE220" i="37" s="1"/>
  <c r="Z220" i="37"/>
  <c r="AA220" i="37" s="1"/>
  <c r="Q220" i="37"/>
  <c r="M220" i="37"/>
  <c r="AD219" i="37"/>
  <c r="AE219" i="37" s="1"/>
  <c r="Z219" i="37"/>
  <c r="AA219" i="37" s="1"/>
  <c r="Q219" i="37"/>
  <c r="M219" i="37"/>
  <c r="AD218" i="37"/>
  <c r="AE218" i="37" s="1"/>
  <c r="Z218" i="37"/>
  <c r="AA218" i="37" s="1"/>
  <c r="Q218" i="37"/>
  <c r="V218" i="37" s="1"/>
  <c r="AB218" i="37" s="1"/>
  <c r="M218" i="37"/>
  <c r="AD217" i="37"/>
  <c r="AE217" i="37" s="1"/>
  <c r="Z217" i="37"/>
  <c r="AA217" i="37" s="1"/>
  <c r="Q217" i="37"/>
  <c r="M217" i="37"/>
  <c r="AD216" i="37"/>
  <c r="AE216" i="37" s="1"/>
  <c r="Z216" i="37"/>
  <c r="AA216" i="37" s="1"/>
  <c r="Q216" i="37"/>
  <c r="M216" i="37"/>
  <c r="W215" i="37"/>
  <c r="U215" i="37" s="1"/>
  <c r="Q215" i="37"/>
  <c r="M215" i="37"/>
  <c r="AD214" i="37"/>
  <c r="Z214" i="37"/>
  <c r="AA214" i="37" s="1"/>
  <c r="Q214" i="37"/>
  <c r="M214" i="37"/>
  <c r="AD213" i="37"/>
  <c r="AE213" i="37" s="1"/>
  <c r="Z213" i="37"/>
  <c r="AA213" i="37" s="1"/>
  <c r="Q213" i="37"/>
  <c r="M213" i="37"/>
  <c r="W212" i="37"/>
  <c r="U212" i="37" s="1"/>
  <c r="Q212" i="37"/>
  <c r="V212" i="37" s="1"/>
  <c r="AB212" i="37" s="1"/>
  <c r="M212" i="37"/>
  <c r="AD211" i="37"/>
  <c r="AD212" i="37" s="1"/>
  <c r="AE212" i="37" s="1"/>
  <c r="Z211" i="37"/>
  <c r="Q211" i="37"/>
  <c r="M211" i="37"/>
  <c r="AD210" i="37"/>
  <c r="AE210" i="37" s="1"/>
  <c r="Z210" i="37"/>
  <c r="AA210" i="37" s="1"/>
  <c r="Q210" i="37"/>
  <c r="M210" i="37"/>
  <c r="W209" i="37"/>
  <c r="U209" i="37" s="1"/>
  <c r="Q209" i="37"/>
  <c r="M209" i="37"/>
  <c r="AD208" i="37"/>
  <c r="Z208" i="37"/>
  <c r="Z209" i="37" s="1"/>
  <c r="AA209" i="37" s="1"/>
  <c r="Q208" i="37"/>
  <c r="M208" i="37"/>
  <c r="W207" i="37"/>
  <c r="U207" i="37" s="1"/>
  <c r="Q207" i="37"/>
  <c r="M207" i="37"/>
  <c r="AD206" i="37"/>
  <c r="AD207" i="37" s="1"/>
  <c r="AE207" i="37" s="1"/>
  <c r="Z206" i="37"/>
  <c r="Q206" i="37"/>
  <c r="M206" i="37"/>
  <c r="AD205" i="37"/>
  <c r="AE205" i="37" s="1"/>
  <c r="Z205" i="37"/>
  <c r="AA205" i="37" s="1"/>
  <c r="Q205" i="37"/>
  <c r="M205" i="37"/>
  <c r="AD204" i="37"/>
  <c r="AE204" i="37" s="1"/>
  <c r="Z204" i="37"/>
  <c r="AA204" i="37" s="1"/>
  <c r="Q204" i="37"/>
  <c r="M204" i="37"/>
  <c r="AD203" i="37"/>
  <c r="AE203" i="37" s="1"/>
  <c r="Z203" i="37"/>
  <c r="AA203" i="37" s="1"/>
  <c r="Q203" i="37"/>
  <c r="M203" i="37"/>
  <c r="AD202" i="37"/>
  <c r="AE202" i="37" s="1"/>
  <c r="Z202" i="37"/>
  <c r="AA202" i="37" s="1"/>
  <c r="Q202" i="37"/>
  <c r="M202" i="37"/>
  <c r="AD201" i="37"/>
  <c r="AE201" i="37" s="1"/>
  <c r="Z201" i="37"/>
  <c r="AA201" i="37" s="1"/>
  <c r="Q201" i="37"/>
  <c r="M201" i="37"/>
  <c r="AD200" i="37"/>
  <c r="AE200" i="37" s="1"/>
  <c r="Z200" i="37"/>
  <c r="AA200" i="37" s="1"/>
  <c r="Q200" i="37"/>
  <c r="M200" i="37"/>
  <c r="AD199" i="37"/>
  <c r="AE199" i="37" s="1"/>
  <c r="Z199" i="37"/>
  <c r="AA199" i="37" s="1"/>
  <c r="Q199" i="37"/>
  <c r="M199" i="37"/>
  <c r="AD198" i="37"/>
  <c r="AE198" i="37" s="1"/>
  <c r="Z198" i="37"/>
  <c r="AA198" i="37" s="1"/>
  <c r="Q198" i="37"/>
  <c r="M198" i="37"/>
  <c r="AD197" i="37"/>
  <c r="AE197" i="37" s="1"/>
  <c r="Z197" i="37"/>
  <c r="AA197" i="37" s="1"/>
  <c r="Q197" i="37"/>
  <c r="M197" i="37"/>
  <c r="AD196" i="37"/>
  <c r="AE196" i="37" s="1"/>
  <c r="Z196" i="37"/>
  <c r="AA196" i="37" s="1"/>
  <c r="Q196" i="37"/>
  <c r="M196" i="37"/>
  <c r="W195" i="37"/>
  <c r="U195" i="37" s="1"/>
  <c r="Q195" i="37"/>
  <c r="M195" i="37"/>
  <c r="W194" i="37"/>
  <c r="U194" i="37" s="1"/>
  <c r="Q194" i="37"/>
  <c r="M194" i="37"/>
  <c r="AD193" i="37"/>
  <c r="Z193" i="37"/>
  <c r="Z194" i="37" s="1"/>
  <c r="Q193" i="37"/>
  <c r="M193" i="37"/>
  <c r="W192" i="37"/>
  <c r="U192" i="37" s="1"/>
  <c r="Q192" i="37"/>
  <c r="M192" i="37"/>
  <c r="W191" i="37"/>
  <c r="U191" i="37" s="1"/>
  <c r="Q191" i="37"/>
  <c r="M191" i="37"/>
  <c r="W190" i="37"/>
  <c r="U190" i="37" s="1"/>
  <c r="Q190" i="37"/>
  <c r="M190" i="37"/>
  <c r="AD189" i="37"/>
  <c r="Z189" i="37"/>
  <c r="AA189" i="37" s="1"/>
  <c r="Q189" i="37"/>
  <c r="M189" i="37"/>
  <c r="AD188" i="37"/>
  <c r="AE188" i="37" s="1"/>
  <c r="Z188" i="37"/>
  <c r="AA188" i="37" s="1"/>
  <c r="Q188" i="37"/>
  <c r="M188" i="37"/>
  <c r="AD187" i="37"/>
  <c r="AE187" i="37" s="1"/>
  <c r="Z187" i="37"/>
  <c r="AA187" i="37" s="1"/>
  <c r="Q187" i="37"/>
  <c r="M187" i="37"/>
  <c r="AD186" i="37"/>
  <c r="AE186" i="37" s="1"/>
  <c r="Z186" i="37"/>
  <c r="AA186" i="37" s="1"/>
  <c r="Q186" i="37"/>
  <c r="M186" i="37"/>
  <c r="W185" i="37"/>
  <c r="U185" i="37" s="1"/>
  <c r="Q185" i="37"/>
  <c r="M185" i="37"/>
  <c r="AD184" i="37"/>
  <c r="AD185" i="37" s="1"/>
  <c r="AE185" i="37" s="1"/>
  <c r="Z184" i="37"/>
  <c r="Q184" i="37"/>
  <c r="V184" i="37" s="1"/>
  <c r="AB184" i="37" s="1"/>
  <c r="M184" i="37"/>
  <c r="AD183" i="37"/>
  <c r="AE183" i="37" s="1"/>
  <c r="Z183" i="37"/>
  <c r="AA183" i="37" s="1"/>
  <c r="Q183" i="37"/>
  <c r="M183" i="37"/>
  <c r="AD182" i="37"/>
  <c r="AE182" i="37" s="1"/>
  <c r="Z182" i="37"/>
  <c r="AA182" i="37" s="1"/>
  <c r="Q182" i="37"/>
  <c r="M182" i="37"/>
  <c r="AD181" i="37"/>
  <c r="AE181" i="37" s="1"/>
  <c r="Z181" i="37"/>
  <c r="AA181" i="37" s="1"/>
  <c r="Q181" i="37"/>
  <c r="M181" i="37"/>
  <c r="W180" i="37"/>
  <c r="U180" i="37" s="1"/>
  <c r="Q180" i="37"/>
  <c r="M180" i="37"/>
  <c r="W179" i="37"/>
  <c r="U179" i="37" s="1"/>
  <c r="Q179" i="37"/>
  <c r="M179" i="37"/>
  <c r="AD178" i="37"/>
  <c r="Z178" i="37"/>
  <c r="Q178" i="37"/>
  <c r="M178" i="37"/>
  <c r="AD177" i="37"/>
  <c r="AE177" i="37" s="1"/>
  <c r="Z177" i="37"/>
  <c r="AA177" i="37" s="1"/>
  <c r="Q177" i="37"/>
  <c r="M177" i="37"/>
  <c r="AD176" i="37"/>
  <c r="AE176" i="37" s="1"/>
  <c r="Z176" i="37"/>
  <c r="AA176" i="37" s="1"/>
  <c r="Q176" i="37"/>
  <c r="M176" i="37"/>
  <c r="AD175" i="37"/>
  <c r="AE175" i="37" s="1"/>
  <c r="Z175" i="37"/>
  <c r="AA175" i="37" s="1"/>
  <c r="Q175" i="37"/>
  <c r="M175" i="37"/>
  <c r="AD174" i="37"/>
  <c r="AE174" i="37" s="1"/>
  <c r="Z174" i="37"/>
  <c r="AA174" i="37" s="1"/>
  <c r="Q174" i="37"/>
  <c r="M174" i="37"/>
  <c r="AD173" i="37"/>
  <c r="AE173" i="37" s="1"/>
  <c r="Z173" i="37"/>
  <c r="AA173" i="37" s="1"/>
  <c r="Q173" i="37"/>
  <c r="V173" i="37" s="1"/>
  <c r="AB173" i="37" s="1"/>
  <c r="M173" i="37"/>
  <c r="AD172" i="37"/>
  <c r="AE172" i="37" s="1"/>
  <c r="Z172" i="37"/>
  <c r="AA172" i="37" s="1"/>
  <c r="Q172" i="37"/>
  <c r="M172" i="37"/>
  <c r="AD171" i="37"/>
  <c r="AE171" i="37" s="1"/>
  <c r="Z171" i="37"/>
  <c r="AA171" i="37" s="1"/>
  <c r="Q171" i="37"/>
  <c r="M171" i="37"/>
  <c r="AD170" i="37"/>
  <c r="AE170" i="37" s="1"/>
  <c r="Z170" i="37"/>
  <c r="AA170" i="37" s="1"/>
  <c r="Q170" i="37"/>
  <c r="M170" i="37"/>
  <c r="AD169" i="37"/>
  <c r="AE169" i="37" s="1"/>
  <c r="Z169" i="37"/>
  <c r="AA169" i="37" s="1"/>
  <c r="Q169" i="37"/>
  <c r="M169" i="37"/>
  <c r="AD168" i="37"/>
  <c r="AE168" i="37" s="1"/>
  <c r="Z168" i="37"/>
  <c r="AA168" i="37" s="1"/>
  <c r="Q168" i="37"/>
  <c r="M168" i="37"/>
  <c r="AD167" i="37"/>
  <c r="AE167" i="37" s="1"/>
  <c r="Z167" i="37"/>
  <c r="AA167" i="37" s="1"/>
  <c r="Q167" i="37"/>
  <c r="M167" i="37"/>
  <c r="W166" i="37"/>
  <c r="U166" i="37" s="1"/>
  <c r="Q166" i="37"/>
  <c r="M166" i="37"/>
  <c r="AD165" i="37"/>
  <c r="Z165" i="37"/>
  <c r="Q165" i="37"/>
  <c r="M165" i="37"/>
  <c r="AD164" i="37"/>
  <c r="AE164" i="37" s="1"/>
  <c r="Z164" i="37"/>
  <c r="AA164" i="37" s="1"/>
  <c r="Q164" i="37"/>
  <c r="M164" i="37"/>
  <c r="AD163" i="37"/>
  <c r="AE163" i="37" s="1"/>
  <c r="Z163" i="37"/>
  <c r="AA163" i="37" s="1"/>
  <c r="Q163" i="37"/>
  <c r="M163" i="37"/>
  <c r="AD162" i="37"/>
  <c r="AE162" i="37" s="1"/>
  <c r="Z162" i="37"/>
  <c r="AA162" i="37" s="1"/>
  <c r="Q162" i="37"/>
  <c r="M162" i="37"/>
  <c r="AD161" i="37"/>
  <c r="AE161" i="37" s="1"/>
  <c r="Z161" i="37"/>
  <c r="AA161" i="37" s="1"/>
  <c r="Q161" i="37"/>
  <c r="M161" i="37"/>
  <c r="AD160" i="37"/>
  <c r="AE160" i="37" s="1"/>
  <c r="Z160" i="37"/>
  <c r="AA160" i="37" s="1"/>
  <c r="Q160" i="37"/>
  <c r="M160" i="37"/>
  <c r="AD159" i="37"/>
  <c r="AE159" i="37" s="1"/>
  <c r="Z159" i="37"/>
  <c r="AA159" i="37" s="1"/>
  <c r="X159" i="37"/>
  <c r="X160" i="37" s="1"/>
  <c r="X161" i="37" s="1"/>
  <c r="X162" i="37" s="1"/>
  <c r="X163" i="37" s="1"/>
  <c r="Q159" i="37"/>
  <c r="M159" i="37"/>
  <c r="W158" i="37"/>
  <c r="U158" i="37" s="1"/>
  <c r="Q158" i="37"/>
  <c r="V158" i="37" s="1"/>
  <c r="AB158" i="37" s="1"/>
  <c r="M158" i="37"/>
  <c r="AD157" i="37"/>
  <c r="AD158" i="37" s="1"/>
  <c r="AE158" i="37" s="1"/>
  <c r="Z157" i="37"/>
  <c r="Q157" i="37"/>
  <c r="M157" i="37"/>
  <c r="AD156" i="37"/>
  <c r="AE156" i="37" s="1"/>
  <c r="Z156" i="37"/>
  <c r="AA156" i="37" s="1"/>
  <c r="X156" i="37"/>
  <c r="Q156" i="37"/>
  <c r="M156" i="37"/>
  <c r="W155" i="37"/>
  <c r="U155" i="37" s="1"/>
  <c r="Q155" i="37"/>
  <c r="M155" i="37"/>
  <c r="W154" i="37"/>
  <c r="U154" i="37" s="1"/>
  <c r="Q154" i="37"/>
  <c r="V154" i="37" s="1"/>
  <c r="AB154" i="37" s="1"/>
  <c r="M154" i="37"/>
  <c r="AD153" i="37"/>
  <c r="AD154" i="37" s="1"/>
  <c r="Z153" i="37"/>
  <c r="Q153" i="37"/>
  <c r="M153" i="37"/>
  <c r="AD152" i="37"/>
  <c r="AE152" i="37" s="1"/>
  <c r="Z152" i="37"/>
  <c r="AA152" i="37" s="1"/>
  <c r="Q152" i="37"/>
  <c r="M152" i="37"/>
  <c r="AD151" i="37"/>
  <c r="AE151" i="37" s="1"/>
  <c r="Z151" i="37"/>
  <c r="AA151" i="37" s="1"/>
  <c r="Q151" i="37"/>
  <c r="M151" i="37"/>
  <c r="W150" i="37"/>
  <c r="U150" i="37" s="1"/>
  <c r="Q150" i="37"/>
  <c r="M150" i="37"/>
  <c r="AD149" i="37"/>
  <c r="Z149" i="37"/>
  <c r="AA149" i="37" s="1"/>
  <c r="Q149" i="37"/>
  <c r="M149" i="37"/>
  <c r="W148" i="37"/>
  <c r="U148" i="37" s="1"/>
  <c r="Q148" i="37"/>
  <c r="M148" i="37"/>
  <c r="W147" i="37"/>
  <c r="U147" i="37" s="1"/>
  <c r="Q147" i="37"/>
  <c r="V147" i="37" s="1"/>
  <c r="AB147" i="37" s="1"/>
  <c r="M147" i="37"/>
  <c r="AD146" i="37"/>
  <c r="Z146" i="37"/>
  <c r="Q146" i="37"/>
  <c r="M146" i="37"/>
  <c r="AD145" i="37"/>
  <c r="AE145" i="37" s="1"/>
  <c r="Z145" i="37"/>
  <c r="AA145" i="37" s="1"/>
  <c r="Q145" i="37"/>
  <c r="M145" i="37"/>
  <c r="AD144" i="37"/>
  <c r="AE144" i="37" s="1"/>
  <c r="Z144" i="37"/>
  <c r="AA144" i="37" s="1"/>
  <c r="Q144" i="37"/>
  <c r="M144" i="37"/>
  <c r="W143" i="37"/>
  <c r="U143" i="37" s="1"/>
  <c r="Q143" i="37"/>
  <c r="M143" i="37"/>
  <c r="AD142" i="37"/>
  <c r="Z142" i="37"/>
  <c r="Q142" i="37"/>
  <c r="M142" i="37"/>
  <c r="AD141" i="37"/>
  <c r="AE141" i="37" s="1"/>
  <c r="Z141" i="37"/>
  <c r="AA141" i="37" s="1"/>
  <c r="Q141" i="37"/>
  <c r="M141" i="37"/>
  <c r="AD140" i="37"/>
  <c r="AE140" i="37" s="1"/>
  <c r="Z140" i="37"/>
  <c r="AA140" i="37" s="1"/>
  <c r="Q140" i="37"/>
  <c r="M140" i="37"/>
  <c r="AD139" i="37"/>
  <c r="AE139" i="37" s="1"/>
  <c r="Z139" i="37"/>
  <c r="AA139" i="37" s="1"/>
  <c r="Q139" i="37"/>
  <c r="M139" i="37"/>
  <c r="AD138" i="37"/>
  <c r="AE138" i="37" s="1"/>
  <c r="Z138" i="37"/>
  <c r="Q138" i="37"/>
  <c r="V138" i="37" s="1"/>
  <c r="AB138" i="37" s="1"/>
  <c r="M138" i="37"/>
  <c r="AD137" i="37"/>
  <c r="AE137" i="37" s="1"/>
  <c r="Z137" i="37"/>
  <c r="AA137" i="37" s="1"/>
  <c r="Q137" i="37"/>
  <c r="M137" i="37"/>
  <c r="W136" i="37"/>
  <c r="U136" i="37" s="1"/>
  <c r="Q136" i="37"/>
  <c r="R136" i="37" s="1"/>
  <c r="AD135" i="37"/>
  <c r="Z135" i="37"/>
  <c r="Q135" i="37"/>
  <c r="M135" i="37"/>
  <c r="AD134" i="37"/>
  <c r="AE134" i="37" s="1"/>
  <c r="Z134" i="37"/>
  <c r="AA134" i="37" s="1"/>
  <c r="Q134" i="37"/>
  <c r="M134" i="37"/>
  <c r="W133" i="37"/>
  <c r="U133" i="37" s="1"/>
  <c r="Q133" i="37"/>
  <c r="M133" i="37"/>
  <c r="AD132" i="37"/>
  <c r="Z132" i="37"/>
  <c r="Q132" i="37"/>
  <c r="M132" i="37"/>
  <c r="W131" i="37"/>
  <c r="U131" i="37" s="1"/>
  <c r="Q131" i="37"/>
  <c r="M131" i="37"/>
  <c r="AD130" i="37"/>
  <c r="Z130" i="37"/>
  <c r="Q130" i="37"/>
  <c r="M130" i="37"/>
  <c r="W129" i="37"/>
  <c r="U129" i="37" s="1"/>
  <c r="Q129" i="37"/>
  <c r="M129" i="37"/>
  <c r="W128" i="37"/>
  <c r="U128" i="37" s="1"/>
  <c r="Q128" i="37"/>
  <c r="M128" i="37"/>
  <c r="AD127" i="37"/>
  <c r="AD128" i="37" s="1"/>
  <c r="Z127" i="37"/>
  <c r="AA127" i="37" s="1"/>
  <c r="Q127" i="37"/>
  <c r="M127" i="37"/>
  <c r="AD126" i="37"/>
  <c r="AE126" i="37" s="1"/>
  <c r="Z126" i="37"/>
  <c r="AA126" i="37" s="1"/>
  <c r="Q126" i="37"/>
  <c r="M126" i="37"/>
  <c r="AD125" i="37"/>
  <c r="AE125" i="37" s="1"/>
  <c r="Z125" i="37"/>
  <c r="AA125" i="37" s="1"/>
  <c r="Q125" i="37"/>
  <c r="M125" i="37"/>
  <c r="W124" i="37"/>
  <c r="U124" i="37" s="1"/>
  <c r="Q124" i="37"/>
  <c r="V124" i="37" s="1"/>
  <c r="AB124" i="37" s="1"/>
  <c r="M124" i="37"/>
  <c r="AD123" i="37"/>
  <c r="AE123" i="37" s="1"/>
  <c r="Z123" i="37"/>
  <c r="AA123" i="37" s="1"/>
  <c r="Q123" i="37"/>
  <c r="V123" i="37" s="1"/>
  <c r="AB123" i="37" s="1"/>
  <c r="M123" i="37"/>
  <c r="AD122" i="37"/>
  <c r="AE122" i="37" s="1"/>
  <c r="Z122" i="37"/>
  <c r="AA122" i="37" s="1"/>
  <c r="Q122" i="37"/>
  <c r="M122" i="37"/>
  <c r="AD121" i="37"/>
  <c r="AE121" i="37" s="1"/>
  <c r="Z121" i="37"/>
  <c r="AA121" i="37" s="1"/>
  <c r="Q121" i="37"/>
  <c r="M121" i="37"/>
  <c r="AD120" i="37"/>
  <c r="AE120" i="37" s="1"/>
  <c r="Z120" i="37"/>
  <c r="AA120" i="37" s="1"/>
  <c r="Q120" i="37"/>
  <c r="M120" i="37"/>
  <c r="AD119" i="37"/>
  <c r="AE119" i="37" s="1"/>
  <c r="Z119" i="37"/>
  <c r="AA119" i="37" s="1"/>
  <c r="Q119" i="37"/>
  <c r="M119" i="37"/>
  <c r="AD118" i="37"/>
  <c r="AE118" i="37" s="1"/>
  <c r="Z118" i="37"/>
  <c r="AA118" i="37" s="1"/>
  <c r="Q118" i="37"/>
  <c r="M118" i="37"/>
  <c r="AD117" i="37"/>
  <c r="AE117" i="37" s="1"/>
  <c r="Z117" i="37"/>
  <c r="AA117" i="37" s="1"/>
  <c r="Q117" i="37"/>
  <c r="M117" i="37"/>
  <c r="AD116" i="37"/>
  <c r="AE116" i="37" s="1"/>
  <c r="Z116" i="37"/>
  <c r="AA116" i="37" s="1"/>
  <c r="Q116" i="37"/>
  <c r="M116" i="37"/>
  <c r="AD115" i="37"/>
  <c r="AE115" i="37" s="1"/>
  <c r="Z115" i="37"/>
  <c r="AA115" i="37" s="1"/>
  <c r="Q115" i="37"/>
  <c r="M115" i="37"/>
  <c r="AD114" i="37"/>
  <c r="AE114" i="37" s="1"/>
  <c r="Z114" i="37"/>
  <c r="AA114" i="37" s="1"/>
  <c r="Q114" i="37"/>
  <c r="M114" i="37"/>
  <c r="AD113" i="37"/>
  <c r="AE113" i="37" s="1"/>
  <c r="Z113" i="37"/>
  <c r="AA113" i="37" s="1"/>
  <c r="Q113" i="37"/>
  <c r="M113" i="37"/>
  <c r="AD112" i="37"/>
  <c r="AE112" i="37" s="1"/>
  <c r="Z112" i="37"/>
  <c r="AA112" i="37" s="1"/>
  <c r="Q112" i="37"/>
  <c r="M112" i="37"/>
  <c r="AD111" i="37"/>
  <c r="AE111" i="37" s="1"/>
  <c r="Z111" i="37"/>
  <c r="AA111" i="37" s="1"/>
  <c r="Q111" i="37"/>
  <c r="M111" i="37"/>
  <c r="AD110" i="37"/>
  <c r="AE110" i="37" s="1"/>
  <c r="Z110" i="37"/>
  <c r="AA110" i="37" s="1"/>
  <c r="Q110" i="37"/>
  <c r="M110" i="37"/>
  <c r="W109" i="37"/>
  <c r="U109" i="37" s="1"/>
  <c r="Q109" i="37"/>
  <c r="M109" i="37"/>
  <c r="AD108" i="37"/>
  <c r="AD109" i="37" s="1"/>
  <c r="AE109" i="37" s="1"/>
  <c r="Z108" i="37"/>
  <c r="Z109" i="37" s="1"/>
  <c r="AA109" i="37" s="1"/>
  <c r="Q108" i="37"/>
  <c r="M108" i="37"/>
  <c r="AD107" i="37"/>
  <c r="AE107" i="37" s="1"/>
  <c r="Z107" i="37"/>
  <c r="AA107" i="37" s="1"/>
  <c r="Q107" i="37"/>
  <c r="M107" i="37"/>
  <c r="AD106" i="37"/>
  <c r="AE106" i="37" s="1"/>
  <c r="Z106" i="37"/>
  <c r="AA106" i="37" s="1"/>
  <c r="Q106" i="37"/>
  <c r="M106" i="37"/>
  <c r="AD105" i="37"/>
  <c r="AE105" i="37" s="1"/>
  <c r="Z105" i="37"/>
  <c r="Q105" i="37"/>
  <c r="V105" i="37" s="1"/>
  <c r="AB105" i="37" s="1"/>
  <c r="M105" i="37"/>
  <c r="AD104" i="37"/>
  <c r="AE104" i="37" s="1"/>
  <c r="Z104" i="37"/>
  <c r="AA104" i="37" s="1"/>
  <c r="Q104" i="37"/>
  <c r="V104" i="37" s="1"/>
  <c r="AB104" i="37" s="1"/>
  <c r="M104" i="37"/>
  <c r="AD103" i="37"/>
  <c r="AE103" i="37" s="1"/>
  <c r="Z103" i="37"/>
  <c r="AA103" i="37" s="1"/>
  <c r="Q103" i="37"/>
  <c r="M103" i="37"/>
  <c r="AD102" i="37"/>
  <c r="AE102" i="37" s="1"/>
  <c r="Z102" i="37"/>
  <c r="AA102" i="37" s="1"/>
  <c r="Q102" i="37"/>
  <c r="M102" i="37"/>
  <c r="AD101" i="37"/>
  <c r="AE101" i="37" s="1"/>
  <c r="Z101" i="37"/>
  <c r="AA101" i="37" s="1"/>
  <c r="Q101" i="37"/>
  <c r="M101" i="37"/>
  <c r="AD100" i="37"/>
  <c r="AE100" i="37" s="1"/>
  <c r="Z100" i="37"/>
  <c r="AA100" i="37" s="1"/>
  <c r="Q100" i="37"/>
  <c r="M100" i="37"/>
  <c r="AD99" i="37"/>
  <c r="AE99" i="37" s="1"/>
  <c r="Z99" i="37"/>
  <c r="AA99" i="37" s="1"/>
  <c r="Q99" i="37"/>
  <c r="M99" i="37"/>
  <c r="AD98" i="37"/>
  <c r="AE98" i="37" s="1"/>
  <c r="Z98" i="37"/>
  <c r="AA98" i="37" s="1"/>
  <c r="Q98" i="37"/>
  <c r="M98" i="37"/>
  <c r="AD97" i="37"/>
  <c r="AE97" i="37" s="1"/>
  <c r="Z97" i="37"/>
  <c r="AA97" i="37" s="1"/>
  <c r="Q97" i="37"/>
  <c r="M97" i="37"/>
  <c r="AD96" i="37"/>
  <c r="AE96" i="37" s="1"/>
  <c r="Z96" i="37"/>
  <c r="AA96" i="37" s="1"/>
  <c r="Q96" i="37"/>
  <c r="M96" i="37"/>
  <c r="W95" i="37"/>
  <c r="U95" i="37" s="1"/>
  <c r="Q95" i="37"/>
  <c r="M95" i="37"/>
  <c r="AD94" i="37"/>
  <c r="AD95" i="37" s="1"/>
  <c r="AE95" i="37" s="1"/>
  <c r="Z94" i="37"/>
  <c r="AA94" i="37" s="1"/>
  <c r="Q94" i="37"/>
  <c r="V94" i="37" s="1"/>
  <c r="AB94" i="37" s="1"/>
  <c r="M94" i="37"/>
  <c r="AD93" i="37"/>
  <c r="AE93" i="37" s="1"/>
  <c r="Z93" i="37"/>
  <c r="AA93" i="37" s="1"/>
  <c r="Q93" i="37"/>
  <c r="M93" i="37"/>
  <c r="AD92" i="37"/>
  <c r="AE92" i="37" s="1"/>
  <c r="Z92" i="37"/>
  <c r="AA92" i="37" s="1"/>
  <c r="Q92" i="37"/>
  <c r="M92" i="37"/>
  <c r="AD91" i="37"/>
  <c r="AE91" i="37" s="1"/>
  <c r="Z91" i="37"/>
  <c r="AA91" i="37" s="1"/>
  <c r="Q91" i="37"/>
  <c r="M91" i="37"/>
  <c r="AD90" i="37"/>
  <c r="AE90" i="37" s="1"/>
  <c r="Z90" i="37"/>
  <c r="AA90" i="37" s="1"/>
  <c r="Q90" i="37"/>
  <c r="M90" i="37"/>
  <c r="AD89" i="37"/>
  <c r="AE89" i="37" s="1"/>
  <c r="Z89" i="37"/>
  <c r="AA89" i="37" s="1"/>
  <c r="Q89" i="37"/>
  <c r="M89" i="37"/>
  <c r="AD88" i="37"/>
  <c r="AE88" i="37" s="1"/>
  <c r="Z88" i="37"/>
  <c r="AA88" i="37" s="1"/>
  <c r="Q88" i="37"/>
  <c r="M88" i="37"/>
  <c r="AD87" i="37"/>
  <c r="AE87" i="37" s="1"/>
  <c r="Z87" i="37"/>
  <c r="AA87" i="37" s="1"/>
  <c r="Q87" i="37"/>
  <c r="M87" i="37"/>
  <c r="AD86" i="37"/>
  <c r="AE86" i="37" s="1"/>
  <c r="Z86" i="37"/>
  <c r="AA86" i="37" s="1"/>
  <c r="Q86" i="37"/>
  <c r="M86" i="37"/>
  <c r="AD85" i="37"/>
  <c r="AE85" i="37" s="1"/>
  <c r="Z85" i="37"/>
  <c r="AA85" i="37" s="1"/>
  <c r="Q85" i="37"/>
  <c r="M85" i="37"/>
  <c r="AD84" i="37"/>
  <c r="AE84" i="37" s="1"/>
  <c r="Z84" i="37"/>
  <c r="AA84" i="37" s="1"/>
  <c r="Q84" i="37"/>
  <c r="M84" i="37"/>
  <c r="AD83" i="37"/>
  <c r="AE83" i="37" s="1"/>
  <c r="Z83" i="37"/>
  <c r="AA83" i="37" s="1"/>
  <c r="Q83" i="37"/>
  <c r="M83" i="37"/>
  <c r="AD82" i="37"/>
  <c r="AE82" i="37" s="1"/>
  <c r="Z82" i="37"/>
  <c r="AA82" i="37" s="1"/>
  <c r="Q82" i="37"/>
  <c r="M82" i="37"/>
  <c r="AD81" i="37"/>
  <c r="AE81" i="37" s="1"/>
  <c r="Z81" i="37"/>
  <c r="AA81" i="37" s="1"/>
  <c r="Q81" i="37"/>
  <c r="M81" i="37"/>
  <c r="AD80" i="37"/>
  <c r="AE80" i="37" s="1"/>
  <c r="Z80" i="37"/>
  <c r="AA80" i="37" s="1"/>
  <c r="Q80" i="37"/>
  <c r="M80" i="37"/>
  <c r="AD79" i="37"/>
  <c r="AE79" i="37" s="1"/>
  <c r="Z79" i="37"/>
  <c r="AA79" i="37" s="1"/>
  <c r="Q79" i="37"/>
  <c r="M79" i="37"/>
  <c r="AD78" i="37"/>
  <c r="AE78" i="37" s="1"/>
  <c r="Z78" i="37"/>
  <c r="AA78" i="37" s="1"/>
  <c r="Q78" i="37"/>
  <c r="M78" i="37"/>
  <c r="AD77" i="37"/>
  <c r="AE77" i="37" s="1"/>
  <c r="Z77" i="37"/>
  <c r="AA77" i="37" s="1"/>
  <c r="Q77" i="37"/>
  <c r="M77" i="37"/>
  <c r="AD76" i="37"/>
  <c r="AE76" i="37" s="1"/>
  <c r="Z76" i="37"/>
  <c r="AA76" i="37" s="1"/>
  <c r="Q76" i="37"/>
  <c r="M76" i="37"/>
  <c r="AD75" i="37"/>
  <c r="AE75" i="37" s="1"/>
  <c r="Z75" i="37"/>
  <c r="AA75" i="37" s="1"/>
  <c r="Q75" i="37"/>
  <c r="M75" i="37"/>
  <c r="AD74" i="37"/>
  <c r="AE74" i="37" s="1"/>
  <c r="Z74" i="37"/>
  <c r="AA74" i="37" s="1"/>
  <c r="Q74" i="37"/>
  <c r="V74" i="37" s="1"/>
  <c r="AB74" i="37" s="1"/>
  <c r="M74" i="37"/>
  <c r="AD73" i="37"/>
  <c r="AE73" i="37" s="1"/>
  <c r="Z73" i="37"/>
  <c r="AA73" i="37" s="1"/>
  <c r="Q73" i="37"/>
  <c r="V73" i="37" s="1"/>
  <c r="AB73" i="37" s="1"/>
  <c r="M73" i="37"/>
  <c r="AD72" i="37"/>
  <c r="AE72" i="37" s="1"/>
  <c r="Z72" i="37"/>
  <c r="Q72" i="37"/>
  <c r="M72" i="37"/>
  <c r="AD71" i="37"/>
  <c r="AE71" i="37" s="1"/>
  <c r="Z71" i="37"/>
  <c r="AA71" i="37" s="1"/>
  <c r="Q71" i="37"/>
  <c r="V71" i="37" s="1"/>
  <c r="AB71" i="37" s="1"/>
  <c r="M71" i="37"/>
  <c r="AD70" i="37"/>
  <c r="AE70" i="37" s="1"/>
  <c r="Z70" i="37"/>
  <c r="AA70" i="37" s="1"/>
  <c r="Q70" i="37"/>
  <c r="M70" i="37"/>
  <c r="AD69" i="37"/>
  <c r="AE69" i="37" s="1"/>
  <c r="Z69" i="37"/>
  <c r="AA69" i="37" s="1"/>
  <c r="Q69" i="37"/>
  <c r="M69" i="37"/>
  <c r="AD68" i="37"/>
  <c r="AE68" i="37" s="1"/>
  <c r="Z68" i="37"/>
  <c r="AA68" i="37" s="1"/>
  <c r="Q68" i="37"/>
  <c r="V68" i="37" s="1"/>
  <c r="AB68" i="37" s="1"/>
  <c r="M68" i="37"/>
  <c r="AD67" i="37"/>
  <c r="AE67" i="37" s="1"/>
  <c r="Z67" i="37"/>
  <c r="AA67" i="37" s="1"/>
  <c r="Q67" i="37"/>
  <c r="V67" i="37" s="1"/>
  <c r="AB67" i="37" s="1"/>
  <c r="M67" i="37"/>
  <c r="AD66" i="37"/>
  <c r="AE66" i="37" s="1"/>
  <c r="Z66" i="37"/>
  <c r="AA66" i="37" s="1"/>
  <c r="Q66" i="37"/>
  <c r="V66" i="37" s="1"/>
  <c r="AB66" i="37" s="1"/>
  <c r="M66" i="37"/>
  <c r="AD65" i="37"/>
  <c r="AE65" i="37" s="1"/>
  <c r="Z65" i="37"/>
  <c r="AA65" i="37" s="1"/>
  <c r="Q65" i="37"/>
  <c r="M65" i="37"/>
  <c r="AD64" i="37"/>
  <c r="AE64" i="37" s="1"/>
  <c r="Z64" i="37"/>
  <c r="AA64" i="37" s="1"/>
  <c r="Q64" i="37"/>
  <c r="M64" i="37"/>
  <c r="AD63" i="37"/>
  <c r="AE63" i="37" s="1"/>
  <c r="Z63" i="37"/>
  <c r="Q63" i="37"/>
  <c r="M63" i="37"/>
  <c r="AD62" i="37"/>
  <c r="AE62" i="37" s="1"/>
  <c r="Z62" i="37"/>
  <c r="AA62" i="37" s="1"/>
  <c r="Q62" i="37"/>
  <c r="V62" i="37" s="1"/>
  <c r="AB62" i="37" s="1"/>
  <c r="M62" i="37"/>
  <c r="AD61" i="37"/>
  <c r="AE61" i="37" s="1"/>
  <c r="Z61" i="37"/>
  <c r="AA61" i="37" s="1"/>
  <c r="Q61" i="37"/>
  <c r="M61" i="37"/>
  <c r="AD60" i="37"/>
  <c r="AE60" i="37" s="1"/>
  <c r="Z60" i="37"/>
  <c r="AA60" i="37" s="1"/>
  <c r="Q60" i="37"/>
  <c r="M60" i="37"/>
  <c r="W59" i="37"/>
  <c r="U59" i="37" s="1"/>
  <c r="Q59" i="37"/>
  <c r="M59" i="37"/>
  <c r="AD58" i="37"/>
  <c r="AD59" i="37" s="1"/>
  <c r="AE59" i="37" s="1"/>
  <c r="Z58" i="37"/>
  <c r="Z59" i="37" s="1"/>
  <c r="AA59" i="37" s="1"/>
  <c r="Q58" i="37"/>
  <c r="M58" i="37"/>
  <c r="AD57" i="37"/>
  <c r="AE57" i="37" s="1"/>
  <c r="Z57" i="37"/>
  <c r="AA57" i="37" s="1"/>
  <c r="Q57" i="37"/>
  <c r="M57" i="37"/>
  <c r="AD56" i="37"/>
  <c r="AE56" i="37" s="1"/>
  <c r="Z56" i="37"/>
  <c r="AA56" i="37" s="1"/>
  <c r="Q56" i="37"/>
  <c r="M56" i="37"/>
  <c r="AD55" i="37"/>
  <c r="AE55" i="37" s="1"/>
  <c r="Z55" i="37"/>
  <c r="AA55" i="37" s="1"/>
  <c r="Q55" i="37"/>
  <c r="M55" i="37"/>
  <c r="AD54" i="37"/>
  <c r="AE54" i="37" s="1"/>
  <c r="Z54" i="37"/>
  <c r="AA54" i="37" s="1"/>
  <c r="Q54" i="37"/>
  <c r="M54" i="37"/>
  <c r="AD53" i="37"/>
  <c r="AE53" i="37" s="1"/>
  <c r="Z53" i="37"/>
  <c r="AA53" i="37" s="1"/>
  <c r="Q53" i="37"/>
  <c r="M53" i="37"/>
  <c r="AD52" i="37"/>
  <c r="AE52" i="37" s="1"/>
  <c r="Z52" i="37"/>
  <c r="AA52" i="37" s="1"/>
  <c r="Q52" i="37"/>
  <c r="M52" i="37"/>
  <c r="AD51" i="37"/>
  <c r="AE51" i="37" s="1"/>
  <c r="Z51" i="37"/>
  <c r="AA51" i="37" s="1"/>
  <c r="Q51" i="37"/>
  <c r="V51" i="37" s="1"/>
  <c r="AB51" i="37" s="1"/>
  <c r="M51" i="37"/>
  <c r="AD50" i="37"/>
  <c r="AE50" i="37" s="1"/>
  <c r="Z50" i="37"/>
  <c r="AA50" i="37" s="1"/>
  <c r="Q50" i="37"/>
  <c r="V50" i="37" s="1"/>
  <c r="AB50" i="37" s="1"/>
  <c r="M50" i="37"/>
  <c r="AD49" i="37"/>
  <c r="AE49" i="37" s="1"/>
  <c r="Z49" i="37"/>
  <c r="Q49" i="37"/>
  <c r="M49" i="37"/>
  <c r="AD48" i="37"/>
  <c r="AE48" i="37" s="1"/>
  <c r="Z48" i="37"/>
  <c r="AA48" i="37" s="1"/>
  <c r="Q48" i="37"/>
  <c r="V48" i="37" s="1"/>
  <c r="AB48" i="37" s="1"/>
  <c r="M48" i="37"/>
  <c r="AD47" i="37"/>
  <c r="AE47" i="37" s="1"/>
  <c r="Z47" i="37"/>
  <c r="AA47" i="37" s="1"/>
  <c r="Q47" i="37"/>
  <c r="M47" i="37"/>
  <c r="AD46" i="37"/>
  <c r="AE46" i="37" s="1"/>
  <c r="Z46" i="37"/>
  <c r="AA46" i="37" s="1"/>
  <c r="Q46" i="37"/>
  <c r="M46" i="37"/>
  <c r="AD45" i="37"/>
  <c r="AE45" i="37" s="1"/>
  <c r="Z45" i="37"/>
  <c r="AA45" i="37" s="1"/>
  <c r="Q45" i="37"/>
  <c r="M45" i="37"/>
  <c r="W44" i="37"/>
  <c r="U44" i="37" s="1"/>
  <c r="Q44" i="37"/>
  <c r="M44" i="37"/>
  <c r="AD43" i="37"/>
  <c r="AD44" i="37" s="1"/>
  <c r="AE44" i="37" s="1"/>
  <c r="Z43" i="37"/>
  <c r="Z44" i="37" s="1"/>
  <c r="AA44" i="37" s="1"/>
  <c r="Q43" i="37"/>
  <c r="M43" i="37"/>
  <c r="AD42" i="37"/>
  <c r="AE42" i="37" s="1"/>
  <c r="Z42" i="37"/>
  <c r="AA42" i="37" s="1"/>
  <c r="Q42" i="37"/>
  <c r="M42" i="37"/>
  <c r="AD41" i="37"/>
  <c r="AE41" i="37" s="1"/>
  <c r="Z41" i="37"/>
  <c r="AA41" i="37" s="1"/>
  <c r="Q41" i="37"/>
  <c r="M41" i="37"/>
  <c r="AD40" i="37"/>
  <c r="AE40" i="37" s="1"/>
  <c r="Z40" i="37"/>
  <c r="AA40" i="37" s="1"/>
  <c r="Q40" i="37"/>
  <c r="M40" i="37"/>
  <c r="AD39" i="37"/>
  <c r="AE39" i="37" s="1"/>
  <c r="Z39" i="37"/>
  <c r="AA39" i="37" s="1"/>
  <c r="Q39" i="37"/>
  <c r="M39" i="37"/>
  <c r="AD38" i="37"/>
  <c r="AE38" i="37" s="1"/>
  <c r="Z38" i="37"/>
  <c r="AA38" i="37" s="1"/>
  <c r="Q38" i="37"/>
  <c r="M38" i="37"/>
  <c r="AD37" i="37"/>
  <c r="AE37" i="37" s="1"/>
  <c r="Z37" i="37"/>
  <c r="AA37" i="37" s="1"/>
  <c r="Q37" i="37"/>
  <c r="M37" i="37"/>
  <c r="AD36" i="37"/>
  <c r="AE36" i="37" s="1"/>
  <c r="Z36" i="37"/>
  <c r="AA36" i="37" s="1"/>
  <c r="Q36" i="37"/>
  <c r="M36" i="37"/>
  <c r="AD35" i="37"/>
  <c r="AE35" i="37" s="1"/>
  <c r="Z35" i="37"/>
  <c r="AA35" i="37" s="1"/>
  <c r="Q35" i="37"/>
  <c r="M35" i="37"/>
  <c r="AD34" i="37"/>
  <c r="AE34" i="37" s="1"/>
  <c r="Z34" i="37"/>
  <c r="AA34" i="37" s="1"/>
  <c r="Q34" i="37"/>
  <c r="M34" i="37"/>
  <c r="AD33" i="37"/>
  <c r="AE33" i="37" s="1"/>
  <c r="Z33" i="37"/>
  <c r="AA33" i="37" s="1"/>
  <c r="Q33" i="37"/>
  <c r="M33" i="37"/>
  <c r="AD32" i="37"/>
  <c r="AE32" i="37" s="1"/>
  <c r="Z32" i="37"/>
  <c r="Q32" i="37"/>
  <c r="V32" i="37" s="1"/>
  <c r="AB32" i="37" s="1"/>
  <c r="M32" i="37"/>
  <c r="W31" i="37"/>
  <c r="U31" i="37" s="1"/>
  <c r="Q31" i="37"/>
  <c r="M31" i="37"/>
  <c r="AD30" i="37"/>
  <c r="AD31" i="37" s="1"/>
  <c r="AE31" i="37" s="1"/>
  <c r="Z30" i="37"/>
  <c r="Z31" i="37" s="1"/>
  <c r="AA31" i="37" s="1"/>
  <c r="Q30" i="37"/>
  <c r="V30" i="37" s="1"/>
  <c r="AB30" i="37" s="1"/>
  <c r="M30" i="37"/>
  <c r="AD29" i="37"/>
  <c r="AE29" i="37" s="1"/>
  <c r="Z29" i="37"/>
  <c r="AA29" i="37" s="1"/>
  <c r="Q29" i="37"/>
  <c r="V29" i="37" s="1"/>
  <c r="AB29" i="37" s="1"/>
  <c r="M29" i="37"/>
  <c r="AD28" i="37"/>
  <c r="AE28" i="37" s="1"/>
  <c r="Z28" i="37"/>
  <c r="AA28" i="37" s="1"/>
  <c r="Q28" i="37"/>
  <c r="V28" i="37" s="1"/>
  <c r="AB28" i="37" s="1"/>
  <c r="M28" i="37"/>
  <c r="AD27" i="37"/>
  <c r="AE27" i="37" s="1"/>
  <c r="Z27" i="37"/>
  <c r="Q27" i="37"/>
  <c r="M27" i="37"/>
  <c r="AD26" i="37"/>
  <c r="AE26" i="37" s="1"/>
  <c r="Z26" i="37"/>
  <c r="AA26" i="37" s="1"/>
  <c r="Q26" i="37"/>
  <c r="V26" i="37" s="1"/>
  <c r="AB26" i="37" s="1"/>
  <c r="M26" i="37"/>
  <c r="AD25" i="37"/>
  <c r="AE25" i="37" s="1"/>
  <c r="Z25" i="37"/>
  <c r="AA25" i="37" s="1"/>
  <c r="Q25" i="37"/>
  <c r="V25" i="37" s="1"/>
  <c r="AB25" i="37" s="1"/>
  <c r="M25" i="37"/>
  <c r="AD24" i="37"/>
  <c r="AE24" i="37" s="1"/>
  <c r="Z24" i="37"/>
  <c r="AA24" i="37" s="1"/>
  <c r="Q24" i="37"/>
  <c r="V24" i="37" s="1"/>
  <c r="AB24" i="37" s="1"/>
  <c r="M24" i="37"/>
  <c r="AD23" i="37"/>
  <c r="AE23" i="37" s="1"/>
  <c r="Z23" i="37"/>
  <c r="AA23" i="37" s="1"/>
  <c r="Q23" i="37"/>
  <c r="V23" i="37" s="1"/>
  <c r="AB23" i="37" s="1"/>
  <c r="M23" i="37"/>
  <c r="AD22" i="37"/>
  <c r="AE22" i="37" s="1"/>
  <c r="Z22" i="37"/>
  <c r="AA22" i="37" s="1"/>
  <c r="Q22" i="37"/>
  <c r="M22" i="37"/>
  <c r="W21" i="37"/>
  <c r="U21" i="37" s="1"/>
  <c r="Q21" i="37"/>
  <c r="M21" i="37"/>
  <c r="AD20" i="37"/>
  <c r="AE20" i="37" s="1"/>
  <c r="Z20" i="37"/>
  <c r="Z21" i="37" s="1"/>
  <c r="AA21" i="37" s="1"/>
  <c r="Q20" i="37"/>
  <c r="M20" i="37"/>
  <c r="AD19" i="37"/>
  <c r="AE19" i="37" s="1"/>
  <c r="Z19" i="37"/>
  <c r="AA19" i="37" s="1"/>
  <c r="Q19" i="37"/>
  <c r="M19" i="37"/>
  <c r="AD18" i="37"/>
  <c r="AE18" i="37" s="1"/>
  <c r="Z18" i="37"/>
  <c r="AA18" i="37" s="1"/>
  <c r="Q18" i="37"/>
  <c r="M18" i="37"/>
  <c r="AD17" i="37"/>
  <c r="AE17" i="37" s="1"/>
  <c r="Z17" i="37"/>
  <c r="AA17" i="37" s="1"/>
  <c r="Q17" i="37"/>
  <c r="M17" i="37"/>
  <c r="AD16" i="37"/>
  <c r="AE16" i="37" s="1"/>
  <c r="Z16" i="37"/>
  <c r="AA16" i="37" s="1"/>
  <c r="Q16" i="37"/>
  <c r="M16" i="37"/>
  <c r="AD15" i="37"/>
  <c r="AE15" i="37" s="1"/>
  <c r="Z15" i="37"/>
  <c r="AA15" i="37" s="1"/>
  <c r="Q15" i="37"/>
  <c r="M15" i="37"/>
  <c r="AD14" i="37"/>
  <c r="AE14" i="37" s="1"/>
  <c r="Z14" i="37"/>
  <c r="AA14" i="37" s="1"/>
  <c r="Q14" i="37"/>
  <c r="M14" i="37"/>
  <c r="AD13" i="37"/>
  <c r="AE13" i="37" s="1"/>
  <c r="Z13" i="37"/>
  <c r="AA13" i="37" s="1"/>
  <c r="Q13" i="37"/>
  <c r="M13" i="37"/>
  <c r="AD12" i="37"/>
  <c r="AE12" i="37" s="1"/>
  <c r="Z12" i="37"/>
  <c r="AA12" i="37" s="1"/>
  <c r="Q12" i="37"/>
  <c r="M12" i="37"/>
  <c r="AD11" i="37"/>
  <c r="AE11" i="37" s="1"/>
  <c r="Z11" i="37"/>
  <c r="AA11" i="37" s="1"/>
  <c r="Q11" i="37"/>
  <c r="M11" i="37"/>
  <c r="AD10" i="37"/>
  <c r="AE10" i="37" s="1"/>
  <c r="Z10" i="37"/>
  <c r="AA10" i="37" s="1"/>
  <c r="Q10" i="37"/>
  <c r="M10" i="37"/>
  <c r="AD9" i="37"/>
  <c r="AE9" i="37" s="1"/>
  <c r="Z9" i="37"/>
  <c r="AA9" i="37" s="1"/>
  <c r="Q9" i="37"/>
  <c r="M9" i="37"/>
  <c r="W8" i="37"/>
  <c r="Q8" i="37"/>
  <c r="M8" i="37"/>
  <c r="W7" i="37"/>
  <c r="Q7" i="37"/>
  <c r="M7" i="37"/>
  <c r="AD6" i="37"/>
  <c r="AD8" i="37" s="1"/>
  <c r="AE8" i="37" s="1"/>
  <c r="Z6" i="37"/>
  <c r="AA6" i="37" s="1"/>
  <c r="Q6" i="37"/>
  <c r="M6" i="37"/>
  <c r="W5" i="37"/>
  <c r="U5" i="37" s="1"/>
  <c r="Q5" i="37"/>
  <c r="M5" i="37"/>
  <c r="AD4" i="37"/>
  <c r="AE4" i="37" s="1"/>
  <c r="Z4" i="37"/>
  <c r="Z5" i="37" s="1"/>
  <c r="AA5" i="37" s="1"/>
  <c r="Q4" i="37"/>
  <c r="M4" i="37"/>
  <c r="AD3" i="37"/>
  <c r="AE3" i="37" s="1"/>
  <c r="Z3" i="37"/>
  <c r="AA3" i="37" s="1"/>
  <c r="Q3" i="37"/>
  <c r="M3" i="37"/>
  <c r="AD2" i="37"/>
  <c r="AE2" i="37" s="1"/>
  <c r="Z2" i="37"/>
  <c r="AA2" i="37" s="1"/>
  <c r="Q2" i="37"/>
  <c r="M2" i="37"/>
  <c r="AG1" i="37"/>
  <c r="R345" i="37" l="1"/>
  <c r="R346" i="37"/>
  <c r="S346" i="37" s="1"/>
  <c r="R386" i="37"/>
  <c r="S386" i="37" s="1"/>
  <c r="R351" i="37"/>
  <c r="Z453" i="37"/>
  <c r="AA453" i="37" s="1"/>
  <c r="AE211" i="37"/>
  <c r="R290" i="37"/>
  <c r="R358" i="37"/>
  <c r="S358" i="37" s="1"/>
  <c r="R361" i="37"/>
  <c r="R364" i="37"/>
  <c r="S364" i="37" s="1"/>
  <c r="R368" i="37"/>
  <c r="S368" i="37" s="1"/>
  <c r="R441" i="37"/>
  <c r="S441" i="37" s="1"/>
  <c r="R233" i="37"/>
  <c r="S233" i="37" s="1"/>
  <c r="R202" i="37"/>
  <c r="R327" i="37"/>
  <c r="R451" i="37"/>
  <c r="S451" i="37" s="1"/>
  <c r="R162" i="37"/>
  <c r="R175" i="37"/>
  <c r="S175" i="37" s="1"/>
  <c r="R176" i="37"/>
  <c r="S176" i="37" s="1"/>
  <c r="R186" i="37"/>
  <c r="S186" i="37" s="1"/>
  <c r="R238" i="37"/>
  <c r="R266" i="37"/>
  <c r="S266" i="37" s="1"/>
  <c r="R267" i="37"/>
  <c r="S267" i="37" s="1"/>
  <c r="R278" i="37"/>
  <c r="R283" i="37"/>
  <c r="R442" i="37"/>
  <c r="R9" i="37"/>
  <c r="R15" i="37"/>
  <c r="R16" i="37"/>
  <c r="R26" i="37"/>
  <c r="S26" i="37" s="1"/>
  <c r="R27" i="37"/>
  <c r="S27" i="37" s="1"/>
  <c r="R32" i="37"/>
  <c r="S32" i="37" s="1"/>
  <c r="R33" i="37"/>
  <c r="S33" i="37" s="1"/>
  <c r="R34" i="37"/>
  <c r="S34" i="37" s="1"/>
  <c r="R47" i="37"/>
  <c r="S47" i="37" s="1"/>
  <c r="AC50" i="37"/>
  <c r="W50" i="37" s="1"/>
  <c r="U50" i="37" s="1"/>
  <c r="R112" i="37"/>
  <c r="R113" i="37"/>
  <c r="R119" i="37"/>
  <c r="R144" i="37"/>
  <c r="R154" i="37"/>
  <c r="S154" i="37" s="1"/>
  <c r="R427" i="37"/>
  <c r="R432" i="37"/>
  <c r="S432" i="37" s="1"/>
  <c r="R62" i="37"/>
  <c r="S62" i="37" s="1"/>
  <c r="R421" i="37"/>
  <c r="R426" i="37"/>
  <c r="S426" i="37" s="1"/>
  <c r="R37" i="37"/>
  <c r="S37" i="37" s="1"/>
  <c r="R60" i="37"/>
  <c r="S60" i="37" s="1"/>
  <c r="AC73" i="37"/>
  <c r="W73" i="37" s="1"/>
  <c r="U73" i="37" s="1"/>
  <c r="R133" i="37"/>
  <c r="R134" i="37"/>
  <c r="R135" i="37"/>
  <c r="R314" i="37"/>
  <c r="R394" i="37"/>
  <c r="R402" i="37"/>
  <c r="R403" i="37"/>
  <c r="AC28" i="37"/>
  <c r="W28" i="37" s="1"/>
  <c r="U28" i="37" s="1"/>
  <c r="Z190" i="37"/>
  <c r="AA190" i="37" s="1"/>
  <c r="R297" i="37"/>
  <c r="R50" i="37"/>
  <c r="S50" i="37" s="1"/>
  <c r="AC51" i="37"/>
  <c r="W51" i="37" s="1"/>
  <c r="U51" i="37" s="1"/>
  <c r="R108" i="37"/>
  <c r="R130" i="37"/>
  <c r="S130" i="37" s="1"/>
  <c r="R131" i="37"/>
  <c r="R143" i="37"/>
  <c r="Z150" i="37"/>
  <c r="AA150" i="37" s="1"/>
  <c r="R157" i="37"/>
  <c r="R160" i="37"/>
  <c r="S160" i="37" s="1"/>
  <c r="R168" i="37"/>
  <c r="S168" i="37" s="1"/>
  <c r="R177" i="37"/>
  <c r="S177" i="37" s="1"/>
  <c r="R242" i="37"/>
  <c r="R248" i="37"/>
  <c r="R262" i="37"/>
  <c r="S262" i="37" s="1"/>
  <c r="R263" i="37"/>
  <c r="S263" i="37" s="1"/>
  <c r="R313" i="37"/>
  <c r="AD5" i="37"/>
  <c r="AD7" i="37" s="1"/>
  <c r="AE7" i="37" s="1"/>
  <c r="AD21" i="37"/>
  <c r="AE21" i="37" s="1"/>
  <c r="R31" i="37"/>
  <c r="R44" i="37"/>
  <c r="R55" i="37"/>
  <c r="R149" i="37"/>
  <c r="R153" i="37"/>
  <c r="AE184" i="37"/>
  <c r="AA193" i="37"/>
  <c r="R218" i="37"/>
  <c r="S218" i="37" s="1"/>
  <c r="R222" i="37"/>
  <c r="S222" i="37" s="1"/>
  <c r="R223" i="37"/>
  <c r="R226" i="37"/>
  <c r="S226" i="37" s="1"/>
  <c r="R237" i="37"/>
  <c r="S237" i="37" s="1"/>
  <c r="AA245" i="37"/>
  <c r="AA249" i="37"/>
  <c r="AE333" i="37"/>
  <c r="R379" i="37"/>
  <c r="R423" i="37"/>
  <c r="AE434" i="37"/>
  <c r="R447" i="37"/>
  <c r="S447" i="37" s="1"/>
  <c r="R448" i="37"/>
  <c r="R449" i="37"/>
  <c r="R7" i="37"/>
  <c r="R101" i="37"/>
  <c r="R121" i="37"/>
  <c r="R122" i="37"/>
  <c r="R123" i="37"/>
  <c r="S123" i="37" s="1"/>
  <c r="R129" i="37"/>
  <c r="R148" i="37"/>
  <c r="R183" i="37"/>
  <c r="R213" i="37"/>
  <c r="R239" i="37"/>
  <c r="R271" i="37"/>
  <c r="S271" i="37" s="1"/>
  <c r="R294" i="37"/>
  <c r="S294" i="37" s="1"/>
  <c r="R409" i="37"/>
  <c r="R430" i="37"/>
  <c r="S430" i="37" s="1"/>
  <c r="R431" i="37"/>
  <c r="R434" i="37"/>
  <c r="S434" i="37" s="1"/>
  <c r="AE30" i="37"/>
  <c r="R41" i="37"/>
  <c r="S41" i="37" s="1"/>
  <c r="R42" i="37"/>
  <c r="S42" i="37" s="1"/>
  <c r="AA43" i="37"/>
  <c r="R65" i="37"/>
  <c r="S65" i="37" s="1"/>
  <c r="R73" i="37"/>
  <c r="S73" i="37" s="1"/>
  <c r="AC74" i="37"/>
  <c r="W74" i="37" s="1"/>
  <c r="U74" i="37" s="1"/>
  <c r="R76" i="37"/>
  <c r="S76" i="37" s="1"/>
  <c r="R77" i="37"/>
  <c r="S77" i="37" s="1"/>
  <c r="R83" i="37"/>
  <c r="S83" i="37" s="1"/>
  <c r="R90" i="37"/>
  <c r="R91" i="37"/>
  <c r="S91" i="37" s="1"/>
  <c r="R92" i="37"/>
  <c r="R94" i="37"/>
  <c r="S94" i="37" s="1"/>
  <c r="R96" i="37"/>
  <c r="S96" i="37" s="1"/>
  <c r="R192" i="37"/>
  <c r="R200" i="37"/>
  <c r="R209" i="37"/>
  <c r="S209" i="37" s="1"/>
  <c r="R234" i="37"/>
  <c r="S234" i="37" s="1"/>
  <c r="R250" i="37"/>
  <c r="S250" i="37" s="1"/>
  <c r="R277" i="37"/>
  <c r="R291" i="37"/>
  <c r="R376" i="37"/>
  <c r="R377" i="37"/>
  <c r="R378" i="37"/>
  <c r="R396" i="37"/>
  <c r="S396" i="37" s="1"/>
  <c r="R397" i="37"/>
  <c r="R5" i="37"/>
  <c r="R6" i="37"/>
  <c r="AE6" i="37"/>
  <c r="R8" i="37"/>
  <c r="Z195" i="37"/>
  <c r="AA195" i="37" s="1"/>
  <c r="AA194" i="37"/>
  <c r="R3" i="37"/>
  <c r="R4" i="37"/>
  <c r="R13" i="37"/>
  <c r="Z166" i="37"/>
  <c r="AA166" i="37" s="1"/>
  <c r="AA165" i="37"/>
  <c r="R11" i="37"/>
  <c r="R12" i="37"/>
  <c r="R17" i="37"/>
  <c r="R21" i="37"/>
  <c r="R22" i="37"/>
  <c r="S22" i="37" s="1"/>
  <c r="R35" i="37"/>
  <c r="S35" i="37" s="1"/>
  <c r="R45" i="37"/>
  <c r="S45" i="37" s="1"/>
  <c r="R53" i="37"/>
  <c r="S53" i="37" s="1"/>
  <c r="AC62" i="37"/>
  <c r="W62" i="37" s="1"/>
  <c r="U62" i="37" s="1"/>
  <c r="AC66" i="37"/>
  <c r="W66" i="37" s="1"/>
  <c r="U66" i="37" s="1"/>
  <c r="AC67" i="37"/>
  <c r="W67" i="37" s="1"/>
  <c r="U67" i="37" s="1"/>
  <c r="AC68" i="37"/>
  <c r="W68" i="37" s="1"/>
  <c r="U68" i="37" s="1"/>
  <c r="R69" i="37"/>
  <c r="S69" i="37" s="1"/>
  <c r="R70" i="37"/>
  <c r="S70" i="37" s="1"/>
  <c r="R71" i="37"/>
  <c r="S71" i="37" s="1"/>
  <c r="R78" i="37"/>
  <c r="R88" i="37"/>
  <c r="S88" i="37" s="1"/>
  <c r="R95" i="37"/>
  <c r="R111" i="37"/>
  <c r="R126" i="37"/>
  <c r="R127" i="37"/>
  <c r="R150" i="37"/>
  <c r="R182" i="37"/>
  <c r="S182" i="37" s="1"/>
  <c r="R185" i="37"/>
  <c r="S185" i="37" s="1"/>
  <c r="R201" i="37"/>
  <c r="R206" i="37"/>
  <c r="S206" i="37" s="1"/>
  <c r="R214" i="37"/>
  <c r="S214" i="37" s="1"/>
  <c r="AA280" i="37"/>
  <c r="Z281" i="37"/>
  <c r="AA281" i="37" s="1"/>
  <c r="Z334" i="37"/>
  <c r="AA334" i="37" s="1"/>
  <c r="AA333" i="37"/>
  <c r="R370" i="37"/>
  <c r="S370" i="37" s="1"/>
  <c r="R374" i="37"/>
  <c r="S374" i="37" s="1"/>
  <c r="Z392" i="37"/>
  <c r="AA392" i="37" s="1"/>
  <c r="AA391" i="37"/>
  <c r="R140" i="37"/>
  <c r="R190" i="37"/>
  <c r="R203" i="37"/>
  <c r="S203" i="37" s="1"/>
  <c r="AA208" i="37"/>
  <c r="R236" i="37"/>
  <c r="R255" i="37"/>
  <c r="S255" i="37" s="1"/>
  <c r="R284" i="37"/>
  <c r="AA285" i="37"/>
  <c r="R298" i="37"/>
  <c r="S298" i="37" s="1"/>
  <c r="R300" i="37"/>
  <c r="S300" i="37" s="1"/>
  <c r="R436" i="37"/>
  <c r="S436" i="37" s="1"/>
  <c r="R452" i="37"/>
  <c r="S452" i="37" s="1"/>
  <c r="R19" i="37"/>
  <c r="R20" i="37"/>
  <c r="R29" i="37"/>
  <c r="S29" i="37" s="1"/>
  <c r="R38" i="37"/>
  <c r="S38" i="37" s="1"/>
  <c r="R39" i="37"/>
  <c r="S39" i="37" s="1"/>
  <c r="R48" i="37"/>
  <c r="S48" i="37" s="1"/>
  <c r="R56" i="37"/>
  <c r="S56" i="37" s="1"/>
  <c r="R57" i="37"/>
  <c r="R58" i="37"/>
  <c r="AE58" i="37"/>
  <c r="R63" i="37"/>
  <c r="S63" i="37" s="1"/>
  <c r="R75" i="37"/>
  <c r="S75" i="37" s="1"/>
  <c r="R81" i="37"/>
  <c r="S81" i="37" s="1"/>
  <c r="R89" i="37"/>
  <c r="S89" i="37" s="1"/>
  <c r="AE94" i="37"/>
  <c r="R102" i="37"/>
  <c r="R104" i="37"/>
  <c r="S104" i="37" s="1"/>
  <c r="R105" i="37"/>
  <c r="S105" i="37" s="1"/>
  <c r="R107" i="37"/>
  <c r="R114" i="37"/>
  <c r="R115" i="37"/>
  <c r="R117" i="37"/>
  <c r="R120" i="37"/>
  <c r="R147" i="37"/>
  <c r="R156" i="37"/>
  <c r="S156" i="37" s="1"/>
  <c r="R165" i="37"/>
  <c r="S165" i="37" s="1"/>
  <c r="R166" i="37"/>
  <c r="S166" i="37" s="1"/>
  <c r="R167" i="37"/>
  <c r="R169" i="37"/>
  <c r="S169" i="37" s="1"/>
  <c r="R171" i="37"/>
  <c r="S171" i="37" s="1"/>
  <c r="R180" i="37"/>
  <c r="S180" i="37" s="1"/>
  <c r="R198" i="37"/>
  <c r="S198" i="37" s="1"/>
  <c r="R217" i="37"/>
  <c r="R230" i="37"/>
  <c r="S230" i="37" s="1"/>
  <c r="R231" i="37"/>
  <c r="R243" i="37"/>
  <c r="R259" i="37"/>
  <c r="S259" i="37" s="1"/>
  <c r="R288" i="37"/>
  <c r="R289" i="37"/>
  <c r="R392" i="37"/>
  <c r="S392" i="37" s="1"/>
  <c r="R404" i="37"/>
  <c r="R414" i="37"/>
  <c r="Z435" i="37"/>
  <c r="AA435" i="37" s="1"/>
  <c r="AA434" i="37"/>
  <c r="AC438" i="37"/>
  <c r="W438" i="37" s="1"/>
  <c r="U438" i="37" s="1"/>
  <c r="R221" i="37"/>
  <c r="S221" i="37" s="1"/>
  <c r="R225" i="37"/>
  <c r="S225" i="37" s="1"/>
  <c r="R251" i="37"/>
  <c r="S251" i="37" s="1"/>
  <c r="R252" i="37"/>
  <c r="S252" i="37" s="1"/>
  <c r="R256" i="37"/>
  <c r="S256" i="37" s="1"/>
  <c r="R260" i="37"/>
  <c r="S260" i="37" s="1"/>
  <c r="R264" i="37"/>
  <c r="R268" i="37"/>
  <c r="R274" i="37"/>
  <c r="R279" i="37"/>
  <c r="R285" i="37"/>
  <c r="R303" i="37"/>
  <c r="S303" i="37" s="1"/>
  <c r="R315" i="37"/>
  <c r="R317" i="37"/>
  <c r="R320" i="37"/>
  <c r="S320" i="37" s="1"/>
  <c r="R321" i="37"/>
  <c r="S321" i="37" s="1"/>
  <c r="R322" i="37"/>
  <c r="R324" i="37"/>
  <c r="R326" i="37"/>
  <c r="S326" i="37" s="1"/>
  <c r="R328" i="37"/>
  <c r="S328" i="37" s="1"/>
  <c r="R334" i="37"/>
  <c r="S334" i="37" s="1"/>
  <c r="R335" i="37"/>
  <c r="S335" i="37" s="1"/>
  <c r="R369" i="37"/>
  <c r="R384" i="37"/>
  <c r="S384" i="37" s="1"/>
  <c r="R390" i="37"/>
  <c r="R401" i="37"/>
  <c r="S401" i="37" s="1"/>
  <c r="R417" i="37"/>
  <c r="R418" i="37"/>
  <c r="R419" i="37"/>
  <c r="R420" i="37"/>
  <c r="R422" i="37"/>
  <c r="S422" i="37" s="1"/>
  <c r="R429" i="37"/>
  <c r="S429" i="37" s="1"/>
  <c r="R433" i="37"/>
  <c r="S433" i="37" s="1"/>
  <c r="R435" i="37"/>
  <c r="S435" i="37" s="1"/>
  <c r="R270" i="37"/>
  <c r="R275" i="37"/>
  <c r="S275" i="37" s="1"/>
  <c r="R281" i="37"/>
  <c r="R287" i="37"/>
  <c r="S287" i="37" s="1"/>
  <c r="R307" i="37"/>
  <c r="R309" i="37"/>
  <c r="S309" i="37" s="1"/>
  <c r="R338" i="37"/>
  <c r="R340" i="37"/>
  <c r="R343" i="37"/>
  <c r="S343" i="37" s="1"/>
  <c r="AC372" i="37"/>
  <c r="W372" i="37" s="1"/>
  <c r="U372" i="37" s="1"/>
  <c r="R387" i="37"/>
  <c r="S387" i="37" s="1"/>
  <c r="R405" i="37"/>
  <c r="AC410" i="37"/>
  <c r="W410" i="37" s="1"/>
  <c r="U410" i="37" s="1"/>
  <c r="R443" i="37"/>
  <c r="R444" i="37"/>
  <c r="R445" i="37"/>
  <c r="R446" i="37"/>
  <c r="R450" i="37"/>
  <c r="S450" i="37" s="1"/>
  <c r="Z136" i="37"/>
  <c r="AA136" i="37" s="1"/>
  <c r="AA135" i="37"/>
  <c r="R193" i="37"/>
  <c r="V193" i="37"/>
  <c r="AB193" i="37" s="1"/>
  <c r="R2" i="37"/>
  <c r="R14" i="37"/>
  <c r="R23" i="37"/>
  <c r="S23" i="37" s="1"/>
  <c r="R24" i="37"/>
  <c r="S24" i="37" s="1"/>
  <c r="R25" i="37"/>
  <c r="S25" i="37" s="1"/>
  <c r="R28" i="37"/>
  <c r="S28" i="37" s="1"/>
  <c r="R36" i="37"/>
  <c r="S36" i="37" s="1"/>
  <c r="R46" i="37"/>
  <c r="S46" i="37" s="1"/>
  <c r="R54" i="37"/>
  <c r="R64" i="37"/>
  <c r="S64" i="37" s="1"/>
  <c r="R72" i="37"/>
  <c r="S72" i="37" s="1"/>
  <c r="R74" i="37"/>
  <c r="S74" i="37" s="1"/>
  <c r="R79" i="37"/>
  <c r="S79" i="37" s="1"/>
  <c r="R82" i="37"/>
  <c r="R86" i="37"/>
  <c r="S86" i="37" s="1"/>
  <c r="R87" i="37"/>
  <c r="S87" i="37" s="1"/>
  <c r="R97" i="37"/>
  <c r="R98" i="37"/>
  <c r="AA108" i="37"/>
  <c r="R116" i="37"/>
  <c r="R124" i="37"/>
  <c r="S124" i="37" s="1"/>
  <c r="R125" i="37"/>
  <c r="AE127" i="37"/>
  <c r="AD136" i="37"/>
  <c r="AE136" i="37" s="1"/>
  <c r="AE135" i="37"/>
  <c r="R138" i="37"/>
  <c r="S138" i="37" s="1"/>
  <c r="AE146" i="37"/>
  <c r="AD147" i="37"/>
  <c r="AD148" i="37" s="1"/>
  <c r="AE148" i="37" s="1"/>
  <c r="Z158" i="37"/>
  <c r="AA157" i="37"/>
  <c r="AA178" i="37"/>
  <c r="Z179" i="37"/>
  <c r="Z180" i="37" s="1"/>
  <c r="AA180" i="37" s="1"/>
  <c r="R187" i="37"/>
  <c r="S187" i="37" s="1"/>
  <c r="R246" i="37"/>
  <c r="S246" i="37" s="1"/>
  <c r="R247" i="37"/>
  <c r="AC32" i="37"/>
  <c r="W32" i="37" s="1"/>
  <c r="U32" i="37" s="1"/>
  <c r="Z128" i="37"/>
  <c r="Z129" i="37" s="1"/>
  <c r="AA129" i="37" s="1"/>
  <c r="R10" i="37"/>
  <c r="R18" i="37"/>
  <c r="R30" i="37"/>
  <c r="S30" i="37" s="1"/>
  <c r="R40" i="37"/>
  <c r="S40" i="37" s="1"/>
  <c r="R43" i="37"/>
  <c r="R49" i="37"/>
  <c r="R51" i="37"/>
  <c r="S51" i="37" s="1"/>
  <c r="R59" i="37"/>
  <c r="AC71" i="37"/>
  <c r="W71" i="37" s="1"/>
  <c r="U71" i="37" s="1"/>
  <c r="R80" i="37"/>
  <c r="R85" i="37"/>
  <c r="S85" i="37" s="1"/>
  <c r="R93" i="37"/>
  <c r="S93" i="37" s="1"/>
  <c r="R99" i="37"/>
  <c r="R100" i="37"/>
  <c r="S100" i="37" s="1"/>
  <c r="R106" i="37"/>
  <c r="AE108" i="37"/>
  <c r="R152" i="37"/>
  <c r="R179" i="37"/>
  <c r="S179" i="37" s="1"/>
  <c r="AD215" i="37"/>
  <c r="AE215" i="37" s="1"/>
  <c r="AE214" i="37"/>
  <c r="AC218" i="37"/>
  <c r="W218" i="37" s="1"/>
  <c r="U218" i="37" s="1"/>
  <c r="R220" i="37"/>
  <c r="R224" i="37"/>
  <c r="S224" i="37" s="1"/>
  <c r="R228" i="37"/>
  <c r="S228" i="37" s="1"/>
  <c r="R229" i="37"/>
  <c r="S229" i="37" s="1"/>
  <c r="R235" i="37"/>
  <c r="R245" i="37"/>
  <c r="S245" i="37" s="1"/>
  <c r="AE245" i="37"/>
  <c r="R273" i="37"/>
  <c r="R282" i="37"/>
  <c r="R286" i="37"/>
  <c r="AD286" i="37"/>
  <c r="AE286" i="37" s="1"/>
  <c r="R292" i="37"/>
  <c r="S292" i="37" s="1"/>
  <c r="R295" i="37"/>
  <c r="R304" i="37"/>
  <c r="R305" i="37"/>
  <c r="S305" i="37" s="1"/>
  <c r="AC309" i="37"/>
  <c r="W309" i="37" s="1"/>
  <c r="U309" i="37" s="1"/>
  <c r="R349" i="37"/>
  <c r="R412" i="37"/>
  <c r="R141" i="37"/>
  <c r="AE153" i="37"/>
  <c r="AE157" i="37"/>
  <c r="R161" i="37"/>
  <c r="R170" i="37"/>
  <c r="R181" i="37"/>
  <c r="S181" i="37" s="1"/>
  <c r="R194" i="37"/>
  <c r="S194" i="37" s="1"/>
  <c r="R199" i="37"/>
  <c r="S199" i="37" s="1"/>
  <c r="R205" i="37"/>
  <c r="AE206" i="37"/>
  <c r="R211" i="37"/>
  <c r="R212" i="37"/>
  <c r="S212" i="37" s="1"/>
  <c r="R240" i="37"/>
  <c r="R244" i="37"/>
  <c r="S244" i="37" s="1"/>
  <c r="R253" i="37"/>
  <c r="R257" i="37"/>
  <c r="S257" i="37" s="1"/>
  <c r="R261" i="37"/>
  <c r="S261" i="37" s="1"/>
  <c r="R265" i="37"/>
  <c r="S265" i="37" s="1"/>
  <c r="R269" i="37"/>
  <c r="R272" i="37"/>
  <c r="S272" i="37" s="1"/>
  <c r="R276" i="37"/>
  <c r="S276" i="37" s="1"/>
  <c r="R280" i="37"/>
  <c r="Z323" i="37"/>
  <c r="AA323" i="37" s="1"/>
  <c r="AD418" i="37"/>
  <c r="AE418" i="37" s="1"/>
  <c r="AE417" i="37"/>
  <c r="R132" i="37"/>
  <c r="R139" i="37"/>
  <c r="R145" i="37"/>
  <c r="R146" i="37"/>
  <c r="R155" i="37"/>
  <c r="S155" i="37" s="1"/>
  <c r="R163" i="37"/>
  <c r="S163" i="37" s="1"/>
  <c r="AC173" i="37"/>
  <c r="W173" i="37" s="1"/>
  <c r="U173" i="37" s="1"/>
  <c r="R184" i="37"/>
  <c r="S184" i="37" s="1"/>
  <c r="R188" i="37"/>
  <c r="S188" i="37" s="1"/>
  <c r="R191" i="37"/>
  <c r="R197" i="37"/>
  <c r="R204" i="37"/>
  <c r="S204" i="37" s="1"/>
  <c r="R219" i="37"/>
  <c r="S219" i="37" s="1"/>
  <c r="R232" i="37"/>
  <c r="R302" i="37"/>
  <c r="S302" i="37" s="1"/>
  <c r="AD304" i="37"/>
  <c r="AE304" i="37" s="1"/>
  <c r="AD413" i="37"/>
  <c r="AE413" i="37" s="1"/>
  <c r="AE412" i="37"/>
  <c r="V440" i="37"/>
  <c r="AB440" i="37" s="1"/>
  <c r="AC440" i="37" s="1"/>
  <c r="W440" i="37" s="1"/>
  <c r="U440" i="37" s="1"/>
  <c r="R440" i="37"/>
  <c r="S440" i="37" s="1"/>
  <c r="R323" i="37"/>
  <c r="AD323" i="37"/>
  <c r="AE323" i="37" s="1"/>
  <c r="R325" i="37"/>
  <c r="S325" i="37" s="1"/>
  <c r="R331" i="37"/>
  <c r="R336" i="37"/>
  <c r="R347" i="37"/>
  <c r="R362" i="37"/>
  <c r="S362" i="37" s="1"/>
  <c r="R365" i="37"/>
  <c r="S365" i="37" s="1"/>
  <c r="R372" i="37"/>
  <c r="S372" i="37" s="1"/>
  <c r="R382" i="37"/>
  <c r="S382" i="37" s="1"/>
  <c r="R388" i="37"/>
  <c r="S388" i="37" s="1"/>
  <c r="R408" i="37"/>
  <c r="R410" i="37"/>
  <c r="S410" i="37" s="1"/>
  <c r="R425" i="37"/>
  <c r="AC426" i="37"/>
  <c r="W426" i="37" s="1"/>
  <c r="U426" i="37" s="1"/>
  <c r="AC430" i="37"/>
  <c r="W430" i="37" s="1"/>
  <c r="U430" i="37" s="1"/>
  <c r="R438" i="37"/>
  <c r="S438" i="37" s="1"/>
  <c r="AC441" i="37"/>
  <c r="W441" i="37" s="1"/>
  <c r="U441" i="37" s="1"/>
  <c r="AC447" i="37"/>
  <c r="W447" i="37" s="1"/>
  <c r="U447" i="37" s="1"/>
  <c r="Z413" i="37"/>
  <c r="AA413" i="37" s="1"/>
  <c r="Z418" i="37"/>
  <c r="AA418" i="37" s="1"/>
  <c r="R293" i="37"/>
  <c r="S293" i="37" s="1"/>
  <c r="AC294" i="37"/>
  <c r="W294" i="37" s="1"/>
  <c r="U294" i="37" s="1"/>
  <c r="R296" i="37"/>
  <c r="R306" i="37"/>
  <c r="S306" i="37" s="1"/>
  <c r="R311" i="37"/>
  <c r="R332" i="37"/>
  <c r="R333" i="37"/>
  <c r="S333" i="37" s="1"/>
  <c r="R337" i="37"/>
  <c r="S337" i="37" s="1"/>
  <c r="R339" i="37"/>
  <c r="R348" i="37"/>
  <c r="R350" i="37"/>
  <c r="S350" i="37" s="1"/>
  <c r="R363" i="37"/>
  <c r="R366" i="37"/>
  <c r="S366" i="37" s="1"/>
  <c r="R371" i="37"/>
  <c r="S371" i="37" s="1"/>
  <c r="R373" i="37"/>
  <c r="S373" i="37" s="1"/>
  <c r="R375" i="37"/>
  <c r="R380" i="37"/>
  <c r="R385" i="37"/>
  <c r="S385" i="37" s="1"/>
  <c r="R391" i="37"/>
  <c r="S391" i="37" s="1"/>
  <c r="R398" i="37"/>
  <c r="R399" i="37"/>
  <c r="AD404" i="37"/>
  <c r="AE404" i="37" s="1"/>
  <c r="R406" i="37"/>
  <c r="S406" i="37" s="1"/>
  <c r="R407" i="37"/>
  <c r="R411" i="37"/>
  <c r="R413" i="37"/>
  <c r="R415" i="37"/>
  <c r="S415" i="37" s="1"/>
  <c r="R416" i="37"/>
  <c r="S416" i="37" s="1"/>
  <c r="R424" i="37"/>
  <c r="R428" i="37"/>
  <c r="R439" i="37"/>
  <c r="S439" i="37" s="1"/>
  <c r="R453" i="37"/>
  <c r="AC26" i="37"/>
  <c r="W26" i="37" s="1"/>
  <c r="U26" i="37" s="1"/>
  <c r="AC25" i="37"/>
  <c r="W25" i="37" s="1"/>
  <c r="U25" i="37" s="1"/>
  <c r="AC23" i="37"/>
  <c r="W23" i="37" s="1"/>
  <c r="U23" i="37" s="1"/>
  <c r="AC24" i="37"/>
  <c r="W24" i="37" s="1"/>
  <c r="U24" i="37" s="1"/>
  <c r="AC48" i="37"/>
  <c r="W48" i="37" s="1"/>
  <c r="U48" i="37" s="1"/>
  <c r="Z131" i="37"/>
  <c r="AA131" i="37" s="1"/>
  <c r="AA130" i="37"/>
  <c r="Z7" i="37"/>
  <c r="AA27" i="37"/>
  <c r="AC29" i="37"/>
  <c r="W29" i="37" s="1"/>
  <c r="U29" i="37" s="1"/>
  <c r="AA30" i="37"/>
  <c r="AA32" i="37"/>
  <c r="AA49" i="37"/>
  <c r="R52" i="37"/>
  <c r="S52" i="37" s="1"/>
  <c r="AA58" i="37"/>
  <c r="R61" i="37"/>
  <c r="S61" i="37" s="1"/>
  <c r="R66" i="37"/>
  <c r="S66" i="37" s="1"/>
  <c r="R67" i="37"/>
  <c r="S67" i="37" s="1"/>
  <c r="R68" i="37"/>
  <c r="S68" i="37" s="1"/>
  <c r="AA72" i="37"/>
  <c r="AA105" i="37"/>
  <c r="AC105" i="37"/>
  <c r="W105" i="37" s="1"/>
  <c r="U105" i="37" s="1"/>
  <c r="AC104" i="37"/>
  <c r="W104" i="37" s="1"/>
  <c r="U104" i="37" s="1"/>
  <c r="Z124" i="37"/>
  <c r="AD131" i="37"/>
  <c r="AE131" i="37" s="1"/>
  <c r="AE130" i="37"/>
  <c r="Z143" i="37"/>
  <c r="AA143" i="37" s="1"/>
  <c r="AA142" i="37"/>
  <c r="Z154" i="37"/>
  <c r="AA153" i="37"/>
  <c r="AD166" i="37"/>
  <c r="AE166" i="37" s="1"/>
  <c r="AE165" i="37"/>
  <c r="Z185" i="37"/>
  <c r="AA185" i="37" s="1"/>
  <c r="AA184" i="37"/>
  <c r="AD194" i="37"/>
  <c r="AE193" i="37"/>
  <c r="Z207" i="37"/>
  <c r="AA207" i="37" s="1"/>
  <c r="AA206" i="37"/>
  <c r="Z212" i="37"/>
  <c r="AA211" i="37"/>
  <c r="AC237" i="37"/>
  <c r="W237" i="37" s="1"/>
  <c r="U237" i="37" s="1"/>
  <c r="AA237" i="37"/>
  <c r="Z95" i="37"/>
  <c r="AA95" i="37" s="1"/>
  <c r="AA4" i="37"/>
  <c r="AA20" i="37"/>
  <c r="AE43" i="37"/>
  <c r="AA63" i="37"/>
  <c r="R103" i="37"/>
  <c r="R128" i="37"/>
  <c r="AA128" i="37"/>
  <c r="Z133" i="37"/>
  <c r="AA133" i="37" s="1"/>
  <c r="AA132" i="37"/>
  <c r="R137" i="37"/>
  <c r="S137" i="37" s="1"/>
  <c r="AA138" i="37"/>
  <c r="AC138" i="37"/>
  <c r="W138" i="37" s="1"/>
  <c r="U138" i="37" s="1"/>
  <c r="AD143" i="37"/>
  <c r="AE143" i="37" s="1"/>
  <c r="AE142" i="37"/>
  <c r="Z147" i="37"/>
  <c r="AA146" i="37"/>
  <c r="AA465" i="37"/>
  <c r="R84" i="37"/>
  <c r="S84" i="37" s="1"/>
  <c r="R110" i="37"/>
  <c r="R118" i="37"/>
  <c r="AD124" i="37"/>
  <c r="AE124" i="37" s="1"/>
  <c r="AD129" i="37"/>
  <c r="AE129" i="37" s="1"/>
  <c r="AE128" i="37"/>
  <c r="AD133" i="37"/>
  <c r="AE133" i="37" s="1"/>
  <c r="AE132" i="37"/>
  <c r="R142" i="37"/>
  <c r="AD150" i="37"/>
  <c r="AE150" i="37" s="1"/>
  <c r="AE149" i="37"/>
  <c r="R164" i="37"/>
  <c r="AD250" i="37"/>
  <c r="AE250" i="37" s="1"/>
  <c r="AE249" i="37"/>
  <c r="AC293" i="37"/>
  <c r="W293" i="37" s="1"/>
  <c r="U293" i="37" s="1"/>
  <c r="R151" i="37"/>
  <c r="AD155" i="37"/>
  <c r="AE155" i="37" s="1"/>
  <c r="AE154" i="37"/>
  <c r="R159" i="37"/>
  <c r="R173" i="37"/>
  <c r="R189" i="37"/>
  <c r="S189" i="37" s="1"/>
  <c r="AD190" i="37"/>
  <c r="AE189" i="37"/>
  <c r="R195" i="37"/>
  <c r="R207" i="37"/>
  <c r="S207" i="37" s="1"/>
  <c r="R208" i="37"/>
  <c r="S208" i="37" s="1"/>
  <c r="AD209" i="37"/>
  <c r="AE209" i="37" s="1"/>
  <c r="AE208" i="37"/>
  <c r="R210" i="37"/>
  <c r="S210" i="37" s="1"/>
  <c r="R241" i="37"/>
  <c r="R254" i="37"/>
  <c r="S254" i="37" s="1"/>
  <c r="R258" i="37"/>
  <c r="AC287" i="37"/>
  <c r="W287" i="37" s="1"/>
  <c r="U287" i="37" s="1"/>
  <c r="AC292" i="37"/>
  <c r="W292" i="37" s="1"/>
  <c r="U292" i="37" s="1"/>
  <c r="R158" i="37"/>
  <c r="S158" i="37" s="1"/>
  <c r="R172" i="37"/>
  <c r="R174" i="37"/>
  <c r="S174" i="37" s="1"/>
  <c r="R178" i="37"/>
  <c r="S178" i="37" s="1"/>
  <c r="AD179" i="37"/>
  <c r="AE178" i="37"/>
  <c r="Z215" i="37"/>
  <c r="AA215" i="37" s="1"/>
  <c r="R301" i="37"/>
  <c r="S301" i="37" s="1"/>
  <c r="V301" i="37"/>
  <c r="AB301" i="37" s="1"/>
  <c r="AC301" i="37" s="1"/>
  <c r="W301" i="37" s="1"/>
  <c r="U301" i="37" s="1"/>
  <c r="Z304" i="37"/>
  <c r="AA304" i="37" s="1"/>
  <c r="R308" i="37"/>
  <c r="S308" i="37" s="1"/>
  <c r="V308" i="37"/>
  <c r="AB308" i="37" s="1"/>
  <c r="AC308" i="37" s="1"/>
  <c r="W308" i="37" s="1"/>
  <c r="U308" i="37" s="1"/>
  <c r="AD311" i="37"/>
  <c r="AE311" i="37" s="1"/>
  <c r="AE310" i="37"/>
  <c r="R196" i="37"/>
  <c r="S196" i="37" s="1"/>
  <c r="R215" i="37"/>
  <c r="S215" i="37" s="1"/>
  <c r="R216" i="37"/>
  <c r="R227" i="37"/>
  <c r="S227" i="37" s="1"/>
  <c r="R249" i="37"/>
  <c r="S249" i="37" s="1"/>
  <c r="AE280" i="37"/>
  <c r="AC306" i="37"/>
  <c r="W306" i="37" s="1"/>
  <c r="U306" i="37" s="1"/>
  <c r="AC305" i="37"/>
  <c r="W305" i="37" s="1"/>
  <c r="U305" i="37" s="1"/>
  <c r="AA306" i="37"/>
  <c r="R310" i="37"/>
  <c r="S310" i="37" s="1"/>
  <c r="R316" i="37"/>
  <c r="V318" i="37"/>
  <c r="AB318" i="37" s="1"/>
  <c r="AC318" i="37" s="1"/>
  <c r="W318" i="37" s="1"/>
  <c r="U318" i="37" s="1"/>
  <c r="R318" i="37"/>
  <c r="S318" i="37" s="1"/>
  <c r="R319" i="37"/>
  <c r="S319" i="37" s="1"/>
  <c r="R344" i="37"/>
  <c r="S344" i="37" s="1"/>
  <c r="R359" i="37"/>
  <c r="S359" i="37" s="1"/>
  <c r="R299" i="37"/>
  <c r="Z311" i="37"/>
  <c r="AA311" i="37" s="1"/>
  <c r="AA310" i="37"/>
  <c r="R312" i="37"/>
  <c r="R341" i="37"/>
  <c r="R352" i="37"/>
  <c r="R383" i="37"/>
  <c r="S383" i="37" s="1"/>
  <c r="AC387" i="37"/>
  <c r="W387" i="37" s="1"/>
  <c r="U387" i="37" s="1"/>
  <c r="R389" i="37"/>
  <c r="AD392" i="37"/>
  <c r="AE392" i="37" s="1"/>
  <c r="AE391" i="37"/>
  <c r="R395" i="37"/>
  <c r="AC396" i="37"/>
  <c r="W396" i="37" s="1"/>
  <c r="U396" i="37" s="1"/>
  <c r="AA396" i="37"/>
  <c r="Z403" i="37"/>
  <c r="AA402" i="37"/>
  <c r="R330" i="37"/>
  <c r="S330" i="37" s="1"/>
  <c r="R342" i="37"/>
  <c r="S342" i="37" s="1"/>
  <c r="R353" i="37"/>
  <c r="S353" i="37" s="1"/>
  <c r="R355" i="37"/>
  <c r="S355" i="37" s="1"/>
  <c r="R357" i="37"/>
  <c r="S357" i="37" s="1"/>
  <c r="R360" i="37"/>
  <c r="S360" i="37" s="1"/>
  <c r="AC368" i="37"/>
  <c r="W368" i="37" s="1"/>
  <c r="U368" i="37" s="1"/>
  <c r="R381" i="37"/>
  <c r="S381" i="37" s="1"/>
  <c r="AC416" i="37"/>
  <c r="W416" i="37" s="1"/>
  <c r="U416" i="37" s="1"/>
  <c r="AA387" i="37"/>
  <c r="AC386" i="37"/>
  <c r="W386" i="37" s="1"/>
  <c r="U386" i="37" s="1"/>
  <c r="AD394" i="37"/>
  <c r="AE394" i="37" s="1"/>
  <c r="AE393" i="37"/>
  <c r="R329" i="37"/>
  <c r="S329" i="37" s="1"/>
  <c r="R354" i="37"/>
  <c r="S354" i="37" s="1"/>
  <c r="R356" i="37"/>
  <c r="S356" i="37" s="1"/>
  <c r="R367" i="37"/>
  <c r="S367" i="37" s="1"/>
  <c r="R393" i="37"/>
  <c r="R400" i="37"/>
  <c r="S400" i="37" s="1"/>
  <c r="AE408" i="37"/>
  <c r="V422" i="37"/>
  <c r="AB422" i="37" s="1"/>
  <c r="AC422" i="37" s="1"/>
  <c r="W422" i="37" s="1"/>
  <c r="U422" i="37" s="1"/>
  <c r="AA423" i="37"/>
  <c r="AA426" i="37"/>
  <c r="V433" i="37"/>
  <c r="AB433" i="37" s="1"/>
  <c r="AC433" i="37" s="1"/>
  <c r="W433" i="37" s="1"/>
  <c r="U433" i="37" s="1"/>
  <c r="V434" i="37"/>
  <c r="AB434" i="37" s="1"/>
  <c r="V435" i="37"/>
  <c r="AB435" i="37" s="1"/>
  <c r="V436" i="37"/>
  <c r="AB436" i="37" s="1"/>
  <c r="AC436" i="37" s="1"/>
  <c r="W436" i="37" s="1"/>
  <c r="U436" i="37" s="1"/>
  <c r="AA441" i="37"/>
  <c r="AE445" i="37"/>
  <c r="AA393" i="37"/>
  <c r="AE402" i="37"/>
  <c r="AA408" i="37"/>
  <c r="AA445" i="37"/>
  <c r="AE452" i="37"/>
  <c r="V453" i="37"/>
  <c r="AB453" i="37" s="1"/>
  <c r="T452" i="37"/>
  <c r="V451" i="37"/>
  <c r="AB451" i="37" s="1"/>
  <c r="AC451" i="37" s="1"/>
  <c r="W451" i="37" s="1"/>
  <c r="U451" i="37" s="1"/>
  <c r="T450" i="37"/>
  <c r="V449" i="37"/>
  <c r="AB449" i="37" s="1"/>
  <c r="AC449" i="37" s="1"/>
  <c r="W449" i="37" s="1"/>
  <c r="U449" i="37" s="1"/>
  <c r="T448" i="37"/>
  <c r="T446" i="37"/>
  <c r="V445" i="37"/>
  <c r="AB445" i="37" s="1"/>
  <c r="T444" i="37"/>
  <c r="V443" i="37"/>
  <c r="AB443" i="37" s="1"/>
  <c r="AC443" i="37" s="1"/>
  <c r="W443" i="37" s="1"/>
  <c r="U443" i="37" s="1"/>
  <c r="T442" i="37"/>
  <c r="T440" i="37"/>
  <c r="V439" i="37"/>
  <c r="AB439" i="37" s="1"/>
  <c r="AC439" i="37" s="1"/>
  <c r="W439" i="37" s="1"/>
  <c r="U439" i="37" s="1"/>
  <c r="T438" i="37"/>
  <c r="V437" i="37"/>
  <c r="AB437" i="37" s="1"/>
  <c r="AC437" i="37" s="1"/>
  <c r="W437" i="37" s="1"/>
  <c r="U437" i="37" s="1"/>
  <c r="S428" i="37"/>
  <c r="S424" i="37"/>
  <c r="S420" i="37"/>
  <c r="S418" i="37"/>
  <c r="S414" i="37"/>
  <c r="S412" i="37"/>
  <c r="S408" i="37"/>
  <c r="S404" i="37"/>
  <c r="S402" i="37"/>
  <c r="S398" i="37"/>
  <c r="S394" i="37"/>
  <c r="T453" i="37"/>
  <c r="T451" i="37"/>
  <c r="V450" i="37"/>
  <c r="AB450" i="37" s="1"/>
  <c r="AC450" i="37" s="1"/>
  <c r="W450" i="37" s="1"/>
  <c r="U450" i="37" s="1"/>
  <c r="T449" i="37"/>
  <c r="V448" i="37"/>
  <c r="AB448" i="37" s="1"/>
  <c r="AC448" i="37" s="1"/>
  <c r="W448" i="37" s="1"/>
  <c r="U448" i="37" s="1"/>
  <c r="T447" i="37"/>
  <c r="V446" i="37"/>
  <c r="AB446" i="37" s="1"/>
  <c r="AC446" i="37" s="1"/>
  <c r="T445" i="37"/>
  <c r="V444" i="37"/>
  <c r="AB444" i="37" s="1"/>
  <c r="AC444" i="37" s="1"/>
  <c r="W444" i="37" s="1"/>
  <c r="U444" i="37" s="1"/>
  <c r="T443" i="37"/>
  <c r="V442" i="37"/>
  <c r="AB442" i="37" s="1"/>
  <c r="AC442" i="37" s="1"/>
  <c r="W442" i="37" s="1"/>
  <c r="U442" i="37" s="1"/>
  <c r="T441" i="37"/>
  <c r="T439" i="37"/>
  <c r="T437" i="37"/>
  <c r="S431" i="37"/>
  <c r="S427" i="37"/>
  <c r="S425" i="37"/>
  <c r="S423" i="37"/>
  <c r="S421" i="37"/>
  <c r="S419" i="37"/>
  <c r="S417" i="37"/>
  <c r="S413" i="37"/>
  <c r="S411" i="37"/>
  <c r="S409" i="37"/>
  <c r="S407" i="37"/>
  <c r="S405" i="37"/>
  <c r="S403" i="37"/>
  <c r="S399" i="37"/>
  <c r="S453" i="37"/>
  <c r="S449" i="37"/>
  <c r="S445" i="37"/>
  <c r="S443" i="37"/>
  <c r="S437" i="37"/>
  <c r="T436" i="37"/>
  <c r="T434" i="37"/>
  <c r="T432" i="37"/>
  <c r="V431" i="37"/>
  <c r="AB431" i="37" s="1"/>
  <c r="AC431" i="37" s="1"/>
  <c r="W431" i="37" s="1"/>
  <c r="U431" i="37" s="1"/>
  <c r="T430" i="37"/>
  <c r="V429" i="37"/>
  <c r="AB429" i="37" s="1"/>
  <c r="AC429" i="37" s="1"/>
  <c r="W429" i="37" s="1"/>
  <c r="U429" i="37" s="1"/>
  <c r="T428" i="37"/>
  <c r="V427" i="37"/>
  <c r="AB427" i="37" s="1"/>
  <c r="AC427" i="37" s="1"/>
  <c r="W427" i="37" s="1"/>
  <c r="U427" i="37" s="1"/>
  <c r="T426" i="37"/>
  <c r="V425" i="37"/>
  <c r="AB425" i="37" s="1"/>
  <c r="AC425" i="37" s="1"/>
  <c r="W425" i="37" s="1"/>
  <c r="U425" i="37" s="1"/>
  <c r="T424" i="37"/>
  <c r="V423" i="37"/>
  <c r="AB423" i="37" s="1"/>
  <c r="AC423" i="37" s="1"/>
  <c r="W423" i="37" s="1"/>
  <c r="U423" i="37" s="1"/>
  <c r="T422" i="37"/>
  <c r="V421" i="37"/>
  <c r="AB421" i="37" s="1"/>
  <c r="AC421" i="37" s="1"/>
  <c r="W421" i="37" s="1"/>
  <c r="U421" i="37" s="1"/>
  <c r="T420" i="37"/>
  <c r="V419" i="37"/>
  <c r="AB419" i="37" s="1"/>
  <c r="AC419" i="37" s="1"/>
  <c r="W419" i="37" s="1"/>
  <c r="U419" i="37" s="1"/>
  <c r="T418" i="37"/>
  <c r="V417" i="37"/>
  <c r="AB417" i="37" s="1"/>
  <c r="T416" i="37"/>
  <c r="S448" i="37"/>
  <c r="V428" i="37"/>
  <c r="AB428" i="37" s="1"/>
  <c r="AC428" i="37" s="1"/>
  <c r="W428" i="37" s="1"/>
  <c r="U428" i="37" s="1"/>
  <c r="T427" i="37"/>
  <c r="T425" i="37"/>
  <c r="V418" i="37"/>
  <c r="AB418" i="37" s="1"/>
  <c r="V414" i="37"/>
  <c r="AB414" i="37" s="1"/>
  <c r="AC414" i="37" s="1"/>
  <c r="W414" i="37" s="1"/>
  <c r="U414" i="37" s="1"/>
  <c r="V411" i="37"/>
  <c r="AB411" i="37" s="1"/>
  <c r="AC411" i="37" s="1"/>
  <c r="W411" i="37" s="1"/>
  <c r="U411" i="37" s="1"/>
  <c r="V409" i="37"/>
  <c r="AB409" i="37" s="1"/>
  <c r="AC409" i="37" s="1"/>
  <c r="T408" i="37"/>
  <c r="T406" i="37"/>
  <c r="V404" i="37"/>
  <c r="AB404" i="37" s="1"/>
  <c r="V403" i="37"/>
  <c r="AB403" i="37" s="1"/>
  <c r="T402" i="37"/>
  <c r="T400" i="37"/>
  <c r="T398" i="37"/>
  <c r="T396" i="37"/>
  <c r="T395" i="37"/>
  <c r="V393" i="37"/>
  <c r="AB393" i="37" s="1"/>
  <c r="T392" i="37"/>
  <c r="T390" i="37"/>
  <c r="V389" i="37"/>
  <c r="AB389" i="37" s="1"/>
  <c r="AC389" i="37" s="1"/>
  <c r="W389" i="37" s="1"/>
  <c r="U389" i="37" s="1"/>
  <c r="T388" i="37"/>
  <c r="T386" i="37"/>
  <c r="V385" i="37"/>
  <c r="AB385" i="37" s="1"/>
  <c r="AC385" i="37" s="1"/>
  <c r="W385" i="37" s="1"/>
  <c r="U385" i="37" s="1"/>
  <c r="T384" i="37"/>
  <c r="V383" i="37"/>
  <c r="AB383" i="37" s="1"/>
  <c r="AC383" i="37" s="1"/>
  <c r="W383" i="37" s="1"/>
  <c r="U383" i="37" s="1"/>
  <c r="T382" i="37"/>
  <c r="V381" i="37"/>
  <c r="AB381" i="37" s="1"/>
  <c r="AC381" i="37" s="1"/>
  <c r="W381" i="37" s="1"/>
  <c r="U381" i="37" s="1"/>
  <c r="T380" i="37"/>
  <c r="V379" i="37"/>
  <c r="AB379" i="37" s="1"/>
  <c r="AC379" i="37" s="1"/>
  <c r="W379" i="37" s="1"/>
  <c r="U379" i="37" s="1"/>
  <c r="T378" i="37"/>
  <c r="V377" i="37"/>
  <c r="AB377" i="37" s="1"/>
  <c r="AC377" i="37" s="1"/>
  <c r="W377" i="37" s="1"/>
  <c r="U377" i="37" s="1"/>
  <c r="T376" i="37"/>
  <c r="V375" i="37"/>
  <c r="AB375" i="37" s="1"/>
  <c r="AC375" i="37" s="1"/>
  <c r="W375" i="37" s="1"/>
  <c r="U375" i="37" s="1"/>
  <c r="T374" i="37"/>
  <c r="V373" i="37"/>
  <c r="AB373" i="37" s="1"/>
  <c r="AC373" i="37" s="1"/>
  <c r="W373" i="37" s="1"/>
  <c r="U373" i="37" s="1"/>
  <c r="T372" i="37"/>
  <c r="V371" i="37"/>
  <c r="AB371" i="37" s="1"/>
  <c r="AC371" i="37" s="1"/>
  <c r="W371" i="37" s="1"/>
  <c r="U371" i="37" s="1"/>
  <c r="T370" i="37"/>
  <c r="V369" i="37"/>
  <c r="AB369" i="37" s="1"/>
  <c r="AC369" i="37" s="1"/>
  <c r="W369" i="37" s="1"/>
  <c r="U369" i="37" s="1"/>
  <c r="T368" i="37"/>
  <c r="V367" i="37"/>
  <c r="AB367" i="37" s="1"/>
  <c r="AC367" i="37" s="1"/>
  <c r="W367" i="37" s="1"/>
  <c r="U367" i="37" s="1"/>
  <c r="T366" i="37"/>
  <c r="V365" i="37"/>
  <c r="AB365" i="37" s="1"/>
  <c r="AC365" i="37" s="1"/>
  <c r="W365" i="37" s="1"/>
  <c r="U365" i="37" s="1"/>
  <c r="T364" i="37"/>
  <c r="V363" i="37"/>
  <c r="AB363" i="37" s="1"/>
  <c r="AC363" i="37" s="1"/>
  <c r="W363" i="37" s="1"/>
  <c r="U363" i="37" s="1"/>
  <c r="T362" i="37"/>
  <c r="V361" i="37"/>
  <c r="AB361" i="37" s="1"/>
  <c r="AC361" i="37" s="1"/>
  <c r="W361" i="37" s="1"/>
  <c r="U361" i="37" s="1"/>
  <c r="T360" i="37"/>
  <c r="V359" i="37"/>
  <c r="AB359" i="37" s="1"/>
  <c r="AC359" i="37" s="1"/>
  <c r="W359" i="37" s="1"/>
  <c r="U359" i="37" s="1"/>
  <c r="T358" i="37"/>
  <c r="V357" i="37"/>
  <c r="AB357" i="37" s="1"/>
  <c r="AC357" i="37" s="1"/>
  <c r="W357" i="37" s="1"/>
  <c r="U357" i="37" s="1"/>
  <c r="T356" i="37"/>
  <c r="V355" i="37"/>
  <c r="AB355" i="37" s="1"/>
  <c r="AC355" i="37" s="1"/>
  <c r="W355" i="37" s="1"/>
  <c r="U355" i="37" s="1"/>
  <c r="T354" i="37"/>
  <c r="S444" i="37"/>
  <c r="T435" i="37"/>
  <c r="V424" i="37"/>
  <c r="AB424" i="37" s="1"/>
  <c r="AC424" i="37" s="1"/>
  <c r="W424" i="37" s="1"/>
  <c r="U424" i="37" s="1"/>
  <c r="T423" i="37"/>
  <c r="T421" i="37"/>
  <c r="T417" i="37"/>
  <c r="T414" i="37"/>
  <c r="T413" i="37"/>
  <c r="T411" i="37"/>
  <c r="V407" i="37"/>
  <c r="AB407" i="37" s="1"/>
  <c r="AC407" i="37" s="1"/>
  <c r="W407" i="37" s="1"/>
  <c r="U407" i="37" s="1"/>
  <c r="V405" i="37"/>
  <c r="AB405" i="37" s="1"/>
  <c r="AC405" i="37" s="1"/>
  <c r="W405" i="37" s="1"/>
  <c r="U405" i="37" s="1"/>
  <c r="V401" i="37"/>
  <c r="AB401" i="37" s="1"/>
  <c r="AC401" i="37" s="1"/>
  <c r="W401" i="37" s="1"/>
  <c r="U401" i="37" s="1"/>
  <c r="V399" i="37"/>
  <c r="AB399" i="37" s="1"/>
  <c r="AC399" i="37" s="1"/>
  <c r="W399" i="37" s="1"/>
  <c r="U399" i="37" s="1"/>
  <c r="V397" i="37"/>
  <c r="AB397" i="37" s="1"/>
  <c r="AC397" i="37" s="1"/>
  <c r="W397" i="37" s="1"/>
  <c r="U397" i="37" s="1"/>
  <c r="S395" i="37"/>
  <c r="T394" i="37"/>
  <c r="S390" i="37"/>
  <c r="S380" i="37"/>
  <c r="T433" i="37"/>
  <c r="V420" i="37"/>
  <c r="AB420" i="37" s="1"/>
  <c r="AC420" i="37" s="1"/>
  <c r="W420" i="37" s="1"/>
  <c r="U420" i="37" s="1"/>
  <c r="T419" i="37"/>
  <c r="V415" i="37"/>
  <c r="AB415" i="37" s="1"/>
  <c r="AC415" i="37" s="1"/>
  <c r="W415" i="37" s="1"/>
  <c r="U415" i="37" s="1"/>
  <c r="V412" i="37"/>
  <c r="AB412" i="37" s="1"/>
  <c r="T410" i="37"/>
  <c r="T409" i="37"/>
  <c r="T407" i="37"/>
  <c r="T405" i="37"/>
  <c r="T404" i="37"/>
  <c r="T403" i="37"/>
  <c r="T401" i="37"/>
  <c r="T399" i="37"/>
  <c r="T397" i="37"/>
  <c r="T393" i="37"/>
  <c r="V392" i="37"/>
  <c r="AB392" i="37" s="1"/>
  <c r="T391" i="37"/>
  <c r="V390" i="37"/>
  <c r="AB390" i="37" s="1"/>
  <c r="AC390" i="37" s="1"/>
  <c r="W390" i="37" s="1"/>
  <c r="U390" i="37" s="1"/>
  <c r="T389" i="37"/>
  <c r="V388" i="37"/>
  <c r="AB388" i="37" s="1"/>
  <c r="AC388" i="37" s="1"/>
  <c r="W388" i="37" s="1"/>
  <c r="U388" i="37" s="1"/>
  <c r="T387" i="37"/>
  <c r="T385" i="37"/>
  <c r="V384" i="37"/>
  <c r="AB384" i="37" s="1"/>
  <c r="AC384" i="37" s="1"/>
  <c r="W384" i="37" s="1"/>
  <c r="U384" i="37" s="1"/>
  <c r="T383" i="37"/>
  <c r="V382" i="37"/>
  <c r="AB382" i="37" s="1"/>
  <c r="AC382" i="37" s="1"/>
  <c r="W382" i="37" s="1"/>
  <c r="U382" i="37" s="1"/>
  <c r="T381" i="37"/>
  <c r="V380" i="37"/>
  <c r="AB380" i="37" s="1"/>
  <c r="AC380" i="37" s="1"/>
  <c r="W380" i="37" s="1"/>
  <c r="U380" i="37" s="1"/>
  <c r="T379" i="37"/>
  <c r="V378" i="37"/>
  <c r="AB378" i="37" s="1"/>
  <c r="AC378" i="37" s="1"/>
  <c r="W378" i="37" s="1"/>
  <c r="U378" i="37" s="1"/>
  <c r="T377" i="37"/>
  <c r="V376" i="37"/>
  <c r="AB376" i="37" s="1"/>
  <c r="AC376" i="37" s="1"/>
  <c r="W376" i="37" s="1"/>
  <c r="U376" i="37" s="1"/>
  <c r="T375" i="37"/>
  <c r="V374" i="37"/>
  <c r="AB374" i="37" s="1"/>
  <c r="AC374" i="37" s="1"/>
  <c r="W374" i="37" s="1"/>
  <c r="U374" i="37" s="1"/>
  <c r="T373" i="37"/>
  <c r="T371" i="37"/>
  <c r="V370" i="37"/>
  <c r="AB370" i="37" s="1"/>
  <c r="AC370" i="37" s="1"/>
  <c r="W370" i="37" s="1"/>
  <c r="U370" i="37" s="1"/>
  <c r="T369" i="37"/>
  <c r="T367" i="37"/>
  <c r="V366" i="37"/>
  <c r="AB366" i="37" s="1"/>
  <c r="AC366" i="37" s="1"/>
  <c r="W366" i="37" s="1"/>
  <c r="U366" i="37" s="1"/>
  <c r="T365" i="37"/>
  <c r="V364" i="37"/>
  <c r="AB364" i="37" s="1"/>
  <c r="AC364" i="37" s="1"/>
  <c r="W364" i="37" s="1"/>
  <c r="U364" i="37" s="1"/>
  <c r="T363" i="37"/>
  <c r="V362" i="37"/>
  <c r="AB362" i="37" s="1"/>
  <c r="AC362" i="37" s="1"/>
  <c r="W362" i="37" s="1"/>
  <c r="U362" i="37" s="1"/>
  <c r="T361" i="37"/>
  <c r="V360" i="37"/>
  <c r="AB360" i="37" s="1"/>
  <c r="AC360" i="37" s="1"/>
  <c r="W360" i="37" s="1"/>
  <c r="U360" i="37" s="1"/>
  <c r="T359" i="37"/>
  <c r="V358" i="37"/>
  <c r="AB358" i="37" s="1"/>
  <c r="AC358" i="37" s="1"/>
  <c r="W358" i="37" s="1"/>
  <c r="U358" i="37" s="1"/>
  <c r="T357" i="37"/>
  <c r="V356" i="37"/>
  <c r="AB356" i="37" s="1"/>
  <c r="AC356" i="37" s="1"/>
  <c r="W356" i="37" s="1"/>
  <c r="U356" i="37" s="1"/>
  <c r="T355" i="37"/>
  <c r="V354" i="37"/>
  <c r="AB354" i="37" s="1"/>
  <c r="AC354" i="37" s="1"/>
  <c r="W354" i="37" s="1"/>
  <c r="U354" i="37" s="1"/>
  <c r="S442" i="37"/>
  <c r="V413" i="37"/>
  <c r="AB413" i="37" s="1"/>
  <c r="V398" i="37"/>
  <c r="AB398" i="37" s="1"/>
  <c r="AC398" i="37" s="1"/>
  <c r="W398" i="37" s="1"/>
  <c r="U398" i="37" s="1"/>
  <c r="S397" i="37"/>
  <c r="S377" i="37"/>
  <c r="S361" i="37"/>
  <c r="S352" i="37"/>
  <c r="S348" i="37"/>
  <c r="S340" i="37"/>
  <c r="S338" i="37"/>
  <c r="S336" i="37"/>
  <c r="S332" i="37"/>
  <c r="S446" i="37"/>
  <c r="V432" i="37"/>
  <c r="AB432" i="37" s="1"/>
  <c r="AC432" i="37" s="1"/>
  <c r="W432" i="37" s="1"/>
  <c r="U432" i="37" s="1"/>
  <c r="T431" i="37"/>
  <c r="T429" i="37"/>
  <c r="V406" i="37"/>
  <c r="AB406" i="37" s="1"/>
  <c r="AC406" i="37" s="1"/>
  <c r="W406" i="37" s="1"/>
  <c r="U406" i="37" s="1"/>
  <c r="V400" i="37"/>
  <c r="AB400" i="37" s="1"/>
  <c r="AC400" i="37" s="1"/>
  <c r="W400" i="37" s="1"/>
  <c r="U400" i="37" s="1"/>
  <c r="V395" i="37"/>
  <c r="AB395" i="37" s="1"/>
  <c r="AC395" i="37" s="1"/>
  <c r="W395" i="37" s="1"/>
  <c r="U395" i="37" s="1"/>
  <c r="S389" i="37"/>
  <c r="S378" i="37"/>
  <c r="T353" i="37"/>
  <c r="V352" i="37"/>
  <c r="AB352" i="37" s="1"/>
  <c r="AC352" i="37" s="1"/>
  <c r="W352" i="37" s="1"/>
  <c r="U352" i="37" s="1"/>
  <c r="T351" i="37"/>
  <c r="V350" i="37"/>
  <c r="AB350" i="37" s="1"/>
  <c r="AC350" i="37" s="1"/>
  <c r="W350" i="37" s="1"/>
  <c r="U350" i="37" s="1"/>
  <c r="T349" i="37"/>
  <c r="V348" i="37"/>
  <c r="AB348" i="37" s="1"/>
  <c r="AC348" i="37" s="1"/>
  <c r="W348" i="37" s="1"/>
  <c r="U348" i="37" s="1"/>
  <c r="T347" i="37"/>
  <c r="V346" i="37"/>
  <c r="AB346" i="37" s="1"/>
  <c r="AC346" i="37" s="1"/>
  <c r="W346" i="37" s="1"/>
  <c r="U346" i="37" s="1"/>
  <c r="T345" i="37"/>
  <c r="V344" i="37"/>
  <c r="AB344" i="37" s="1"/>
  <c r="AC344" i="37" s="1"/>
  <c r="W344" i="37" s="1"/>
  <c r="U344" i="37" s="1"/>
  <c r="T343" i="37"/>
  <c r="V342" i="37"/>
  <c r="AB342" i="37" s="1"/>
  <c r="AC342" i="37" s="1"/>
  <c r="W342" i="37" s="1"/>
  <c r="U342" i="37" s="1"/>
  <c r="T341" i="37"/>
  <c r="V340" i="37"/>
  <c r="AB340" i="37" s="1"/>
  <c r="AC340" i="37" s="1"/>
  <c r="W340" i="37" s="1"/>
  <c r="U340" i="37" s="1"/>
  <c r="T339" i="37"/>
  <c r="V338" i="37"/>
  <c r="AB338" i="37" s="1"/>
  <c r="AC338" i="37" s="1"/>
  <c r="W338" i="37" s="1"/>
  <c r="U338" i="37" s="1"/>
  <c r="T337" i="37"/>
  <c r="V336" i="37"/>
  <c r="AB336" i="37" s="1"/>
  <c r="AC336" i="37" s="1"/>
  <c r="W336" i="37" s="1"/>
  <c r="U336" i="37" s="1"/>
  <c r="T335" i="37"/>
  <c r="V334" i="37"/>
  <c r="AB334" i="37" s="1"/>
  <c r="T333" i="37"/>
  <c r="V332" i="37"/>
  <c r="AB332" i="37" s="1"/>
  <c r="AC332" i="37" s="1"/>
  <c r="W332" i="37" s="1"/>
  <c r="U332" i="37" s="1"/>
  <c r="T331" i="37"/>
  <c r="V330" i="37"/>
  <c r="AB330" i="37" s="1"/>
  <c r="AC330" i="37" s="1"/>
  <c r="W330" i="37" s="1"/>
  <c r="U330" i="37" s="1"/>
  <c r="T329" i="37"/>
  <c r="V328" i="37"/>
  <c r="AB328" i="37" s="1"/>
  <c r="AC328" i="37" s="1"/>
  <c r="W328" i="37" s="1"/>
  <c r="U328" i="37" s="1"/>
  <c r="T327" i="37"/>
  <c r="V326" i="37"/>
  <c r="AB326" i="37" s="1"/>
  <c r="AC326" i="37" s="1"/>
  <c r="W326" i="37" s="1"/>
  <c r="U326" i="37" s="1"/>
  <c r="T412" i="37"/>
  <c r="V408" i="37"/>
  <c r="AB408" i="37" s="1"/>
  <c r="V402" i="37"/>
  <c r="AB402" i="37" s="1"/>
  <c r="S393" i="37"/>
  <c r="S379" i="37"/>
  <c r="S375" i="37"/>
  <c r="S369" i="37"/>
  <c r="S363" i="37"/>
  <c r="S351" i="37"/>
  <c r="S349" i="37"/>
  <c r="S347" i="37"/>
  <c r="S345" i="37"/>
  <c r="S341" i="37"/>
  <c r="S339" i="37"/>
  <c r="S331" i="37"/>
  <c r="S327" i="37"/>
  <c r="T415" i="37"/>
  <c r="V351" i="37"/>
  <c r="AB351" i="37" s="1"/>
  <c r="AC351" i="37" s="1"/>
  <c r="W351" i="37" s="1"/>
  <c r="U351" i="37" s="1"/>
  <c r="T350" i="37"/>
  <c r="V343" i="37"/>
  <c r="AB343" i="37" s="1"/>
  <c r="AC343" i="37" s="1"/>
  <c r="W343" i="37" s="1"/>
  <c r="U343" i="37" s="1"/>
  <c r="T342" i="37"/>
  <c r="V335" i="37"/>
  <c r="AB335" i="37" s="1"/>
  <c r="AC335" i="37" s="1"/>
  <c r="W335" i="37" s="1"/>
  <c r="U335" i="37" s="1"/>
  <c r="V331" i="37"/>
  <c r="AB331" i="37" s="1"/>
  <c r="AC331" i="37" s="1"/>
  <c r="W331" i="37" s="1"/>
  <c r="U331" i="37" s="1"/>
  <c r="T330" i="37"/>
  <c r="T326" i="37"/>
  <c r="V325" i="37"/>
  <c r="AB325" i="37" s="1"/>
  <c r="AC325" i="37" s="1"/>
  <c r="W325" i="37" s="1"/>
  <c r="U325" i="37" s="1"/>
  <c r="T324" i="37"/>
  <c r="V323" i="37"/>
  <c r="AB323" i="37" s="1"/>
  <c r="T322" i="37"/>
  <c r="V321" i="37"/>
  <c r="AB321" i="37" s="1"/>
  <c r="AC321" i="37" s="1"/>
  <c r="W321" i="37" s="1"/>
  <c r="U321" i="37" s="1"/>
  <c r="T320" i="37"/>
  <c r="V319" i="37"/>
  <c r="AB319" i="37" s="1"/>
  <c r="AC319" i="37" s="1"/>
  <c r="W319" i="37" s="1"/>
  <c r="U319" i="37" s="1"/>
  <c r="T318" i="37"/>
  <c r="V317" i="37"/>
  <c r="AB317" i="37" s="1"/>
  <c r="AC317" i="37" s="1"/>
  <c r="W317" i="37" s="1"/>
  <c r="U317" i="37" s="1"/>
  <c r="T316" i="37"/>
  <c r="V315" i="37"/>
  <c r="AB315" i="37" s="1"/>
  <c r="AC315" i="37" s="1"/>
  <c r="W315" i="37" s="1"/>
  <c r="U315" i="37" s="1"/>
  <c r="T314" i="37"/>
  <c r="V313" i="37"/>
  <c r="AB313" i="37" s="1"/>
  <c r="AC313" i="37" s="1"/>
  <c r="W313" i="37" s="1"/>
  <c r="U313" i="37" s="1"/>
  <c r="T312" i="37"/>
  <c r="V311" i="37"/>
  <c r="AB311" i="37" s="1"/>
  <c r="T310" i="37"/>
  <c r="T308" i="37"/>
  <c r="V307" i="37"/>
  <c r="AB307" i="37" s="1"/>
  <c r="AC307" i="37" s="1"/>
  <c r="W307" i="37" s="1"/>
  <c r="U307" i="37" s="1"/>
  <c r="T306" i="37"/>
  <c r="T304" i="37"/>
  <c r="T302" i="37"/>
  <c r="T300" i="37"/>
  <c r="V299" i="37"/>
  <c r="AB299" i="37" s="1"/>
  <c r="AC299" i="37" s="1"/>
  <c r="W299" i="37" s="1"/>
  <c r="U299" i="37" s="1"/>
  <c r="T298" i="37"/>
  <c r="V297" i="37"/>
  <c r="AB297" i="37" s="1"/>
  <c r="AC297" i="37" s="1"/>
  <c r="W297" i="37" s="1"/>
  <c r="U297" i="37" s="1"/>
  <c r="T296" i="37"/>
  <c r="V295" i="37"/>
  <c r="AB295" i="37" s="1"/>
  <c r="AC295" i="37" s="1"/>
  <c r="W295" i="37" s="1"/>
  <c r="U295" i="37" s="1"/>
  <c r="T294" i="37"/>
  <c r="T292" i="37"/>
  <c r="V291" i="37"/>
  <c r="AB291" i="37" s="1"/>
  <c r="AC291" i="37" s="1"/>
  <c r="W291" i="37" s="1"/>
  <c r="U291" i="37" s="1"/>
  <c r="T290" i="37"/>
  <c r="V289" i="37"/>
  <c r="AB289" i="37" s="1"/>
  <c r="AC289" i="37" s="1"/>
  <c r="W289" i="37" s="1"/>
  <c r="U289" i="37" s="1"/>
  <c r="T288" i="37"/>
  <c r="T286" i="37"/>
  <c r="V285" i="37"/>
  <c r="AB285" i="37" s="1"/>
  <c r="T284" i="37"/>
  <c r="V283" i="37"/>
  <c r="AB283" i="37" s="1"/>
  <c r="AC283" i="37" s="1"/>
  <c r="W283" i="37" s="1"/>
  <c r="U283" i="37" s="1"/>
  <c r="T282" i="37"/>
  <c r="V281" i="37"/>
  <c r="AB281" i="37" s="1"/>
  <c r="T280" i="37"/>
  <c r="V279" i="37"/>
  <c r="AB279" i="37" s="1"/>
  <c r="AC279" i="37" s="1"/>
  <c r="W279" i="37" s="1"/>
  <c r="U279" i="37" s="1"/>
  <c r="T278" i="37"/>
  <c r="V277" i="37"/>
  <c r="AB277" i="37" s="1"/>
  <c r="AC277" i="37" s="1"/>
  <c r="W277" i="37" s="1"/>
  <c r="U277" i="37" s="1"/>
  <c r="T276" i="37"/>
  <c r="V275" i="37"/>
  <c r="AB275" i="37" s="1"/>
  <c r="AC275" i="37" s="1"/>
  <c r="W275" i="37" s="1"/>
  <c r="U275" i="37" s="1"/>
  <c r="T274" i="37"/>
  <c r="V273" i="37"/>
  <c r="AB273" i="37" s="1"/>
  <c r="AC273" i="37" s="1"/>
  <c r="W273" i="37" s="1"/>
  <c r="U273" i="37" s="1"/>
  <c r="T272" i="37"/>
  <c r="V271" i="37"/>
  <c r="AB271" i="37" s="1"/>
  <c r="AC271" i="37" s="1"/>
  <c r="W271" i="37" s="1"/>
  <c r="U271" i="37" s="1"/>
  <c r="T270" i="37"/>
  <c r="V269" i="37"/>
  <c r="AB269" i="37" s="1"/>
  <c r="AC269" i="37" s="1"/>
  <c r="W269" i="37" s="1"/>
  <c r="U269" i="37" s="1"/>
  <c r="T268" i="37"/>
  <c r="V267" i="37"/>
  <c r="AB267" i="37" s="1"/>
  <c r="AC267" i="37" s="1"/>
  <c r="W267" i="37" s="1"/>
  <c r="U267" i="37" s="1"/>
  <c r="T266" i="37"/>
  <c r="V265" i="37"/>
  <c r="AB265" i="37" s="1"/>
  <c r="AC265" i="37" s="1"/>
  <c r="W265" i="37" s="1"/>
  <c r="U265" i="37" s="1"/>
  <c r="T264" i="37"/>
  <c r="V263" i="37"/>
  <c r="AB263" i="37" s="1"/>
  <c r="AC263" i="37" s="1"/>
  <c r="W263" i="37" s="1"/>
  <c r="U263" i="37" s="1"/>
  <c r="T262" i="37"/>
  <c r="V261" i="37"/>
  <c r="AB261" i="37" s="1"/>
  <c r="AC261" i="37" s="1"/>
  <c r="W261" i="37" s="1"/>
  <c r="U261" i="37" s="1"/>
  <c r="T260" i="37"/>
  <c r="V259" i="37"/>
  <c r="AB259" i="37" s="1"/>
  <c r="AC259" i="37" s="1"/>
  <c r="W259" i="37" s="1"/>
  <c r="U259" i="37" s="1"/>
  <c r="T258" i="37"/>
  <c r="V257" i="37"/>
  <c r="AB257" i="37" s="1"/>
  <c r="AC257" i="37" s="1"/>
  <c r="W257" i="37" s="1"/>
  <c r="U257" i="37" s="1"/>
  <c r="T256" i="37"/>
  <c r="V255" i="37"/>
  <c r="AB255" i="37" s="1"/>
  <c r="AC255" i="37" s="1"/>
  <c r="W255" i="37" s="1"/>
  <c r="U255" i="37" s="1"/>
  <c r="T254" i="37"/>
  <c r="V253" i="37"/>
  <c r="AB253" i="37" s="1"/>
  <c r="AC253" i="37" s="1"/>
  <c r="W253" i="37" s="1"/>
  <c r="U253" i="37" s="1"/>
  <c r="T252" i="37"/>
  <c r="V251" i="37"/>
  <c r="AB251" i="37" s="1"/>
  <c r="AC251" i="37" s="1"/>
  <c r="W251" i="37" s="1"/>
  <c r="U251" i="37" s="1"/>
  <c r="T250" i="37"/>
  <c r="V249" i="37"/>
  <c r="AB249" i="37" s="1"/>
  <c r="T248" i="37"/>
  <c r="V247" i="37"/>
  <c r="AB247" i="37" s="1"/>
  <c r="AC247" i="37" s="1"/>
  <c r="W247" i="37" s="1"/>
  <c r="U247" i="37" s="1"/>
  <c r="T246" i="37"/>
  <c r="V245" i="37"/>
  <c r="AB245" i="37" s="1"/>
  <c r="T244" i="37"/>
  <c r="V243" i="37"/>
  <c r="AB243" i="37" s="1"/>
  <c r="AC243" i="37" s="1"/>
  <c r="W243" i="37" s="1"/>
  <c r="U243" i="37" s="1"/>
  <c r="T242" i="37"/>
  <c r="V241" i="37"/>
  <c r="AB241" i="37" s="1"/>
  <c r="AC241" i="37" s="1"/>
  <c r="W241" i="37" s="1"/>
  <c r="U241" i="37" s="1"/>
  <c r="T240" i="37"/>
  <c r="V239" i="37"/>
  <c r="AB239" i="37" s="1"/>
  <c r="AC239" i="37" s="1"/>
  <c r="W239" i="37" s="1"/>
  <c r="U239" i="37" s="1"/>
  <c r="T238" i="37"/>
  <c r="T236" i="37"/>
  <c r="V235" i="37"/>
  <c r="AB235" i="37" s="1"/>
  <c r="AC235" i="37" s="1"/>
  <c r="W235" i="37" s="1"/>
  <c r="U235" i="37" s="1"/>
  <c r="T234" i="37"/>
  <c r="V233" i="37"/>
  <c r="AB233" i="37" s="1"/>
  <c r="AC233" i="37" s="1"/>
  <c r="W233" i="37" s="1"/>
  <c r="U233" i="37" s="1"/>
  <c r="T232" i="37"/>
  <c r="V231" i="37"/>
  <c r="AB231" i="37" s="1"/>
  <c r="AC231" i="37" s="1"/>
  <c r="W231" i="37" s="1"/>
  <c r="U231" i="37" s="1"/>
  <c r="T230" i="37"/>
  <c r="V229" i="37"/>
  <c r="AB229" i="37" s="1"/>
  <c r="AC229" i="37" s="1"/>
  <c r="W229" i="37" s="1"/>
  <c r="U229" i="37" s="1"/>
  <c r="T228" i="37"/>
  <c r="V227" i="37"/>
  <c r="AB227" i="37" s="1"/>
  <c r="AC227" i="37" s="1"/>
  <c r="W227" i="37" s="1"/>
  <c r="U227" i="37" s="1"/>
  <c r="T226" i="37"/>
  <c r="V225" i="37"/>
  <c r="AB225" i="37" s="1"/>
  <c r="AC225" i="37" s="1"/>
  <c r="W225" i="37" s="1"/>
  <c r="U225" i="37" s="1"/>
  <c r="T224" i="37"/>
  <c r="V223" i="37"/>
  <c r="AB223" i="37" s="1"/>
  <c r="AC223" i="37" s="1"/>
  <c r="W223" i="37" s="1"/>
  <c r="U223" i="37" s="1"/>
  <c r="T222" i="37"/>
  <c r="V221" i="37"/>
  <c r="AB221" i="37" s="1"/>
  <c r="AC221" i="37" s="1"/>
  <c r="W221" i="37" s="1"/>
  <c r="U221" i="37" s="1"/>
  <c r="T220" i="37"/>
  <c r="V219" i="37"/>
  <c r="AB219" i="37" s="1"/>
  <c r="AC219" i="37" s="1"/>
  <c r="W219" i="37" s="1"/>
  <c r="U219" i="37" s="1"/>
  <c r="T218" i="37"/>
  <c r="V217" i="37"/>
  <c r="AB217" i="37" s="1"/>
  <c r="AC217" i="37" s="1"/>
  <c r="W217" i="37" s="1"/>
  <c r="U217" i="37" s="1"/>
  <c r="V394" i="37"/>
  <c r="AB394" i="37" s="1"/>
  <c r="AC394" i="37" s="1"/>
  <c r="V349" i="37"/>
  <c r="AB349" i="37" s="1"/>
  <c r="AC349" i="37" s="1"/>
  <c r="W349" i="37" s="1"/>
  <c r="U349" i="37" s="1"/>
  <c r="T348" i="37"/>
  <c r="V341" i="37"/>
  <c r="AB341" i="37" s="1"/>
  <c r="AC341" i="37" s="1"/>
  <c r="W341" i="37" s="1"/>
  <c r="U341" i="37" s="1"/>
  <c r="T340" i="37"/>
  <c r="V329" i="37"/>
  <c r="AB329" i="37" s="1"/>
  <c r="AC329" i="37" s="1"/>
  <c r="W329" i="37" s="1"/>
  <c r="U329" i="37" s="1"/>
  <c r="T328" i="37"/>
  <c r="S324" i="37"/>
  <c r="S322" i="37"/>
  <c r="S316" i="37"/>
  <c r="S314" i="37"/>
  <c r="S312" i="37"/>
  <c r="S304" i="37"/>
  <c r="S296" i="37"/>
  <c r="S290" i="37"/>
  <c r="S288" i="37"/>
  <c r="S286" i="37"/>
  <c r="S284" i="37"/>
  <c r="S282" i="37"/>
  <c r="S280" i="37"/>
  <c r="S278" i="37"/>
  <c r="S274" i="37"/>
  <c r="S270" i="37"/>
  <c r="S268" i="37"/>
  <c r="S264" i="37"/>
  <c r="S376" i="37"/>
  <c r="V347" i="37"/>
  <c r="AB347" i="37" s="1"/>
  <c r="AC347" i="37" s="1"/>
  <c r="W347" i="37" s="1"/>
  <c r="U347" i="37" s="1"/>
  <c r="T346" i="37"/>
  <c r="V339" i="37"/>
  <c r="AB339" i="37" s="1"/>
  <c r="AC339" i="37" s="1"/>
  <c r="W339" i="37" s="1"/>
  <c r="U339" i="37" s="1"/>
  <c r="T338" i="37"/>
  <c r="T334" i="37"/>
  <c r="V327" i="37"/>
  <c r="AB327" i="37" s="1"/>
  <c r="AC327" i="37" s="1"/>
  <c r="W327" i="37" s="1"/>
  <c r="U327" i="37" s="1"/>
  <c r="T325" i="37"/>
  <c r="V324" i="37"/>
  <c r="AB324" i="37" s="1"/>
  <c r="AC324" i="37" s="1"/>
  <c r="W324" i="37" s="1"/>
  <c r="U324" i="37" s="1"/>
  <c r="T323" i="37"/>
  <c r="V322" i="37"/>
  <c r="AB322" i="37" s="1"/>
  <c r="T321" i="37"/>
  <c r="V320" i="37"/>
  <c r="AB320" i="37" s="1"/>
  <c r="AC320" i="37" s="1"/>
  <c r="W320" i="37" s="1"/>
  <c r="U320" i="37" s="1"/>
  <c r="T319" i="37"/>
  <c r="T317" i="37"/>
  <c r="V316" i="37"/>
  <c r="AB316" i="37" s="1"/>
  <c r="AC316" i="37" s="1"/>
  <c r="W316" i="37" s="1"/>
  <c r="U316" i="37" s="1"/>
  <c r="T315" i="37"/>
  <c r="V314" i="37"/>
  <c r="AB314" i="37" s="1"/>
  <c r="AC314" i="37" s="1"/>
  <c r="W314" i="37" s="1"/>
  <c r="U314" i="37" s="1"/>
  <c r="T313" i="37"/>
  <c r="V312" i="37"/>
  <c r="AB312" i="37" s="1"/>
  <c r="AC312" i="37" s="1"/>
  <c r="W312" i="37" s="1"/>
  <c r="U312" i="37" s="1"/>
  <c r="T311" i="37"/>
  <c r="V310" i="37"/>
  <c r="AB310" i="37" s="1"/>
  <c r="T309" i="37"/>
  <c r="T307" i="37"/>
  <c r="T305" i="37"/>
  <c r="V304" i="37"/>
  <c r="AB304" i="37" s="1"/>
  <c r="T303" i="37"/>
  <c r="V302" i="37"/>
  <c r="AB302" i="37" s="1"/>
  <c r="AC302" i="37" s="1"/>
  <c r="W302" i="37" s="1"/>
  <c r="U302" i="37" s="1"/>
  <c r="T301" i="37"/>
  <c r="V300" i="37"/>
  <c r="AB300" i="37" s="1"/>
  <c r="AC300" i="37" s="1"/>
  <c r="W300" i="37" s="1"/>
  <c r="U300" i="37" s="1"/>
  <c r="T299" i="37"/>
  <c r="V298" i="37"/>
  <c r="AB298" i="37" s="1"/>
  <c r="AC298" i="37" s="1"/>
  <c r="W298" i="37" s="1"/>
  <c r="U298" i="37" s="1"/>
  <c r="T297" i="37"/>
  <c r="V296" i="37"/>
  <c r="AB296" i="37" s="1"/>
  <c r="AC296" i="37" s="1"/>
  <c r="W296" i="37" s="1"/>
  <c r="U296" i="37" s="1"/>
  <c r="T295" i="37"/>
  <c r="T293" i="37"/>
  <c r="T291" i="37"/>
  <c r="V290" i="37"/>
  <c r="AB290" i="37" s="1"/>
  <c r="AC290" i="37" s="1"/>
  <c r="W290" i="37" s="1"/>
  <c r="U290" i="37" s="1"/>
  <c r="T289" i="37"/>
  <c r="V288" i="37"/>
  <c r="AB288" i="37" s="1"/>
  <c r="AC288" i="37" s="1"/>
  <c r="W288" i="37" s="1"/>
  <c r="U288" i="37" s="1"/>
  <c r="T287" i="37"/>
  <c r="V286" i="37"/>
  <c r="AB286" i="37" s="1"/>
  <c r="AC286" i="37" s="1"/>
  <c r="T285" i="37"/>
  <c r="V284" i="37"/>
  <c r="AB284" i="37" s="1"/>
  <c r="AC284" i="37" s="1"/>
  <c r="W284" i="37" s="1"/>
  <c r="U284" i="37" s="1"/>
  <c r="T283" i="37"/>
  <c r="V282" i="37"/>
  <c r="AB282" i="37" s="1"/>
  <c r="AC282" i="37" s="1"/>
  <c r="W282" i="37" s="1"/>
  <c r="U282" i="37" s="1"/>
  <c r="T281" i="37"/>
  <c r="V280" i="37"/>
  <c r="AB280" i="37" s="1"/>
  <c r="T279" i="37"/>
  <c r="V278" i="37"/>
  <c r="AB278" i="37" s="1"/>
  <c r="AC278" i="37" s="1"/>
  <c r="W278" i="37" s="1"/>
  <c r="U278" i="37" s="1"/>
  <c r="T277" i="37"/>
  <c r="V276" i="37"/>
  <c r="AB276" i="37" s="1"/>
  <c r="AC276" i="37" s="1"/>
  <c r="W276" i="37" s="1"/>
  <c r="U276" i="37" s="1"/>
  <c r="T275" i="37"/>
  <c r="V274" i="37"/>
  <c r="AB274" i="37" s="1"/>
  <c r="AC274" i="37" s="1"/>
  <c r="W274" i="37" s="1"/>
  <c r="U274" i="37" s="1"/>
  <c r="T273" i="37"/>
  <c r="V272" i="37"/>
  <c r="AB272" i="37" s="1"/>
  <c r="AC272" i="37" s="1"/>
  <c r="W272" i="37" s="1"/>
  <c r="U272" i="37" s="1"/>
  <c r="T271" i="37"/>
  <c r="V270" i="37"/>
  <c r="AB270" i="37" s="1"/>
  <c r="AC270" i="37" s="1"/>
  <c r="W270" i="37" s="1"/>
  <c r="U270" i="37" s="1"/>
  <c r="T269" i="37"/>
  <c r="V268" i="37"/>
  <c r="AB268" i="37" s="1"/>
  <c r="AC268" i="37" s="1"/>
  <c r="W268" i="37" s="1"/>
  <c r="U268" i="37" s="1"/>
  <c r="T267" i="37"/>
  <c r="V266" i="37"/>
  <c r="AB266" i="37" s="1"/>
  <c r="AC266" i="37" s="1"/>
  <c r="W266" i="37" s="1"/>
  <c r="U266" i="37" s="1"/>
  <c r="T265" i="37"/>
  <c r="V264" i="37"/>
  <c r="AB264" i="37" s="1"/>
  <c r="AC264" i="37" s="1"/>
  <c r="W264" i="37" s="1"/>
  <c r="U264" i="37" s="1"/>
  <c r="T263" i="37"/>
  <c r="V262" i="37"/>
  <c r="AB262" i="37" s="1"/>
  <c r="AC262" i="37" s="1"/>
  <c r="W262" i="37" s="1"/>
  <c r="U262" i="37" s="1"/>
  <c r="T261" i="37"/>
  <c r="V260" i="37"/>
  <c r="AB260" i="37" s="1"/>
  <c r="AC260" i="37" s="1"/>
  <c r="W260" i="37" s="1"/>
  <c r="U260" i="37" s="1"/>
  <c r="T259" i="37"/>
  <c r="V258" i="37"/>
  <c r="AB258" i="37" s="1"/>
  <c r="AC258" i="37" s="1"/>
  <c r="W258" i="37" s="1"/>
  <c r="U258" i="37" s="1"/>
  <c r="T257" i="37"/>
  <c r="V256" i="37"/>
  <c r="AB256" i="37" s="1"/>
  <c r="AC256" i="37" s="1"/>
  <c r="W256" i="37" s="1"/>
  <c r="U256" i="37" s="1"/>
  <c r="T255" i="37"/>
  <c r="V254" i="37"/>
  <c r="AB254" i="37" s="1"/>
  <c r="AC254" i="37" s="1"/>
  <c r="W254" i="37" s="1"/>
  <c r="U254" i="37" s="1"/>
  <c r="T253" i="37"/>
  <c r="V252" i="37"/>
  <c r="AB252" i="37" s="1"/>
  <c r="AC252" i="37" s="1"/>
  <c r="W252" i="37" s="1"/>
  <c r="U252" i="37" s="1"/>
  <c r="T251" i="37"/>
  <c r="V250" i="37"/>
  <c r="AB250" i="37" s="1"/>
  <c r="AC250" i="37" s="1"/>
  <c r="T249" i="37"/>
  <c r="V248" i="37"/>
  <c r="AB248" i="37" s="1"/>
  <c r="AC248" i="37" s="1"/>
  <c r="W248" i="37" s="1"/>
  <c r="U248" i="37" s="1"/>
  <c r="T247" i="37"/>
  <c r="V246" i="37"/>
  <c r="AB246" i="37" s="1"/>
  <c r="AC246" i="37" s="1"/>
  <c r="T245" i="37"/>
  <c r="V244" i="37"/>
  <c r="AB244" i="37" s="1"/>
  <c r="AC244" i="37" s="1"/>
  <c r="W244" i="37" s="1"/>
  <c r="U244" i="37" s="1"/>
  <c r="T243" i="37"/>
  <c r="V242" i="37"/>
  <c r="AB242" i="37" s="1"/>
  <c r="AC242" i="37" s="1"/>
  <c r="W242" i="37" s="1"/>
  <c r="U242" i="37" s="1"/>
  <c r="T241" i="37"/>
  <c r="V240" i="37"/>
  <c r="AB240" i="37" s="1"/>
  <c r="AC240" i="37" s="1"/>
  <c r="W240" i="37" s="1"/>
  <c r="U240" i="37" s="1"/>
  <c r="T239" i="37"/>
  <c r="V238" i="37"/>
  <c r="AB238" i="37" s="1"/>
  <c r="AC238" i="37" s="1"/>
  <c r="W238" i="37" s="1"/>
  <c r="U238" i="37" s="1"/>
  <c r="T237" i="37"/>
  <c r="V236" i="37"/>
  <c r="AB236" i="37" s="1"/>
  <c r="AC236" i="37" s="1"/>
  <c r="W236" i="37" s="1"/>
  <c r="U236" i="37" s="1"/>
  <c r="T235" i="37"/>
  <c r="V234" i="37"/>
  <c r="AB234" i="37" s="1"/>
  <c r="AC234" i="37" s="1"/>
  <c r="W234" i="37" s="1"/>
  <c r="U234" i="37" s="1"/>
  <c r="T233" i="37"/>
  <c r="V232" i="37"/>
  <c r="AB232" i="37" s="1"/>
  <c r="AC232" i="37" s="1"/>
  <c r="W232" i="37" s="1"/>
  <c r="U232" i="37" s="1"/>
  <c r="T231" i="37"/>
  <c r="V230" i="37"/>
  <c r="AB230" i="37" s="1"/>
  <c r="AC230" i="37" s="1"/>
  <c r="W230" i="37" s="1"/>
  <c r="U230" i="37" s="1"/>
  <c r="T229" i="37"/>
  <c r="V228" i="37"/>
  <c r="AB228" i="37" s="1"/>
  <c r="AC228" i="37" s="1"/>
  <c r="W228" i="37" s="1"/>
  <c r="U228" i="37" s="1"/>
  <c r="T227" i="37"/>
  <c r="V226" i="37"/>
  <c r="AB226" i="37" s="1"/>
  <c r="AC226" i="37" s="1"/>
  <c r="W226" i="37" s="1"/>
  <c r="U226" i="37" s="1"/>
  <c r="T225" i="37"/>
  <c r="V224" i="37"/>
  <c r="AB224" i="37" s="1"/>
  <c r="AC224" i="37" s="1"/>
  <c r="W224" i="37" s="1"/>
  <c r="U224" i="37" s="1"/>
  <c r="T223" i="37"/>
  <c r="V222" i="37"/>
  <c r="AB222" i="37" s="1"/>
  <c r="AC222" i="37" s="1"/>
  <c r="W222" i="37" s="1"/>
  <c r="U222" i="37" s="1"/>
  <c r="T221" i="37"/>
  <c r="V220" i="37"/>
  <c r="AB220" i="37" s="1"/>
  <c r="AC220" i="37" s="1"/>
  <c r="W220" i="37" s="1"/>
  <c r="U220" i="37" s="1"/>
  <c r="T219" i="37"/>
  <c r="T217" i="37"/>
  <c r="V345" i="37"/>
  <c r="AB345" i="37" s="1"/>
  <c r="AC345" i="37" s="1"/>
  <c r="W345" i="37" s="1"/>
  <c r="U345" i="37" s="1"/>
  <c r="T344" i="37"/>
  <c r="S323" i="37"/>
  <c r="S315" i="37"/>
  <c r="S307" i="37"/>
  <c r="S291" i="37"/>
  <c r="S283" i="37"/>
  <c r="S247" i="37"/>
  <c r="S243" i="37"/>
  <c r="S239" i="37"/>
  <c r="S216" i="37"/>
  <c r="S202" i="37"/>
  <c r="S200" i="37"/>
  <c r="V353" i="37"/>
  <c r="AB353" i="37" s="1"/>
  <c r="AC353" i="37" s="1"/>
  <c r="W353" i="37" s="1"/>
  <c r="U353" i="37" s="1"/>
  <c r="T352" i="37"/>
  <c r="S311" i="37"/>
  <c r="S299" i="37"/>
  <c r="S295" i="37"/>
  <c r="S279" i="37"/>
  <c r="S248" i="37"/>
  <c r="S240" i="37"/>
  <c r="V216" i="37"/>
  <c r="AB216" i="37" s="1"/>
  <c r="AC216" i="37" s="1"/>
  <c r="W216" i="37" s="1"/>
  <c r="U216" i="37" s="1"/>
  <c r="T215" i="37"/>
  <c r="V214" i="37"/>
  <c r="AB214" i="37" s="1"/>
  <c r="T213" i="37"/>
  <c r="T211" i="37"/>
  <c r="V210" i="37"/>
  <c r="AB210" i="37" s="1"/>
  <c r="AC210" i="37" s="1"/>
  <c r="W210" i="37" s="1"/>
  <c r="U210" i="37" s="1"/>
  <c r="T209" i="37"/>
  <c r="V208" i="37"/>
  <c r="AB208" i="37" s="1"/>
  <c r="T207" i="37"/>
  <c r="V206" i="37"/>
  <c r="AB206" i="37" s="1"/>
  <c r="S317" i="37"/>
  <c r="S313" i="37"/>
  <c r="S289" i="37"/>
  <c r="S285" i="37"/>
  <c r="S253" i="37"/>
  <c r="S241" i="37"/>
  <c r="S235" i="37"/>
  <c r="S231" i="37"/>
  <c r="S223" i="37"/>
  <c r="S217" i="37"/>
  <c r="S213" i="37"/>
  <c r="S211" i="37"/>
  <c r="S205" i="37"/>
  <c r="S201" i="37"/>
  <c r="V337" i="37"/>
  <c r="AB337" i="37" s="1"/>
  <c r="AC337" i="37" s="1"/>
  <c r="W337" i="37" s="1"/>
  <c r="U337" i="37" s="1"/>
  <c r="T336" i="37"/>
  <c r="V333" i="37"/>
  <c r="AB333" i="37" s="1"/>
  <c r="T332" i="37"/>
  <c r="S297" i="37"/>
  <c r="S281" i="37"/>
  <c r="S277" i="37"/>
  <c r="S273" i="37"/>
  <c r="S269" i="37"/>
  <c r="S258" i="37"/>
  <c r="S242" i="37"/>
  <c r="S238" i="37"/>
  <c r="S236" i="37"/>
  <c r="S232" i="37"/>
  <c r="S220" i="37"/>
  <c r="T216" i="37"/>
  <c r="V215" i="37"/>
  <c r="AB215" i="37" s="1"/>
  <c r="T214" i="37"/>
  <c r="V207" i="37"/>
  <c r="AB207" i="37" s="1"/>
  <c r="V204" i="37"/>
  <c r="AB204" i="37" s="1"/>
  <c r="AC204" i="37" s="1"/>
  <c r="W204" i="37" s="1"/>
  <c r="U204" i="37" s="1"/>
  <c r="V202" i="37"/>
  <c r="AB202" i="37" s="1"/>
  <c r="AC202" i="37" s="1"/>
  <c r="W202" i="37" s="1"/>
  <c r="U202" i="37" s="1"/>
  <c r="V200" i="37"/>
  <c r="AB200" i="37" s="1"/>
  <c r="AC200" i="37" s="1"/>
  <c r="W200" i="37" s="1"/>
  <c r="U200" i="37" s="1"/>
  <c r="V198" i="37"/>
  <c r="AB198" i="37" s="1"/>
  <c r="AC198" i="37" s="1"/>
  <c r="W198" i="37" s="1"/>
  <c r="U198" i="37" s="1"/>
  <c r="S192" i="37"/>
  <c r="S190" i="37"/>
  <c r="S172" i="37"/>
  <c r="S170" i="37"/>
  <c r="S164" i="37"/>
  <c r="V163" i="37"/>
  <c r="AB163" i="37" s="1"/>
  <c r="AC163" i="37" s="1"/>
  <c r="W163" i="37" s="1"/>
  <c r="U163" i="37" s="1"/>
  <c r="T161" i="37"/>
  <c r="V159" i="37"/>
  <c r="AB159" i="37" s="1"/>
  <c r="AC159" i="37" s="1"/>
  <c r="W159" i="37" s="1"/>
  <c r="U159" i="37" s="1"/>
  <c r="T158" i="37"/>
  <c r="V157" i="37"/>
  <c r="AB157" i="37" s="1"/>
  <c r="S153" i="37"/>
  <c r="S151" i="37"/>
  <c r="S149" i="37"/>
  <c r="S147" i="37"/>
  <c r="S145" i="37"/>
  <c r="S143" i="37"/>
  <c r="S141" i="37"/>
  <c r="S139" i="37"/>
  <c r="V135" i="37"/>
  <c r="AB135" i="37" s="1"/>
  <c r="T134" i="37"/>
  <c r="V133" i="37"/>
  <c r="AB133" i="37" s="1"/>
  <c r="T132" i="37"/>
  <c r="V131" i="37"/>
  <c r="AB131" i="37" s="1"/>
  <c r="T130" i="37"/>
  <c r="V129" i="37"/>
  <c r="AB129" i="37" s="1"/>
  <c r="T128" i="37"/>
  <c r="V127" i="37"/>
  <c r="AB127" i="37" s="1"/>
  <c r="T126" i="37"/>
  <c r="V125" i="37"/>
  <c r="AB125" i="37" s="1"/>
  <c r="AC125" i="37" s="1"/>
  <c r="W125" i="37" s="1"/>
  <c r="U125" i="37" s="1"/>
  <c r="T124" i="37"/>
  <c r="T122" i="37"/>
  <c r="V121" i="37"/>
  <c r="AB121" i="37" s="1"/>
  <c r="AC121" i="37" s="1"/>
  <c r="W121" i="37" s="1"/>
  <c r="U121" i="37" s="1"/>
  <c r="T120" i="37"/>
  <c r="V119" i="37"/>
  <c r="AB119" i="37" s="1"/>
  <c r="AC119" i="37" s="1"/>
  <c r="W119" i="37" s="1"/>
  <c r="U119" i="37" s="1"/>
  <c r="T118" i="37"/>
  <c r="V117" i="37"/>
  <c r="AB117" i="37" s="1"/>
  <c r="AC117" i="37" s="1"/>
  <c r="W117" i="37" s="1"/>
  <c r="U117" i="37" s="1"/>
  <c r="T116" i="37"/>
  <c r="V115" i="37"/>
  <c r="AB115" i="37" s="1"/>
  <c r="AC115" i="37" s="1"/>
  <c r="W115" i="37" s="1"/>
  <c r="U115" i="37" s="1"/>
  <c r="T114" i="37"/>
  <c r="V113" i="37"/>
  <c r="AB113" i="37" s="1"/>
  <c r="AC113" i="37" s="1"/>
  <c r="W113" i="37" s="1"/>
  <c r="U113" i="37" s="1"/>
  <c r="T112" i="37"/>
  <c r="V111" i="37"/>
  <c r="AB111" i="37" s="1"/>
  <c r="AC111" i="37" s="1"/>
  <c r="W111" i="37" s="1"/>
  <c r="U111" i="37" s="1"/>
  <c r="T110" i="37"/>
  <c r="V109" i="37"/>
  <c r="AB109" i="37" s="1"/>
  <c r="AC109" i="37" s="1"/>
  <c r="S107" i="37"/>
  <c r="S103" i="37"/>
  <c r="S101" i="37"/>
  <c r="V213" i="37"/>
  <c r="AB213" i="37" s="1"/>
  <c r="AC213" i="37" s="1"/>
  <c r="W213" i="37" s="1"/>
  <c r="U213" i="37" s="1"/>
  <c r="V209" i="37"/>
  <c r="AB209" i="37" s="1"/>
  <c r="AC209" i="37" s="1"/>
  <c r="T206" i="37"/>
  <c r="T204" i="37"/>
  <c r="T202" i="37"/>
  <c r="T200" i="37"/>
  <c r="T198" i="37"/>
  <c r="T197" i="37"/>
  <c r="V196" i="37"/>
  <c r="AB196" i="37" s="1"/>
  <c r="AC196" i="37" s="1"/>
  <c r="W196" i="37" s="1"/>
  <c r="U196" i="37" s="1"/>
  <c r="T195" i="37"/>
  <c r="V194" i="37"/>
  <c r="AB194" i="37" s="1"/>
  <c r="T193" i="37"/>
  <c r="V192" i="37"/>
  <c r="AB192" i="37" s="1"/>
  <c r="T191" i="37"/>
  <c r="V190" i="37"/>
  <c r="AB190" i="37" s="1"/>
  <c r="T189" i="37"/>
  <c r="V188" i="37"/>
  <c r="AB188" i="37" s="1"/>
  <c r="AC188" i="37" s="1"/>
  <c r="W188" i="37" s="1"/>
  <c r="U188" i="37" s="1"/>
  <c r="T187" i="37"/>
  <c r="V186" i="37"/>
  <c r="AB186" i="37" s="1"/>
  <c r="AC186" i="37" s="1"/>
  <c r="W186" i="37" s="1"/>
  <c r="U186" i="37" s="1"/>
  <c r="T185" i="37"/>
  <c r="T183" i="37"/>
  <c r="V182" i="37"/>
  <c r="AB182" i="37" s="1"/>
  <c r="AC182" i="37" s="1"/>
  <c r="W182" i="37" s="1"/>
  <c r="U182" i="37" s="1"/>
  <c r="T181" i="37"/>
  <c r="V180" i="37"/>
  <c r="AB180" i="37" s="1"/>
  <c r="T179" i="37"/>
  <c r="V178" i="37"/>
  <c r="AB178" i="37" s="1"/>
  <c r="T177" i="37"/>
  <c r="V176" i="37"/>
  <c r="AB176" i="37" s="1"/>
  <c r="AC176" i="37" s="1"/>
  <c r="W176" i="37" s="1"/>
  <c r="U176" i="37" s="1"/>
  <c r="T175" i="37"/>
  <c r="V174" i="37"/>
  <c r="AB174" i="37" s="1"/>
  <c r="AC174" i="37" s="1"/>
  <c r="W174" i="37" s="1"/>
  <c r="U174" i="37" s="1"/>
  <c r="T173" i="37"/>
  <c r="V172" i="37"/>
  <c r="AB172" i="37" s="1"/>
  <c r="AC172" i="37" s="1"/>
  <c r="W172" i="37" s="1"/>
  <c r="U172" i="37" s="1"/>
  <c r="T171" i="37"/>
  <c r="V170" i="37"/>
  <c r="AB170" i="37" s="1"/>
  <c r="AC170" i="37" s="1"/>
  <c r="W170" i="37" s="1"/>
  <c r="U170" i="37" s="1"/>
  <c r="T169" i="37"/>
  <c r="V168" i="37"/>
  <c r="AB168" i="37" s="1"/>
  <c r="AC168" i="37" s="1"/>
  <c r="W168" i="37" s="1"/>
  <c r="U168" i="37" s="1"/>
  <c r="T167" i="37"/>
  <c r="V166" i="37"/>
  <c r="AB166" i="37" s="1"/>
  <c r="T165" i="37"/>
  <c r="V164" i="37"/>
  <c r="AB164" i="37" s="1"/>
  <c r="AC164" i="37" s="1"/>
  <c r="W164" i="37" s="1"/>
  <c r="U164" i="37" s="1"/>
  <c r="T162" i="37"/>
  <c r="S161" i="37"/>
  <c r="V160" i="37"/>
  <c r="AB160" i="37" s="1"/>
  <c r="AC160" i="37" s="1"/>
  <c r="W160" i="37" s="1"/>
  <c r="U160" i="37" s="1"/>
  <c r="T156" i="37"/>
  <c r="V155" i="37"/>
  <c r="AB155" i="37" s="1"/>
  <c r="T154" i="37"/>
  <c r="V153" i="37"/>
  <c r="AB153" i="37" s="1"/>
  <c r="T152" i="37"/>
  <c r="V151" i="37"/>
  <c r="AB151" i="37" s="1"/>
  <c r="AC151" i="37" s="1"/>
  <c r="W151" i="37" s="1"/>
  <c r="U151" i="37" s="1"/>
  <c r="T150" i="37"/>
  <c r="V149" i="37"/>
  <c r="AB149" i="37" s="1"/>
  <c r="T148" i="37"/>
  <c r="T146" i="37"/>
  <c r="V145" i="37"/>
  <c r="AB145" i="37" s="1"/>
  <c r="AC145" i="37" s="1"/>
  <c r="W145" i="37" s="1"/>
  <c r="U145" i="37" s="1"/>
  <c r="T144" i="37"/>
  <c r="V143" i="37"/>
  <c r="AB143" i="37" s="1"/>
  <c r="T142" i="37"/>
  <c r="V141" i="37"/>
  <c r="AB141" i="37" s="1"/>
  <c r="AC141" i="37" s="1"/>
  <c r="W141" i="37" s="1"/>
  <c r="U141" i="37" s="1"/>
  <c r="T140" i="37"/>
  <c r="V139" i="37"/>
  <c r="AB139" i="37" s="1"/>
  <c r="AC139" i="37" s="1"/>
  <c r="W139" i="37" s="1"/>
  <c r="U139" i="37" s="1"/>
  <c r="T138" i="37"/>
  <c r="V137" i="37"/>
  <c r="AB137" i="37" s="1"/>
  <c r="AC137" i="37" s="1"/>
  <c r="W137" i="37" s="1"/>
  <c r="U137" i="37" s="1"/>
  <c r="T136" i="37"/>
  <c r="S134" i="37"/>
  <c r="S132" i="37"/>
  <c r="S128" i="37"/>
  <c r="S126" i="37"/>
  <c r="S122" i="37"/>
  <c r="S120" i="37"/>
  <c r="S118" i="37"/>
  <c r="S116" i="37"/>
  <c r="S114" i="37"/>
  <c r="S112" i="37"/>
  <c r="S110" i="37"/>
  <c r="T108" i="37"/>
  <c r="V107" i="37"/>
  <c r="AB107" i="37" s="1"/>
  <c r="AC107" i="37" s="1"/>
  <c r="W107" i="37" s="1"/>
  <c r="U107" i="37" s="1"/>
  <c r="T106" i="37"/>
  <c r="T104" i="37"/>
  <c r="V103" i="37"/>
  <c r="AB103" i="37" s="1"/>
  <c r="AC103" i="37" s="1"/>
  <c r="W103" i="37" s="1"/>
  <c r="U103" i="37" s="1"/>
  <c r="T102" i="37"/>
  <c r="V101" i="37"/>
  <c r="AB101" i="37" s="1"/>
  <c r="AC101" i="37" s="1"/>
  <c r="W101" i="37" s="1"/>
  <c r="U101" i="37" s="1"/>
  <c r="T100" i="37"/>
  <c r="V99" i="37"/>
  <c r="AB99" i="37" s="1"/>
  <c r="AC99" i="37" s="1"/>
  <c r="W99" i="37" s="1"/>
  <c r="U99" i="37" s="1"/>
  <c r="T98" i="37"/>
  <c r="V97" i="37"/>
  <c r="AB97" i="37" s="1"/>
  <c r="AC97" i="37" s="1"/>
  <c r="W97" i="37" s="1"/>
  <c r="U97" i="37" s="1"/>
  <c r="T96" i="37"/>
  <c r="V95" i="37"/>
  <c r="AB95" i="37" s="1"/>
  <c r="T94" i="37"/>
  <c r="V93" i="37"/>
  <c r="AB93" i="37" s="1"/>
  <c r="AC93" i="37" s="1"/>
  <c r="W93" i="37" s="1"/>
  <c r="U93" i="37" s="1"/>
  <c r="T92" i="37"/>
  <c r="T212" i="37"/>
  <c r="T208" i="37"/>
  <c r="V205" i="37"/>
  <c r="AB205" i="37" s="1"/>
  <c r="AC205" i="37" s="1"/>
  <c r="W205" i="37" s="1"/>
  <c r="U205" i="37" s="1"/>
  <c r="V203" i="37"/>
  <c r="AB203" i="37" s="1"/>
  <c r="AC203" i="37" s="1"/>
  <c r="W203" i="37" s="1"/>
  <c r="U203" i="37" s="1"/>
  <c r="V201" i="37"/>
  <c r="AB201" i="37" s="1"/>
  <c r="AC201" i="37" s="1"/>
  <c r="W201" i="37" s="1"/>
  <c r="U201" i="37" s="1"/>
  <c r="V199" i="37"/>
  <c r="AB199" i="37" s="1"/>
  <c r="AC199" i="37" s="1"/>
  <c r="W199" i="37" s="1"/>
  <c r="U199" i="37" s="1"/>
  <c r="S197" i="37"/>
  <c r="S195" i="37"/>
  <c r="S193" i="37"/>
  <c r="S191" i="37"/>
  <c r="S183" i="37"/>
  <c r="S173" i="37"/>
  <c r="S167" i="37"/>
  <c r="T163" i="37"/>
  <c r="S162" i="37"/>
  <c r="V161" i="37"/>
  <c r="AB161" i="37" s="1"/>
  <c r="AC161" i="37" s="1"/>
  <c r="W161" i="37" s="1"/>
  <c r="U161" i="37" s="1"/>
  <c r="T159" i="37"/>
  <c r="T157" i="37"/>
  <c r="S152" i="37"/>
  <c r="S150" i="37"/>
  <c r="S148" i="37"/>
  <c r="S146" i="37"/>
  <c r="S144" i="37"/>
  <c r="S142" i="37"/>
  <c r="S140" i="37"/>
  <c r="S136" i="37"/>
  <c r="T135" i="37"/>
  <c r="V134" i="37"/>
  <c r="AB134" i="37" s="1"/>
  <c r="AC134" i="37" s="1"/>
  <c r="W134" i="37" s="1"/>
  <c r="U134" i="37" s="1"/>
  <c r="T133" i="37"/>
  <c r="V132" i="37"/>
  <c r="AB132" i="37" s="1"/>
  <c r="T131" i="37"/>
  <c r="V130" i="37"/>
  <c r="AB130" i="37" s="1"/>
  <c r="T129" i="37"/>
  <c r="V128" i="37"/>
  <c r="AB128" i="37" s="1"/>
  <c r="T127" i="37"/>
  <c r="V126" i="37"/>
  <c r="AB126" i="37" s="1"/>
  <c r="AC126" i="37" s="1"/>
  <c r="W126" i="37" s="1"/>
  <c r="U126" i="37" s="1"/>
  <c r="T125" i="37"/>
  <c r="T123" i="37"/>
  <c r="V122" i="37"/>
  <c r="AB122" i="37" s="1"/>
  <c r="AC122" i="37" s="1"/>
  <c r="W122" i="37" s="1"/>
  <c r="U122" i="37" s="1"/>
  <c r="T121" i="37"/>
  <c r="V120" i="37"/>
  <c r="AB120" i="37" s="1"/>
  <c r="AC120" i="37" s="1"/>
  <c r="W120" i="37" s="1"/>
  <c r="U120" i="37" s="1"/>
  <c r="T119" i="37"/>
  <c r="V118" i="37"/>
  <c r="AB118" i="37" s="1"/>
  <c r="AC118" i="37" s="1"/>
  <c r="W118" i="37" s="1"/>
  <c r="U118" i="37" s="1"/>
  <c r="T117" i="37"/>
  <c r="V116" i="37"/>
  <c r="AB116" i="37" s="1"/>
  <c r="AC116" i="37" s="1"/>
  <c r="W116" i="37" s="1"/>
  <c r="U116" i="37" s="1"/>
  <c r="T115" i="37"/>
  <c r="V114" i="37"/>
  <c r="AB114" i="37" s="1"/>
  <c r="AC114" i="37" s="1"/>
  <c r="W114" i="37" s="1"/>
  <c r="U114" i="37" s="1"/>
  <c r="T113" i="37"/>
  <c r="V112" i="37"/>
  <c r="AB112" i="37" s="1"/>
  <c r="AC112" i="37" s="1"/>
  <c r="W112" i="37" s="1"/>
  <c r="U112" i="37" s="1"/>
  <c r="T111" i="37"/>
  <c r="V110" i="37"/>
  <c r="AB110" i="37" s="1"/>
  <c r="AC110" i="37" s="1"/>
  <c r="W110" i="37" s="1"/>
  <c r="U110" i="37" s="1"/>
  <c r="S108" i="37"/>
  <c r="S106" i="37"/>
  <c r="S102" i="37"/>
  <c r="V211" i="37"/>
  <c r="AB211" i="37" s="1"/>
  <c r="T210" i="37"/>
  <c r="T205" i="37"/>
  <c r="T203" i="37"/>
  <c r="T201" i="37"/>
  <c r="T199" i="37"/>
  <c r="V197" i="37"/>
  <c r="AB197" i="37" s="1"/>
  <c r="AC197" i="37" s="1"/>
  <c r="W197" i="37" s="1"/>
  <c r="U197" i="37" s="1"/>
  <c r="T196" i="37"/>
  <c r="V195" i="37"/>
  <c r="AB195" i="37" s="1"/>
  <c r="T194" i="37"/>
  <c r="T192" i="37"/>
  <c r="V191" i="37"/>
  <c r="AB191" i="37" s="1"/>
  <c r="T190" i="37"/>
  <c r="V189" i="37"/>
  <c r="AB189" i="37" s="1"/>
  <c r="T188" i="37"/>
  <c r="V187" i="37"/>
  <c r="AB187" i="37" s="1"/>
  <c r="AC187" i="37" s="1"/>
  <c r="W187" i="37" s="1"/>
  <c r="U187" i="37" s="1"/>
  <c r="T186" i="37"/>
  <c r="V185" i="37"/>
  <c r="AB185" i="37" s="1"/>
  <c r="AC185" i="37" s="1"/>
  <c r="AC184" i="37" s="1"/>
  <c r="W184" i="37" s="1"/>
  <c r="U184" i="37" s="1"/>
  <c r="T184" i="37"/>
  <c r="V183" i="37"/>
  <c r="AB183" i="37" s="1"/>
  <c r="AC183" i="37" s="1"/>
  <c r="W183" i="37" s="1"/>
  <c r="U183" i="37" s="1"/>
  <c r="T182" i="37"/>
  <c r="V181" i="37"/>
  <c r="AB181" i="37" s="1"/>
  <c r="AC181" i="37" s="1"/>
  <c r="W181" i="37" s="1"/>
  <c r="U181" i="37" s="1"/>
  <c r="T180" i="37"/>
  <c r="V179" i="37"/>
  <c r="AB179" i="37" s="1"/>
  <c r="T178" i="37"/>
  <c r="V177" i="37"/>
  <c r="AB177" i="37" s="1"/>
  <c r="AC177" i="37" s="1"/>
  <c r="W177" i="37" s="1"/>
  <c r="U177" i="37" s="1"/>
  <c r="T176" i="37"/>
  <c r="V175" i="37"/>
  <c r="AB175" i="37" s="1"/>
  <c r="AC175" i="37" s="1"/>
  <c r="W175" i="37" s="1"/>
  <c r="U175" i="37" s="1"/>
  <c r="T174" i="37"/>
  <c r="T172" i="37"/>
  <c r="V171" i="37"/>
  <c r="AB171" i="37" s="1"/>
  <c r="AC171" i="37" s="1"/>
  <c r="W171" i="37" s="1"/>
  <c r="U171" i="37" s="1"/>
  <c r="T170" i="37"/>
  <c r="V169" i="37"/>
  <c r="AB169" i="37" s="1"/>
  <c r="AC169" i="37" s="1"/>
  <c r="W169" i="37" s="1"/>
  <c r="U169" i="37" s="1"/>
  <c r="T168" i="37"/>
  <c r="V167" i="37"/>
  <c r="AB167" i="37" s="1"/>
  <c r="AC167" i="37" s="1"/>
  <c r="W167" i="37" s="1"/>
  <c r="U167" i="37" s="1"/>
  <c r="T166" i="37"/>
  <c r="V165" i="37"/>
  <c r="AB165" i="37" s="1"/>
  <c r="T164" i="37"/>
  <c r="V162" i="37"/>
  <c r="AB162" i="37" s="1"/>
  <c r="AC162" i="37" s="1"/>
  <c r="W162" i="37" s="1"/>
  <c r="U162" i="37" s="1"/>
  <c r="T160" i="37"/>
  <c r="S159" i="37"/>
  <c r="S157" i="37"/>
  <c r="V156" i="37"/>
  <c r="AB156" i="37" s="1"/>
  <c r="AC156" i="37" s="1"/>
  <c r="W156" i="37" s="1"/>
  <c r="U156" i="37" s="1"/>
  <c r="T155" i="37"/>
  <c r="T153" i="37"/>
  <c r="V152" i="37"/>
  <c r="AB152" i="37" s="1"/>
  <c r="AC152" i="37" s="1"/>
  <c r="W152" i="37" s="1"/>
  <c r="U152" i="37" s="1"/>
  <c r="T151" i="37"/>
  <c r="V150" i="37"/>
  <c r="AB150" i="37" s="1"/>
  <c r="T149" i="37"/>
  <c r="V148" i="37"/>
  <c r="AB148" i="37" s="1"/>
  <c r="T147" i="37"/>
  <c r="V146" i="37"/>
  <c r="AB146" i="37" s="1"/>
  <c r="T145" i="37"/>
  <c r="V144" i="37"/>
  <c r="AB144" i="37" s="1"/>
  <c r="AC144" i="37" s="1"/>
  <c r="W144" i="37" s="1"/>
  <c r="U144" i="37" s="1"/>
  <c r="T143" i="37"/>
  <c r="V142" i="37"/>
  <c r="AB142" i="37" s="1"/>
  <c r="T141" i="37"/>
  <c r="V140" i="37"/>
  <c r="AB140" i="37" s="1"/>
  <c r="AC140" i="37" s="1"/>
  <c r="W140" i="37" s="1"/>
  <c r="U140" i="37" s="1"/>
  <c r="T139" i="37"/>
  <c r="T137" i="37"/>
  <c r="V136" i="37"/>
  <c r="AB136" i="37" s="1"/>
  <c r="S135" i="37"/>
  <c r="S133" i="37"/>
  <c r="S131" i="37"/>
  <c r="S129" i="37"/>
  <c r="S127" i="37"/>
  <c r="S125" i="37"/>
  <c r="S121" i="37"/>
  <c r="S119" i="37"/>
  <c r="S117" i="37"/>
  <c r="S115" i="37"/>
  <c r="S113" i="37"/>
  <c r="S111" i="37"/>
  <c r="V108" i="37"/>
  <c r="AB108" i="37" s="1"/>
  <c r="T107" i="37"/>
  <c r="V106" i="37"/>
  <c r="AB106" i="37" s="1"/>
  <c r="AC106" i="37" s="1"/>
  <c r="W106" i="37" s="1"/>
  <c r="U106" i="37" s="1"/>
  <c r="T105" i="37"/>
  <c r="T103" i="37"/>
  <c r="V102" i="37"/>
  <c r="AB102" i="37" s="1"/>
  <c r="AC102" i="37" s="1"/>
  <c r="W102" i="37" s="1"/>
  <c r="U102" i="37" s="1"/>
  <c r="T101" i="37"/>
  <c r="V100" i="37"/>
  <c r="AB100" i="37" s="1"/>
  <c r="AC100" i="37" s="1"/>
  <c r="W100" i="37" s="1"/>
  <c r="U100" i="37" s="1"/>
  <c r="T99" i="37"/>
  <c r="V98" i="37"/>
  <c r="AB98" i="37" s="1"/>
  <c r="AC98" i="37" s="1"/>
  <c r="W98" i="37" s="1"/>
  <c r="U98" i="37" s="1"/>
  <c r="T97" i="37"/>
  <c r="V96" i="37"/>
  <c r="AB96" i="37" s="1"/>
  <c r="AC96" i="37" s="1"/>
  <c r="W96" i="37" s="1"/>
  <c r="U96" i="37" s="1"/>
  <c r="T95" i="37"/>
  <c r="T93" i="37"/>
  <c r="V92" i="37"/>
  <c r="AB92" i="37" s="1"/>
  <c r="AC92" i="37" s="1"/>
  <c r="W92" i="37" s="1"/>
  <c r="U92" i="37" s="1"/>
  <c r="V10" i="37"/>
  <c r="AB10" i="37" s="1"/>
  <c r="AC10" i="37" s="1"/>
  <c r="W10" i="37" s="1"/>
  <c r="T11" i="37"/>
  <c r="S16" i="37"/>
  <c r="T19" i="37"/>
  <c r="S44" i="37"/>
  <c r="S54" i="37"/>
  <c r="S58" i="37"/>
  <c r="S78" i="37"/>
  <c r="S80" i="37"/>
  <c r="S82" i="37"/>
  <c r="S90" i="37"/>
  <c r="S97" i="37"/>
  <c r="S3" i="37"/>
  <c r="S5" i="37"/>
  <c r="V6" i="37"/>
  <c r="AB6" i="37" s="1"/>
  <c r="AC6" i="37" s="1"/>
  <c r="W6" i="37" s="1"/>
  <c r="T7" i="37"/>
  <c r="S8" i="37"/>
  <c r="S12" i="37"/>
  <c r="V14" i="37"/>
  <c r="AB14" i="37" s="1"/>
  <c r="AC14" i="37" s="1"/>
  <c r="W14" i="37" s="1"/>
  <c r="T15" i="37"/>
  <c r="V18" i="37"/>
  <c r="AB18" i="37" s="1"/>
  <c r="AC18" i="37" s="1"/>
  <c r="W18" i="37" s="1"/>
  <c r="S20" i="37"/>
  <c r="V2" i="37"/>
  <c r="AB2" i="37" s="1"/>
  <c r="AC2" i="37" s="1"/>
  <c r="W2" i="37" s="1"/>
  <c r="U2" i="37" s="1"/>
  <c r="T3" i="37"/>
  <c r="V4" i="37"/>
  <c r="AB4" i="37" s="1"/>
  <c r="AC4" i="37" s="1"/>
  <c r="W4" i="37" s="1"/>
  <c r="U4" i="37" s="1"/>
  <c r="T5" i="37"/>
  <c r="V7" i="37"/>
  <c r="AB7" i="37" s="1"/>
  <c r="T8" i="37"/>
  <c r="S9" i="37"/>
  <c r="V11" i="37"/>
  <c r="AB11" i="37" s="1"/>
  <c r="AC11" i="37" s="1"/>
  <c r="W11" i="37" s="1"/>
  <c r="T12" i="37"/>
  <c r="S13" i="37"/>
  <c r="V15" i="37"/>
  <c r="AB15" i="37" s="1"/>
  <c r="AC15" i="37" s="1"/>
  <c r="W15" i="37" s="1"/>
  <c r="T16" i="37"/>
  <c r="S17" i="37"/>
  <c r="V19" i="37"/>
  <c r="AB19" i="37" s="1"/>
  <c r="AC19" i="37" s="1"/>
  <c r="W19" i="37" s="1"/>
  <c r="T20" i="37"/>
  <c r="V21" i="37"/>
  <c r="AB21" i="37" s="1"/>
  <c r="AC21" i="37" s="1"/>
  <c r="T22" i="37"/>
  <c r="T24" i="37"/>
  <c r="T26" i="37"/>
  <c r="V27" i="37"/>
  <c r="AB27" i="37" s="1"/>
  <c r="AC27" i="37" s="1"/>
  <c r="W27" i="37" s="1"/>
  <c r="U27" i="37" s="1"/>
  <c r="T28" i="37"/>
  <c r="T30" i="37"/>
  <c r="V31" i="37"/>
  <c r="AB31" i="37" s="1"/>
  <c r="AC31" i="37" s="1"/>
  <c r="AC30" i="37" s="1"/>
  <c r="W30" i="37" s="1"/>
  <c r="U30" i="37" s="1"/>
  <c r="T32" i="37"/>
  <c r="V33" i="37"/>
  <c r="AB33" i="37" s="1"/>
  <c r="AC33" i="37" s="1"/>
  <c r="W33" i="37" s="1"/>
  <c r="U33" i="37" s="1"/>
  <c r="T34" i="37"/>
  <c r="V35" i="37"/>
  <c r="AB35" i="37" s="1"/>
  <c r="AC35" i="37" s="1"/>
  <c r="W35" i="37" s="1"/>
  <c r="U35" i="37" s="1"/>
  <c r="T36" i="37"/>
  <c r="V37" i="37"/>
  <c r="AB37" i="37" s="1"/>
  <c r="AC37" i="37" s="1"/>
  <c r="W37" i="37" s="1"/>
  <c r="U37" i="37" s="1"/>
  <c r="T38" i="37"/>
  <c r="V39" i="37"/>
  <c r="AB39" i="37" s="1"/>
  <c r="AC39" i="37" s="1"/>
  <c r="W39" i="37" s="1"/>
  <c r="U39" i="37" s="1"/>
  <c r="T40" i="37"/>
  <c r="V41" i="37"/>
  <c r="AB41" i="37" s="1"/>
  <c r="AC41" i="37" s="1"/>
  <c r="W41" i="37" s="1"/>
  <c r="U41" i="37" s="1"/>
  <c r="T42" i="37"/>
  <c r="V43" i="37"/>
  <c r="AB43" i="37" s="1"/>
  <c r="T44" i="37"/>
  <c r="V45" i="37"/>
  <c r="AB45" i="37" s="1"/>
  <c r="AC45" i="37" s="1"/>
  <c r="W45" i="37" s="1"/>
  <c r="U45" i="37" s="1"/>
  <c r="T46" i="37"/>
  <c r="V47" i="37"/>
  <c r="AB47" i="37" s="1"/>
  <c r="AC47" i="37" s="1"/>
  <c r="W47" i="37" s="1"/>
  <c r="U47" i="37" s="1"/>
  <c r="T48" i="37"/>
  <c r="V49" i="37"/>
  <c r="AB49" i="37" s="1"/>
  <c r="AC49" i="37" s="1"/>
  <c r="W49" i="37" s="1"/>
  <c r="U49" i="37" s="1"/>
  <c r="T50" i="37"/>
  <c r="T52" i="37"/>
  <c r="V53" i="37"/>
  <c r="AB53" i="37" s="1"/>
  <c r="AC53" i="37" s="1"/>
  <c r="W53" i="37" s="1"/>
  <c r="U53" i="37" s="1"/>
  <c r="T54" i="37"/>
  <c r="V55" i="37"/>
  <c r="AB55" i="37" s="1"/>
  <c r="AC55" i="37" s="1"/>
  <c r="W55" i="37" s="1"/>
  <c r="U55" i="37" s="1"/>
  <c r="T56" i="37"/>
  <c r="V57" i="37"/>
  <c r="AB57" i="37" s="1"/>
  <c r="AC57" i="37" s="1"/>
  <c r="W57" i="37" s="1"/>
  <c r="U57" i="37" s="1"/>
  <c r="T58" i="37"/>
  <c r="V59" i="37"/>
  <c r="AB59" i="37" s="1"/>
  <c r="AC59" i="37" s="1"/>
  <c r="T60" i="37"/>
  <c r="V61" i="37"/>
  <c r="AB61" i="37" s="1"/>
  <c r="AC61" i="37" s="1"/>
  <c r="W61" i="37" s="1"/>
  <c r="U61" i="37" s="1"/>
  <c r="T62" i="37"/>
  <c r="V63" i="37"/>
  <c r="AB63" i="37" s="1"/>
  <c r="AC63" i="37" s="1"/>
  <c r="W63" i="37" s="1"/>
  <c r="U63" i="37" s="1"/>
  <c r="T64" i="37"/>
  <c r="V65" i="37"/>
  <c r="AB65" i="37" s="1"/>
  <c r="AC65" i="37" s="1"/>
  <c r="W65" i="37" s="1"/>
  <c r="U65" i="37" s="1"/>
  <c r="T66" i="37"/>
  <c r="T68" i="37"/>
  <c r="V69" i="37"/>
  <c r="AB69" i="37" s="1"/>
  <c r="AC69" i="37" s="1"/>
  <c r="W69" i="37" s="1"/>
  <c r="U69" i="37" s="1"/>
  <c r="T70" i="37"/>
  <c r="T72" i="37"/>
  <c r="T74" i="37"/>
  <c r="V75" i="37"/>
  <c r="AB75" i="37" s="1"/>
  <c r="AC75" i="37" s="1"/>
  <c r="W75" i="37" s="1"/>
  <c r="U75" i="37" s="1"/>
  <c r="T76" i="37"/>
  <c r="V77" i="37"/>
  <c r="AB77" i="37" s="1"/>
  <c r="AC77" i="37" s="1"/>
  <c r="W77" i="37" s="1"/>
  <c r="U77" i="37" s="1"/>
  <c r="T78" i="37"/>
  <c r="V79" i="37"/>
  <c r="AB79" i="37" s="1"/>
  <c r="AC79" i="37" s="1"/>
  <c r="W79" i="37" s="1"/>
  <c r="U79" i="37" s="1"/>
  <c r="T80" i="37"/>
  <c r="V81" i="37"/>
  <c r="AB81" i="37" s="1"/>
  <c r="AC81" i="37" s="1"/>
  <c r="W81" i="37" s="1"/>
  <c r="U81" i="37" s="1"/>
  <c r="T82" i="37"/>
  <c r="V83" i="37"/>
  <c r="AB83" i="37" s="1"/>
  <c r="AC83" i="37" s="1"/>
  <c r="W83" i="37" s="1"/>
  <c r="U83" i="37" s="1"/>
  <c r="T84" i="37"/>
  <c r="V85" i="37"/>
  <c r="AB85" i="37" s="1"/>
  <c r="AC85" i="37" s="1"/>
  <c r="W85" i="37" s="1"/>
  <c r="U85" i="37" s="1"/>
  <c r="T86" i="37"/>
  <c r="V87" i="37"/>
  <c r="AB87" i="37" s="1"/>
  <c r="AC87" i="37" s="1"/>
  <c r="W87" i="37" s="1"/>
  <c r="U87" i="37" s="1"/>
  <c r="T88" i="37"/>
  <c r="V89" i="37"/>
  <c r="AB89" i="37" s="1"/>
  <c r="AC89" i="37" s="1"/>
  <c r="W89" i="37" s="1"/>
  <c r="U89" i="37" s="1"/>
  <c r="T90" i="37"/>
  <c r="V91" i="37"/>
  <c r="AB91" i="37" s="1"/>
  <c r="AC91" i="37" s="1"/>
  <c r="W91" i="37" s="1"/>
  <c r="U91" i="37" s="1"/>
  <c r="S2" i="37"/>
  <c r="T9" i="37"/>
  <c r="V12" i="37"/>
  <c r="AB12" i="37" s="1"/>
  <c r="AC12" i="37" s="1"/>
  <c r="W12" i="37" s="1"/>
  <c r="T13" i="37"/>
  <c r="S18" i="37"/>
  <c r="S31" i="37"/>
  <c r="S43" i="37"/>
  <c r="S49" i="37"/>
  <c r="S55" i="37"/>
  <c r="S57" i="37"/>
  <c r="S59" i="37"/>
  <c r="S95" i="37"/>
  <c r="S99" i="37"/>
  <c r="S4" i="37"/>
  <c r="S6" i="37"/>
  <c r="V8" i="37"/>
  <c r="AB8" i="37" s="1"/>
  <c r="S10" i="37"/>
  <c r="S14" i="37"/>
  <c r="V16" i="37"/>
  <c r="AB16" i="37" s="1"/>
  <c r="AC16" i="37" s="1"/>
  <c r="W16" i="37" s="1"/>
  <c r="T17" i="37"/>
  <c r="S21" i="37"/>
  <c r="T2" i="37"/>
  <c r="V3" i="37"/>
  <c r="AB3" i="37" s="1"/>
  <c r="AC3" i="37" s="1"/>
  <c r="W3" i="37" s="1"/>
  <c r="U3" i="37" s="1"/>
  <c r="T4" i="37"/>
  <c r="V5" i="37"/>
  <c r="AB5" i="37" s="1"/>
  <c r="T6" i="37"/>
  <c r="S7" i="37"/>
  <c r="V9" i="37"/>
  <c r="AB9" i="37" s="1"/>
  <c r="AC9" i="37" s="1"/>
  <c r="W9" i="37" s="1"/>
  <c r="T10" i="37"/>
  <c r="S11" i="37"/>
  <c r="V13" i="37"/>
  <c r="AB13" i="37" s="1"/>
  <c r="AC13" i="37" s="1"/>
  <c r="W13" i="37" s="1"/>
  <c r="T14" i="37"/>
  <c r="S15" i="37"/>
  <c r="V17" i="37"/>
  <c r="AB17" i="37" s="1"/>
  <c r="AC17" i="37" s="1"/>
  <c r="W17" i="37" s="1"/>
  <c r="T18" i="37"/>
  <c r="S19" i="37"/>
  <c r="V20" i="37"/>
  <c r="AB20" i="37" s="1"/>
  <c r="T21" i="37"/>
  <c r="V22" i="37"/>
  <c r="AB22" i="37" s="1"/>
  <c r="AC22" i="37" s="1"/>
  <c r="W22" i="37" s="1"/>
  <c r="U22" i="37" s="1"/>
  <c r="T23" i="37"/>
  <c r="T25" i="37"/>
  <c r="T27" i="37"/>
  <c r="T29" i="37"/>
  <c r="T31" i="37"/>
  <c r="T33" i="37"/>
  <c r="V34" i="37"/>
  <c r="AB34" i="37" s="1"/>
  <c r="AC34" i="37" s="1"/>
  <c r="W34" i="37" s="1"/>
  <c r="U34" i="37" s="1"/>
  <c r="T35" i="37"/>
  <c r="V36" i="37"/>
  <c r="AB36" i="37" s="1"/>
  <c r="AC36" i="37" s="1"/>
  <c r="W36" i="37" s="1"/>
  <c r="U36" i="37" s="1"/>
  <c r="T37" i="37"/>
  <c r="V38" i="37"/>
  <c r="AB38" i="37" s="1"/>
  <c r="AC38" i="37" s="1"/>
  <c r="W38" i="37" s="1"/>
  <c r="U38" i="37" s="1"/>
  <c r="T39" i="37"/>
  <c r="V40" i="37"/>
  <c r="AB40" i="37" s="1"/>
  <c r="AC40" i="37" s="1"/>
  <c r="W40" i="37" s="1"/>
  <c r="U40" i="37" s="1"/>
  <c r="T41" i="37"/>
  <c r="V42" i="37"/>
  <c r="AB42" i="37" s="1"/>
  <c r="AC42" i="37" s="1"/>
  <c r="W42" i="37" s="1"/>
  <c r="U42" i="37" s="1"/>
  <c r="T43" i="37"/>
  <c r="V44" i="37"/>
  <c r="AB44" i="37" s="1"/>
  <c r="AC44" i="37" s="1"/>
  <c r="T45" i="37"/>
  <c r="V46" i="37"/>
  <c r="AB46" i="37" s="1"/>
  <c r="AC46" i="37" s="1"/>
  <c r="W46" i="37" s="1"/>
  <c r="U46" i="37" s="1"/>
  <c r="T47" i="37"/>
  <c r="T49" i="37"/>
  <c r="T51" i="37"/>
  <c r="V52" i="37"/>
  <c r="AB52" i="37" s="1"/>
  <c r="AC52" i="37" s="1"/>
  <c r="W52" i="37" s="1"/>
  <c r="U52" i="37" s="1"/>
  <c r="T53" i="37"/>
  <c r="V54" i="37"/>
  <c r="AB54" i="37" s="1"/>
  <c r="AC54" i="37" s="1"/>
  <c r="W54" i="37" s="1"/>
  <c r="U54" i="37" s="1"/>
  <c r="T55" i="37"/>
  <c r="V56" i="37"/>
  <c r="AB56" i="37" s="1"/>
  <c r="AC56" i="37" s="1"/>
  <c r="W56" i="37" s="1"/>
  <c r="U56" i="37" s="1"/>
  <c r="T57" i="37"/>
  <c r="V58" i="37"/>
  <c r="AB58" i="37" s="1"/>
  <c r="T59" i="37"/>
  <c r="V60" i="37"/>
  <c r="AB60" i="37" s="1"/>
  <c r="AC60" i="37" s="1"/>
  <c r="W60" i="37" s="1"/>
  <c r="U60" i="37" s="1"/>
  <c r="T61" i="37"/>
  <c r="T63" i="37"/>
  <c r="V64" i="37"/>
  <c r="AB64" i="37" s="1"/>
  <c r="AC64" i="37" s="1"/>
  <c r="W64" i="37" s="1"/>
  <c r="U64" i="37" s="1"/>
  <c r="T65" i="37"/>
  <c r="T67" i="37"/>
  <c r="T69" i="37"/>
  <c r="V70" i="37"/>
  <c r="AB70" i="37" s="1"/>
  <c r="AC70" i="37" s="1"/>
  <c r="W70" i="37" s="1"/>
  <c r="U70" i="37" s="1"/>
  <c r="T71" i="37"/>
  <c r="V72" i="37"/>
  <c r="AB72" i="37" s="1"/>
  <c r="AC72" i="37" s="1"/>
  <c r="W72" i="37" s="1"/>
  <c r="U72" i="37" s="1"/>
  <c r="T73" i="37"/>
  <c r="T75" i="37"/>
  <c r="V76" i="37"/>
  <c r="AB76" i="37" s="1"/>
  <c r="AC76" i="37" s="1"/>
  <c r="W76" i="37" s="1"/>
  <c r="U76" i="37" s="1"/>
  <c r="T77" i="37"/>
  <c r="V78" i="37"/>
  <c r="AB78" i="37" s="1"/>
  <c r="AC78" i="37" s="1"/>
  <c r="W78" i="37" s="1"/>
  <c r="U78" i="37" s="1"/>
  <c r="T79" i="37"/>
  <c r="V80" i="37"/>
  <c r="AB80" i="37" s="1"/>
  <c r="AC80" i="37" s="1"/>
  <c r="W80" i="37" s="1"/>
  <c r="U80" i="37" s="1"/>
  <c r="T81" i="37"/>
  <c r="V82" i="37"/>
  <c r="AB82" i="37" s="1"/>
  <c r="AC82" i="37" s="1"/>
  <c r="W82" i="37" s="1"/>
  <c r="U82" i="37" s="1"/>
  <c r="T83" i="37"/>
  <c r="V84" i="37"/>
  <c r="AB84" i="37" s="1"/>
  <c r="AC84" i="37" s="1"/>
  <c r="W84" i="37" s="1"/>
  <c r="U84" i="37" s="1"/>
  <c r="T85" i="37"/>
  <c r="V86" i="37"/>
  <c r="AB86" i="37" s="1"/>
  <c r="AC86" i="37" s="1"/>
  <c r="W86" i="37" s="1"/>
  <c r="U86" i="37" s="1"/>
  <c r="T87" i="37"/>
  <c r="V88" i="37"/>
  <c r="AB88" i="37" s="1"/>
  <c r="AC88" i="37" s="1"/>
  <c r="W88" i="37" s="1"/>
  <c r="U88" i="37" s="1"/>
  <c r="T89" i="37"/>
  <c r="V90" i="37"/>
  <c r="AB90" i="37" s="1"/>
  <c r="AC90" i="37" s="1"/>
  <c r="W90" i="37" s="1"/>
  <c r="U90" i="37" s="1"/>
  <c r="T91" i="37"/>
  <c r="S92" i="37"/>
  <c r="S98" i="37"/>
  <c r="AC311" i="37" l="1"/>
  <c r="AC166" i="37"/>
  <c r="AC165" i="37" s="1"/>
  <c r="W165" i="37" s="1"/>
  <c r="U165" i="37" s="1"/>
  <c r="AC453" i="37"/>
  <c r="AC452" i="37" s="1"/>
  <c r="W452" i="37" s="1"/>
  <c r="U452" i="37" s="1"/>
  <c r="AC304" i="37"/>
  <c r="AC303" i="37" s="1"/>
  <c r="W303" i="37" s="1"/>
  <c r="U303" i="37" s="1"/>
  <c r="AC323" i="37"/>
  <c r="AC322" i="37" s="1"/>
  <c r="W322" i="37" s="1"/>
  <c r="U322" i="37" s="1"/>
  <c r="AC143" i="37"/>
  <c r="AC142" i="37" s="1"/>
  <c r="W142" i="37" s="1"/>
  <c r="U142" i="37" s="1"/>
  <c r="AC281" i="37"/>
  <c r="AC280" i="37" s="1"/>
  <c r="W280" i="37" s="1"/>
  <c r="U280" i="37" s="1"/>
  <c r="AC136" i="37"/>
  <c r="AC135" i="37" s="1"/>
  <c r="W135" i="37" s="1"/>
  <c r="U135" i="37" s="1"/>
  <c r="AC150" i="37"/>
  <c r="AC149" i="37" s="1"/>
  <c r="W149" i="37" s="1"/>
  <c r="U149" i="37" s="1"/>
  <c r="Z191" i="37"/>
  <c r="AA191" i="37" s="1"/>
  <c r="AC95" i="37"/>
  <c r="AC94" i="37" s="1"/>
  <c r="W94" i="37" s="1"/>
  <c r="U94" i="37" s="1"/>
  <c r="AC413" i="37"/>
  <c r="AC412" i="37" s="1"/>
  <c r="W412" i="37" s="1"/>
  <c r="U412" i="37" s="1"/>
  <c r="AC5" i="37"/>
  <c r="AC334" i="37"/>
  <c r="AC435" i="37"/>
  <c r="AC195" i="37"/>
  <c r="AC194" i="37" s="1"/>
  <c r="AC193" i="37" s="1"/>
  <c r="W193" i="37" s="1"/>
  <c r="U193" i="37" s="1"/>
  <c r="AC7" i="37"/>
  <c r="AC392" i="37"/>
  <c r="AC391" i="37" s="1"/>
  <c r="W391" i="37" s="1"/>
  <c r="U391" i="37" s="1"/>
  <c r="AC418" i="37"/>
  <c r="AC417" i="37" s="1"/>
  <c r="W417" i="37" s="1"/>
  <c r="U417" i="37" s="1"/>
  <c r="AC133" i="37"/>
  <c r="AC132" i="37" s="1"/>
  <c r="W132" i="37" s="1"/>
  <c r="U132" i="37" s="1"/>
  <c r="AC215" i="37"/>
  <c r="AC214" i="37" s="1"/>
  <c r="W214" i="37" s="1"/>
  <c r="U214" i="37" s="1"/>
  <c r="AC131" i="37"/>
  <c r="AC130" i="37" s="1"/>
  <c r="W130" i="37" s="1"/>
  <c r="U130" i="37" s="1"/>
  <c r="AE147" i="37"/>
  <c r="AA179" i="37"/>
  <c r="AC180" i="37"/>
  <c r="AC179" i="37" s="1"/>
  <c r="AC178" i="37" s="1"/>
  <c r="W178" i="37" s="1"/>
  <c r="U178" i="37" s="1"/>
  <c r="AE5" i="37"/>
  <c r="AC207" i="37"/>
  <c r="AC206" i="37" s="1"/>
  <c r="W206" i="37" s="1"/>
  <c r="U206" i="37" s="1"/>
  <c r="AC129" i="37"/>
  <c r="AC128" i="37" s="1"/>
  <c r="AC127" i="37" s="1"/>
  <c r="W127" i="37" s="1"/>
  <c r="U127" i="37" s="1"/>
  <c r="R454" i="37"/>
  <c r="AA467" i="37" s="1"/>
  <c r="AA158" i="37"/>
  <c r="AC158" i="37"/>
  <c r="AC157" i="37" s="1"/>
  <c r="W157" i="37" s="1"/>
  <c r="U157" i="37" s="1"/>
  <c r="AC434" i="37"/>
  <c r="W434" i="37" s="1"/>
  <c r="U434" i="37" s="1"/>
  <c r="Z404" i="37"/>
  <c r="AA404" i="37" s="1"/>
  <c r="AA403" i="37"/>
  <c r="AA147" i="37"/>
  <c r="Z148" i="37"/>
  <c r="AA148" i="37" s="1"/>
  <c r="Z155" i="37"/>
  <c r="AA155" i="37" s="1"/>
  <c r="AA154" i="37"/>
  <c r="AD180" i="37"/>
  <c r="AE180" i="37" s="1"/>
  <c r="AE179" i="37"/>
  <c r="AD191" i="37"/>
  <c r="AE190" i="37"/>
  <c r="AA212" i="37"/>
  <c r="AC212" i="37"/>
  <c r="AC211" i="37" s="1"/>
  <c r="W211" i="37" s="1"/>
  <c r="U211" i="37" s="1"/>
  <c r="AD195" i="37"/>
  <c r="AE195" i="37" s="1"/>
  <c r="AE194" i="37"/>
  <c r="AA124" i="37"/>
  <c r="AC124" i="37"/>
  <c r="AC123" i="37" s="1"/>
  <c r="W123" i="37" s="1"/>
  <c r="U123" i="37" s="1"/>
  <c r="AA7" i="37"/>
  <c r="Z8" i="37"/>
  <c r="AA8" i="37" s="1"/>
  <c r="Z192" i="37"/>
  <c r="AA192" i="37" s="1"/>
  <c r="AC20" i="37"/>
  <c r="W20" i="37" s="1"/>
  <c r="U20" i="37" s="1"/>
  <c r="AC108" i="37"/>
  <c r="W108" i="37" s="1"/>
  <c r="U108" i="37" s="1"/>
  <c r="AC58" i="37"/>
  <c r="W58" i="37" s="1"/>
  <c r="U58" i="37" s="1"/>
  <c r="AC333" i="37"/>
  <c r="W333" i="37" s="1"/>
  <c r="U333" i="37" s="1"/>
  <c r="AC310" i="37"/>
  <c r="W310" i="37" s="1"/>
  <c r="U310" i="37" s="1"/>
  <c r="AC408" i="37"/>
  <c r="W408" i="37" s="1"/>
  <c r="U408" i="37" s="1"/>
  <c r="T454" i="37"/>
  <c r="AA464" i="37" s="1"/>
  <c r="AC445" i="37"/>
  <c r="W445" i="37" s="1"/>
  <c r="U445" i="37" s="1"/>
  <c r="AC43" i="37"/>
  <c r="W43" i="37" s="1"/>
  <c r="U43" i="37" s="1"/>
  <c r="AC245" i="37"/>
  <c r="W245" i="37" s="1"/>
  <c r="U245" i="37" s="1"/>
  <c r="AC249" i="37"/>
  <c r="W249" i="37" s="1"/>
  <c r="U249" i="37" s="1"/>
  <c r="AC285" i="37"/>
  <c r="W285" i="37" s="1"/>
  <c r="U285" i="37" s="1"/>
  <c r="S454" i="37"/>
  <c r="AC208" i="37"/>
  <c r="W208" i="37" s="1"/>
  <c r="U208" i="37" s="1"/>
  <c r="AC393" i="37"/>
  <c r="W393" i="37" s="1"/>
  <c r="U393" i="37" s="1"/>
  <c r="AC404" i="37" l="1"/>
  <c r="AC403" i="37" s="1"/>
  <c r="AC402" i="37" s="1"/>
  <c r="W402" i="37" s="1"/>
  <c r="U402" i="37" s="1"/>
  <c r="AC8" i="37"/>
  <c r="AC192" i="37"/>
  <c r="AC191" i="37" s="1"/>
  <c r="AC190" i="37" s="1"/>
  <c r="AC189" i="37" s="1"/>
  <c r="W189" i="37" s="1"/>
  <c r="U189" i="37" s="1"/>
  <c r="AD192" i="37"/>
  <c r="AE192" i="37" s="1"/>
  <c r="AE191" i="37"/>
  <c r="AC148" i="37"/>
  <c r="AC147" i="37" s="1"/>
  <c r="AC146" i="37" s="1"/>
  <c r="W146" i="37" s="1"/>
  <c r="U146" i="37" s="1"/>
  <c r="AC155" i="37"/>
  <c r="AC154" i="37" s="1"/>
  <c r="AC153" i="37" s="1"/>
  <c r="W153" i="37" s="1"/>
  <c r="U153" i="37" s="1"/>
  <c r="AA466"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laquijano</author>
    <author xml:space="preserve">CONTRALORIA </author>
    <author>jmzambrano</author>
    <author>William Alfonso Artunduaga Bonilla</author>
  </authors>
  <commentList>
    <comment ref="A1" authorId="0" shapeId="0" xr:uid="{00000000-0006-0000-0000-000001000000}">
      <text>
        <r>
          <rPr>
            <b/>
            <sz val="8"/>
            <color indexed="8"/>
            <rFont val="Tahoma"/>
            <family val="2"/>
          </rPr>
          <t xml:space="preserve">
Liste consecutivamente los hallazgos definidos  en el informe partiendo de uno.  
Nota: cuando una acción correctiva soluciona varios hallazgos de una misma naturaleza se debe agrupar.</t>
        </r>
        <r>
          <rPr>
            <sz val="8"/>
            <color indexed="8"/>
            <rFont val="Tahoma"/>
            <family val="2"/>
          </rPr>
          <t xml:space="preserve">
</t>
        </r>
      </text>
    </comment>
    <comment ref="D1" authorId="0" shapeId="0" xr:uid="{00000000-0006-0000-0000-000002000000}">
      <text>
        <r>
          <rPr>
            <b/>
            <sz val="8"/>
            <color indexed="8"/>
            <rFont val="Tahoma"/>
            <family val="2"/>
          </rPr>
          <t xml:space="preserve">Seleccione el numero del código correspondiente a la naturaleza del hallazgo y su origen en las diferentes áreas de la administración, según la clasificación establecida por la CGR. </t>
        </r>
        <r>
          <rPr>
            <sz val="8"/>
            <color indexed="8"/>
            <rFont val="Tahoma"/>
            <family val="2"/>
          </rPr>
          <t xml:space="preserve">
</t>
        </r>
      </text>
    </comment>
    <comment ref="E1" authorId="1" shapeId="0" xr:uid="{00000000-0006-0000-0000-000003000000}">
      <text>
        <r>
          <rPr>
            <b/>
            <sz val="8"/>
            <color indexed="8"/>
            <rFont val="Tahoma"/>
            <family val="2"/>
          </rPr>
          <t xml:space="preserve">DESCRIBA BREVEMENTE EL HALLAZGO ( NO MAS DE 50 PALABRAS).
</t>
        </r>
      </text>
    </comment>
    <comment ref="F1" authorId="1" shapeId="0" xr:uid="{00000000-0006-0000-0000-000004000000}">
      <text>
        <r>
          <rPr>
            <b/>
            <sz val="8"/>
            <color indexed="8"/>
            <rFont val="Tahoma"/>
            <family val="2"/>
          </rPr>
          <t>RELACIONE EL FACTOR GENERADOR DE LA FALLA ADMINISTRATIVA.</t>
        </r>
      </text>
    </comment>
    <comment ref="G1" authorId="0" shapeId="0" xr:uid="{00000000-0006-0000-0000-000005000000}">
      <text>
        <r>
          <rPr>
            <b/>
            <sz val="8"/>
            <color indexed="8"/>
            <rFont val="Tahoma"/>
            <family val="2"/>
          </rPr>
          <t>Registre la acción (correctiva y/o preventiva) que adopta la entidad para subsanar o corregir la causa que genera el  hallazgo.</t>
        </r>
        <r>
          <rPr>
            <sz val="8"/>
            <color indexed="8"/>
            <rFont val="Tahoma"/>
            <family val="2"/>
          </rPr>
          <t xml:space="preserve">
</t>
        </r>
      </text>
    </comment>
    <comment ref="H1" authorId="0" shapeId="0" xr:uid="{00000000-0006-0000-0000-000006000000}">
      <text>
        <r>
          <rPr>
            <b/>
            <sz val="8"/>
            <color indexed="8"/>
            <rFont val="Tahoma"/>
            <family val="2"/>
          </rPr>
          <t>Relacione y cuantifique las actividades a desarrollar para el cumplimiento de las metas parciales y finales que permitan medir el avance y cumplimiento del propósito  de mejoramiento. 
Se deben incluir tantas filas como metas sean necesarias.</t>
        </r>
      </text>
    </comment>
    <comment ref="I1" authorId="0" shapeId="0" xr:uid="{00000000-0006-0000-0000-000007000000}">
      <text>
        <r>
          <rPr>
            <b/>
            <sz val="8"/>
            <color indexed="8"/>
            <rFont val="Tahoma"/>
            <family val="2"/>
          </rPr>
          <t xml:space="preserve">Relacione el nombre de la unidad de medida que se  utiliza para medir el grado de avance de la actividad .
(unidades o porcentaje) 
</t>
        </r>
      </text>
    </comment>
    <comment ref="J1" authorId="0" shapeId="0" xr:uid="{00000000-0006-0000-0000-000008000000}">
      <text>
        <r>
          <rPr>
            <b/>
            <sz val="8"/>
            <color indexed="8"/>
            <rFont val="Tahoma"/>
            <family val="2"/>
          </rPr>
          <t xml:space="preserve">Relacione la cantidad, Volumen o tamaño de la actividad, establecido en unidades o porcentajes. 
</t>
        </r>
      </text>
    </comment>
    <comment ref="K1" authorId="0" shapeId="0" xr:uid="{00000000-0006-0000-0000-000009000000}">
      <text>
        <r>
          <rPr>
            <b/>
            <sz val="8"/>
            <color indexed="8"/>
            <rFont val="Tahoma"/>
            <family val="2"/>
          </rPr>
          <t xml:space="preserve">Fecha programada para la iniciación de cada actividad para el cumplimiento de la meta final. </t>
        </r>
        <r>
          <rPr>
            <sz val="8"/>
            <color indexed="8"/>
            <rFont val="Tahoma"/>
            <family val="2"/>
          </rPr>
          <t xml:space="preserve">
</t>
        </r>
      </text>
    </comment>
    <comment ref="L1" authorId="0" shapeId="0" xr:uid="{00000000-0006-0000-0000-00000A000000}">
      <text>
        <r>
          <rPr>
            <b/>
            <sz val="8"/>
            <color indexed="8"/>
            <rFont val="Tahoma"/>
            <family val="2"/>
          </rPr>
          <t>Fecha programada para la terminación de cada actividad para el cumplimiento de la meta final.</t>
        </r>
      </text>
    </comment>
    <comment ref="M1" authorId="0" shapeId="0" xr:uid="{00000000-0006-0000-0000-00000B000000}">
      <text>
        <r>
          <rPr>
            <b/>
            <sz val="8"/>
            <color indexed="8"/>
            <rFont val="Tahoma"/>
            <family val="2"/>
          </rPr>
          <t xml:space="preserve">La hoja calcula automáticamente el plazo de duración de la actividad  de mejoramiento teniendo en cuenta las fechas de inicio y terminación de la meta.
</t>
        </r>
      </text>
    </comment>
    <comment ref="N1" authorId="2" shapeId="0" xr:uid="{00000000-0006-0000-0000-00000C000000}">
      <text>
        <r>
          <rPr>
            <b/>
            <sz val="8"/>
            <color indexed="8"/>
            <rFont val="Tahoma"/>
            <family val="2"/>
          </rPr>
          <t xml:space="preserve">Relacione el Nombre de la Dependencia (s) responsable por el cumplimiento de la meta.
</t>
        </r>
      </text>
    </comment>
    <comment ref="O1" authorId="0" shapeId="0" xr:uid="{00000000-0006-0000-0000-00000D000000}">
      <text>
        <r>
          <rPr>
            <sz val="8"/>
            <color indexed="8"/>
            <rFont val="Tahoma"/>
            <family val="2"/>
          </rPr>
          <t>Registre el avance físico de la ejecución de la actividad.</t>
        </r>
        <r>
          <rPr>
            <sz val="8"/>
            <color indexed="8"/>
            <rFont val="Tahoma"/>
            <family val="2"/>
          </rPr>
          <t xml:space="preserve">
</t>
        </r>
      </text>
    </comment>
    <comment ref="P1" authorId="0" shapeId="0" xr:uid="{00000000-0006-0000-0000-00000E000000}">
      <text>
        <r>
          <rPr>
            <sz val="8"/>
            <color indexed="8"/>
            <rFont val="Tahoma"/>
            <family val="2"/>
          </rPr>
          <t>Registre el avance físico de la ejecución de la actividad.</t>
        </r>
        <r>
          <rPr>
            <sz val="8"/>
            <color indexed="8"/>
            <rFont val="Tahoma"/>
            <family val="2"/>
          </rPr>
          <t xml:space="preserve">
</t>
        </r>
      </text>
    </comment>
    <comment ref="Q1" authorId="0" shapeId="0" xr:uid="{00000000-0006-0000-0000-00000F000000}">
      <text>
        <r>
          <rPr>
            <sz val="8"/>
            <color indexed="8"/>
            <rFont val="Tahoma"/>
            <family val="2"/>
          </rPr>
          <t>Calcula el avance porcentual de la actividad dividiendo la ejecución informada en la columna N sobre la columna J</t>
        </r>
        <r>
          <rPr>
            <sz val="8"/>
            <color indexed="8"/>
            <rFont val="Tahoma"/>
            <family val="2"/>
          </rPr>
          <t xml:space="preserve">
</t>
        </r>
      </text>
    </comment>
    <comment ref="O275" authorId="3" shapeId="0" xr:uid="{00000000-0006-0000-0000-000010000000}">
      <text>
        <r>
          <rPr>
            <b/>
            <sz val="9"/>
            <color indexed="81"/>
            <rFont val="Tahoma"/>
            <family val="2"/>
          </rPr>
          <t xml:space="preserve">
Se modifica la cantidad de medida con el fin de ajustar el porcentaje asignado.</t>
        </r>
      </text>
    </comment>
    <comment ref="O407" authorId="3" shapeId="0" xr:uid="{00000000-0006-0000-0000-000011000000}">
      <text>
        <r>
          <rPr>
            <b/>
            <sz val="9"/>
            <color indexed="81"/>
            <rFont val="Tahoma"/>
            <family val="2"/>
          </rPr>
          <t xml:space="preserve">
Avance del 25% por acciones de Dirección Operativa.</t>
        </r>
      </text>
    </comment>
    <comment ref="O425" authorId="3" shapeId="0" xr:uid="{00000000-0006-0000-0000-000012000000}">
      <text>
        <r>
          <rPr>
            <b/>
            <sz val="9"/>
            <color indexed="81"/>
            <rFont val="Tahoma"/>
            <family val="2"/>
          </rPr>
          <t xml:space="preserve">
Avance del 33% por acciones de Dirección Operativa.</t>
        </r>
      </text>
    </comment>
    <comment ref="O427" authorId="3" shapeId="0" xr:uid="{00000000-0006-0000-0000-000013000000}">
      <text>
        <r>
          <rPr>
            <b/>
            <sz val="9"/>
            <color indexed="81"/>
            <rFont val="Tahoma"/>
            <family val="2"/>
          </rPr>
          <t xml:space="preserve">
Avance del 33% por acciones de Dirección Operativa.</t>
        </r>
      </text>
    </comment>
    <comment ref="O432" authorId="3" shapeId="0" xr:uid="{00000000-0006-0000-0000-000014000000}">
      <text>
        <r>
          <rPr>
            <b/>
            <sz val="9"/>
            <color indexed="81"/>
            <rFont val="Tahoma"/>
            <family val="2"/>
          </rPr>
          <t xml:space="preserve">
Avance del 60% por acciones de Dirección Operativa.</t>
        </r>
      </text>
    </comment>
  </commentList>
</comments>
</file>

<file path=xl/sharedStrings.xml><?xml version="1.0" encoding="utf-8"?>
<sst xmlns="http://schemas.openxmlformats.org/spreadsheetml/2006/main" count="3987" uniqueCount="2411">
  <si>
    <t>TOTALES</t>
  </si>
  <si>
    <t>PBEC</t>
  </si>
  <si>
    <t>PBEA</t>
  </si>
  <si>
    <t>AP =  POMi / PBEA</t>
  </si>
  <si>
    <t>CPM = POMMVi / PBEC</t>
  </si>
  <si>
    <t xml:space="preserve">Puntaje Logrado por las Actividades  Vencidas (PLAVI)  </t>
  </si>
  <si>
    <t>Puntaje  Logrado  por las Actividades  (PLAI)</t>
  </si>
  <si>
    <t>Puntaje atribuido a las actividades vencidas (PAAVI)</t>
  </si>
  <si>
    <t>Reporte</t>
  </si>
  <si>
    <t>Informe</t>
  </si>
  <si>
    <t>Informe con registro fotográfico</t>
  </si>
  <si>
    <t>8. Código hallazgo</t>
  </si>
  <si>
    <t>16. Causa del hallazgo</t>
  </si>
  <si>
    <t>20. Acción de mejora</t>
  </si>
  <si>
    <t>28. Actividad / Unidad de medida</t>
  </si>
  <si>
    <t>31. Actividad / Cantidad Unidad de Medida</t>
  </si>
  <si>
    <t>32. Actividad / Fecha inicio</t>
  </si>
  <si>
    <t>36. Actividad / Fecha terminación</t>
  </si>
  <si>
    <t>40. Actividad / Plazo en semanas</t>
  </si>
  <si>
    <t>48. Observaciones</t>
  </si>
  <si>
    <t>11 01 002</t>
  </si>
  <si>
    <t>GTL</t>
  </si>
  <si>
    <t>14 04 010</t>
  </si>
  <si>
    <t>DO</t>
  </si>
  <si>
    <t>14 04 004</t>
  </si>
  <si>
    <t>14 01 011</t>
  </si>
  <si>
    <t>16 04 001</t>
  </si>
  <si>
    <t>Informe trimestral</t>
  </si>
  <si>
    <t>GGP</t>
  </si>
  <si>
    <t>14 04 003</t>
  </si>
  <si>
    <t>18 02 002</t>
  </si>
  <si>
    <t>18 01 002</t>
  </si>
  <si>
    <t>18 01 004</t>
  </si>
  <si>
    <t>11 03 002</t>
  </si>
  <si>
    <t>12 02 002</t>
  </si>
  <si>
    <t>11 02 002</t>
  </si>
  <si>
    <t>14 04 006</t>
  </si>
  <si>
    <t>19 08 003</t>
  </si>
  <si>
    <t>14 02 014</t>
  </si>
  <si>
    <t>11 03 001</t>
  </si>
  <si>
    <t>11 02 001</t>
  </si>
  <si>
    <t>21 04 001</t>
  </si>
  <si>
    <t>21 01 001</t>
  </si>
  <si>
    <t>21 05 001</t>
  </si>
  <si>
    <t>18 02 001</t>
  </si>
  <si>
    <t>14 05 001</t>
  </si>
  <si>
    <t>14 04 011</t>
  </si>
  <si>
    <t>14 02 003</t>
  </si>
  <si>
    <t>18 01 003</t>
  </si>
  <si>
    <t>18 01 100</t>
  </si>
  <si>
    <t>14 02 001</t>
  </si>
  <si>
    <t>FIRMA DEL REPRESENTANTE LEGAL</t>
  </si>
  <si>
    <t>Nombre: CARLOS ALBERTO GARCIA MONTES</t>
  </si>
  <si>
    <t>Correo electrónico: cagarcia@invias.gov.co</t>
  </si>
  <si>
    <t xml:space="preserve">Convenciones: </t>
  </si>
  <si>
    <t xml:space="preserve">Columnas de calculo automático </t>
  </si>
  <si>
    <t>Fila de Totales</t>
  </si>
  <si>
    <t>Efectividad de la Acción
SI / NO</t>
  </si>
  <si>
    <t>Código interno  hallazgo</t>
  </si>
  <si>
    <t>Dichas situaciones dificultan realizar su evaluación y seguimiento; además evidencian debilidades de control, por parte del Invías.</t>
  </si>
  <si>
    <t xml:space="preserve">H4R14 - Se pretendía la construcción de tres (3) nuevas estaciones para el recaudo de peaje y la adecuación de tres (3) de las existentes , sin embargo, se está adelantando la reconstrucción de dos y ampliación de tres.
De otra parte, en el Informe Gestión Misional Proyectos de Infraestructura, del 30 de enero de 2015, se menciona para el proyecto en cuestión, la terminación, construcción y adecuación de cuatro estaciones de peaje en la red vial nacional, que corresponden a las territoriales de Bolívar, Boyacá, Córdoba y Santander, con una inversión de $12.207.3 millones; información que difiere de la referida en el anterior párrafo.
</t>
  </si>
  <si>
    <t>Las anteriores situaciones evidencian que no se manejan datos unificados del proyecto, pues tal y como se consignó anteriormente, existen diferencias de información en los reportes correspondientes a la Ficha EPI-FR-03 del proyecto, el informe de gestión y la descrita en el acta N.04 del 06 de mayo de 2014, del Consejo Directivo;</t>
  </si>
  <si>
    <t>Lo anterior presuntamente se produce por debilidades de control propio del contratista que no permiten advertir oportunamente el problema, lo que trae como consecuencias un riesgo importante de accidentes laborales.</t>
  </si>
  <si>
    <t>Reporte trimestral</t>
  </si>
  <si>
    <t>No se considera un daño patrimonial en consideración a que es un agente diferente al INVÍAS el que solicita se realicen unos diseños nuevos, no obstante se evidencia una falta de planeación y coordinación interinstitucional entre las entidades del mismo Sector del Ejecutivo.</t>
  </si>
  <si>
    <t>No se ha corregido este detalle constructivo, el cual de no ser atendido oportunamente puede traer como consecuencia la afectación estructural del puente.</t>
  </si>
  <si>
    <t>El argumento esgrimido por parte del Instituto para la no terminación de esas obras es la falta de recursos que asciende a los $9.000 millones de pesos.</t>
  </si>
  <si>
    <t>se evidenció que en el costado sur de la vía, se colocó una puerta para limitar el paso hacia el corredor, pero este paso es permanentemente abierto para el flujo de vehículos pesados</t>
  </si>
  <si>
    <t xml:space="preserve">Lo anterior debido a la presunta carencia, insuficiencia o inoportunidad en la aplicación de mecanismos de control para el eficaz cumplimiento de las funciones y obligaciones conferidas legalmente a la Interventoría y Gestores de INVÍAS. </t>
  </si>
  <si>
    <t>Deficiencia en el seguimiento y control</t>
  </si>
  <si>
    <t xml:space="preserve">H19R14 – La ejecución de las actividades establecidas en el Convenio 2800 de 2012,  presentan atraso; al respecto, el interventor en su  informe No. 20 de abril de 2015,  recomienda:
  “(…)  se construya en el menor tiempo posible la obra de drenaje que cruza bajo la vía Troncal del Caribe, con el objeto de evitar posibles inundaciones en los barrios aledaños, para lo cual es urgente se realice del empalme del ramal Santa Marta-Riohacha con la Vía existente. 
</t>
  </si>
  <si>
    <t>H20R14 –Desarrollo Vial Transversal del Sur Módulo 1 – Construcción de la Variante San Francisco – Mocoa”; Invías suscribió el contrato 407 el 5 de agosto de 2010, por un valor inicial de $401.550.3 millones  incluido IVA y plazo de 72 meses de los cuales tres (3) meses eran para Pre construcción y 72 meses para Construcción.
Se aprecia que transcurridos 48 meses de ejecución del proyecto, correspondiente al 67% del total del plazo del proyecto, se tiene un avance del 30% en la actividad de explanación y del 18% de puentes y/o Viaductos, mientras que no se registra avance en las actividades de afirmado y doble calzada</t>
  </si>
  <si>
    <t xml:space="preserve">La interventoría, concluye que el contrato  de obra No. 407 de 2010 se encuentra desfinanciado, debido a que la meta física no se cumple con los recursos asignados actualmente y el tiempo que resta del contrato
Lo que implica una deficiente planeación del proyecto y débil control por parte de la interventoría y supervisión.
</t>
  </si>
  <si>
    <t>Lo anterior se da presuntamente por una inadecuada aplicación de la metodología contemplada en el Manual de Interventoría del INVÍAS, lo cual implica una estimación incorrecta del monto de ajustes</t>
  </si>
  <si>
    <t>Esta situación evidencia fallas administrativas, de planeación y supervisión por parte de la Interventoría y del INVÍAS en cuanto al adecuado desarrollo de la gestión predial del proyecto</t>
  </si>
  <si>
    <t>Esta situación evidencia fallas administrativas, debido a que las condiciones de tráfico de la vía hicieron que la selección de pintura no fuese la mejor.</t>
  </si>
  <si>
    <t>Artículo 87 de la Ley 1474 de 2011, en consideración a que presuntamente la planeación en este corredor no fue adecuada y prueba de esto es que se hizo necesario reducir el alcance contractual, dado que los recursos asignados no eran suficientes.</t>
  </si>
  <si>
    <t>Las anteriores situaciones evidencian deficiencias de planeación para el  cumplimiento de las metas físicas contratadas; lo que pone en riesgo el cumplimiento de las obligaciones establecidas en el contrato, así como el proceso de liquidación</t>
  </si>
  <si>
    <t>Las anteriores circunstancias,  denotan debilidades de control y seguimiento del proceso contractual y afectan el cumplimiento tanto del objeto como del plazo establecido en el contrato.</t>
  </si>
  <si>
    <t>Esta situación denota debilidades de seguimiento y control del proceso contractual y afecta el proceso de liquidación.</t>
  </si>
  <si>
    <t xml:space="preserve">H34R14 - Plazo ejecución del Contrato 794 de 2009
se evidenció que en el numeral 9 de la  Adenda No. 1 del 27 de febrero de 2009 del Pliego de Condiciones; se modificó  entre otros el plazo de ejecución del contrato del numeral 1.19; en el siguiente sentido: “El plazo previsto para la ejecución del Contrato será de Treinta y Seis (36) meses (…)” y en la Cláusula Cuarta del Contrato se estableció el siguiente plazo “El plazo para la ejecución del contrato será de 48 meses (…)”. </t>
  </si>
  <si>
    <t>Lo cual denota debilidad en la aplicación de las condiciones y requisitos establecidos en el proceso de selección, cuyas disposiciones deben ser acatadas íntegramente.</t>
  </si>
  <si>
    <t>No regular de manera oportuna lo relacionado con la exigencia de constitución de fiducias para el manejo de los anticipos, de conformidad con el artículo 91 de la Ley 1474 de 2011</t>
  </si>
  <si>
    <t>Se observa debilidad en la gestión de la interventoría y supervisión del INVÍAS en cuanto a la exigencia de realizar el procedimiento que muestre la capacidad real de la superestructura con carga vehicular de diseño</t>
  </si>
  <si>
    <t>La entidad acepta las observaciones e informa que el contrato se encuentra en fase de ejecución y que  procedió a exigir la implementación de  acciones correctivas.</t>
  </si>
  <si>
    <t>Situación que denota debilidades en la aplicación del Principio de Planeación, lo que puede afectar el cumplimiento del objeto contractual.</t>
  </si>
  <si>
    <t xml:space="preserve"> debido a deficiencias en la planeación en la elaboración de los estudios previos entregados por Invías</t>
  </si>
  <si>
    <t xml:space="preserve">H45R14 - Estudios y diseños entregados por el Invías. 
El Estudio Geotécnico y de Pavimentos efectuado en la consultoría cuya valor se estima en $998.133.646 no fue utilizado en desarrollo de la obra, debido a que en la revisión y ajuste a los diseños efectuada en la adición N° 1 del 26 de septiembre de 2014 del contrato No 1788 de 2012, suscrita por el Director de Contratación del INVIAS y por la cual se  pagó un valor de $165.530,417 se cambió el diseño de pavimento. </t>
  </si>
  <si>
    <t>Así las cosas, se ejecutó la rehabilitación con unos estudios diferentes a los inicialmente aportados y  pagados por el Instituto.</t>
  </si>
  <si>
    <t xml:space="preserve">H46R14 - Anticipo
Contrato de obra No. 1788 del 7 de noviembre de 2012, En el contrato se estableció el pago de un anticipo de hasta el 10% del valor básico del contrato sin IVA por valor de $ 8.183.739.964,2; sin embargo mediante la modificación No.3 se incrementó un valor adicional al anticipo de $2.498.575.698 equivalente al 3.06% del valor básico de las obras, </t>
  </si>
  <si>
    <t>No mantener las variables iniciales para garantizar la amortización del mismo, ni tener un control establecido para ello.</t>
  </si>
  <si>
    <t>H47R14 - Diseños sitios críticos
En la ejecución del contrato No 1788 de 2012 se realizó la elaboración de 11 estudios y Diseños en sitios críticos sobre la vía Orrapihuasi – Florencia en los Departamentos del Huila y Caquetá sobre los siguientes puntos de referenciación PR23+440;PR26+800;PR33+900;PR34+080;PR34+694;PR36+700;PR37+100;PR38+800;PR42+500;PR47+760;PR53+400, de los cuales solo se ejecutaron 4 obras cuyo diseños tuvieron un por valor de $541.035.600 y quedaron 7 sitios críticos a los que no se le efectúo su construcción, Lo cual conlleva a que se reduzcan las metas físicas por inversión en estudios y diseños que no se materializan en la obra.</t>
  </si>
  <si>
    <t xml:space="preserve">Debido a deficiencias en la planeación de los estudios y diseños </t>
  </si>
  <si>
    <t>H49R14 - Plazo contractual
Contrato de obra No. 1788 del 7 de noviembre de 2012, El plazo inicial del contrato se estableció en de 22 meses a partir de la suscripción del acta de inicio, sin embargo fue objeto de 2 prórrogas, una de 12 días y otra de 60 días respectivamente, Lo cual conlleva a que se extienda el plazo contractual generando demoras en los tiempos de viaje e incomodidades a los usuarios de las vías intervenidas.</t>
  </si>
  <si>
    <t xml:space="preserve">Debido a deficiencias en la planeación contractual en la determinación de los plazos de conformidad con los estudios y actividades constructivas </t>
  </si>
  <si>
    <t xml:space="preserve">H50R14 – Señalización vertical. 
Contratos 896-2013 y 927-2013 Obras de mejoramiento Agua Clara - Ocaña, Los catorce (14) delineadores de curva (de corona), ubicados entre el PR 8+500 y PR 8+800 se encuentran verticalmente desalineados. Lo cual impide cumplir en forma eficiente con la función de orientación respectiva, pone en riesgo la normal circulación vehicular.
</t>
  </si>
  <si>
    <t>Debilidades de la interventoría y supervisión del INVÍAS.</t>
  </si>
  <si>
    <t>H51R14 – Berma cuneta.
Contratos 896-2013 y 927-2013 Obras de mejoramiento Agua Clara - Ocaña, La berma cuneta localizada en la margen derecha entre el PR 9+900 y PR 10+150 presenta con severidad media grietas longitudinales y de esquina en toda su extensión. Situación que muestra un deterioro acelerado máxime cuando las obras fueron recibidas el pasado 25 de septiembre de 2014.</t>
  </si>
  <si>
    <t xml:space="preserve">Debilidad en las labores de interventoría y supervisión del INVÍAS </t>
  </si>
  <si>
    <t xml:space="preserve">H52R14 – Señalización horizontal. 
Contratos 896-2013 y 927-2013  Obras de mejoramiento Agua Clara - Ocaña, La línea central de demarcación horizontal amarilla comprendida entre el PR 7+500 y PR 12+000 no presenta uniformidad en cuanto a su dimensión y color, además se encuentra interrumpida (sin demarcar) en un tramo aproximado de cinco metros en el PR 10+000. </t>
  </si>
  <si>
    <t>Hecho que refleja deficiencias en el proceso de la aplicación de la señalización lo cual hace deficiente la función de canalización del tránsito que circula por la zona</t>
  </si>
  <si>
    <t xml:space="preserve">H53R14 – Berma cunetas. 
Contratos. 890-2013 y 928-2013. Obras de mejoramiento de las vías Ocaña - Alto del Pozo., La berma cuneta comprendida entre el PR 63+000 y PR 69+000, seis kilómetros de longitud presenta: agrietamientos longitudinales, de esquina y transversales; pérdida de partículas y cemento superficial; pedazos de madera embebidos en la losa de concreto que muestran huecos en la superficie; losas fracturadas; sin resanar huellas de pisada de ganado o carretilla y tramos de cunetas fundidas sin la respectiva dilatación. </t>
  </si>
  <si>
    <t xml:space="preserve">H54R14 – Pavimento. 
Contratos. 890-2013 y 928-2013. Obras de mejoramiento de las vías Ocaña - Alto del Pozo. 
El pavimento asfáltico muestra falla por hundimiento con rotura de la carpeta en la parte central de la calzada del PR 65+150, así como perdida de la película de ligante y agregado en el sector comprendido entre el PR 63 + 000 y PR 64+980, haciéndose más notoria en el PR63+000 y PR64+980 e inicio del PR 63+000. </t>
  </si>
  <si>
    <t>Se muestra así posibles fallas por parte de la interventoría y supervisión del INVÍAS</t>
  </si>
  <si>
    <t>Planeación presupuestal</t>
  </si>
  <si>
    <t>Plazo contractual.</t>
  </si>
  <si>
    <t>Debido a debilidades en la planeación del contrato e insuficiencia de estudios técnicos</t>
  </si>
  <si>
    <t>H59R14 - Contrato No 1289 del 8 de octubre de 2014 el cual tiene por objeto el mejoramiento y mantenimiento de la carretera Candelaria – La Plata
La meta física de la longitud de pavimento se estableció en 1 Km comprendido entre el PR 44+900 al PR 45+900 y la atención de dos sitios críticos ubicados en el PR 4+150 y el PR 22+700, sin embargo se ejecutaron 903.7 m de pavimento y no se hizo obra en los dos sitios críticos.</t>
  </si>
  <si>
    <t>Debido a deficiencias en la estructuración del presupuesto de obra y en estudios previos insuficientes puesto que solo se identifica  la necesidad y las metas físicas</t>
  </si>
  <si>
    <t>Generado por falta de gestión, presuntamente imputable al contratista, al no cumplir con el Plan de Inversiones acordado previsto en la Cláusula Sexta del Contrato</t>
  </si>
  <si>
    <t xml:space="preserve">H64R14. Construcción del Puente de Honda.
Al revisar el desarrollo del Contrato de Interventoría 653 de 2012, se evidencia el pago por actividades que presuntamente no estaban justificadas  por las cuales se canceló cerca del 40% del valor del contrato de Interventoría. </t>
  </si>
  <si>
    <t>Lo anterior evidencia el  presunto incumplimiento tanto de las funciones de los Supervisores (Gestores) designados por INVÍAS establecidas en la Resolución 3376 de 2010,</t>
  </si>
  <si>
    <t>Esta situación evidencia fallas administrativas y de supervisión por parte de la Interventoría y del INVÍAS</t>
  </si>
  <si>
    <t>H66R14 - Ubicación y priorización de puentes peatonales (Caso Chiquinquirá) –.
Dentro del convenio 3075 de 2013 En el caso del puente junto a la casa de la cultura, no se tuvo en cuenta que la misma está declarada como patrimonio cultural, y como tal, cualquier intervención se debe consultar con el Ministerio de Cultura</t>
  </si>
  <si>
    <t>Se evidencia que hubo falta de planeación en la priorización y escogencia de los sitios donde se van a implantar los puentes</t>
  </si>
  <si>
    <t>definición clara la exigencia de realizar el procedimiento que muestre la capacidad real de la superestructura.</t>
  </si>
  <si>
    <t>Deficiencias de planeación y de Coordinación Interinstitucional entre INVÍAS y la ANI, teniendo en cuenta que no se logró el objeto del Proyecto el cual era realizar la construcción y adecuación de la Estación de Peaje</t>
  </si>
  <si>
    <t>Denotan debilidades en el plazo asignado para la ejecución del contrato.</t>
  </si>
  <si>
    <t>Deficiencias en los mecanismos de seguimiento y monitoreo del Instituto.</t>
  </si>
  <si>
    <t>H73R14 - Colocación postes de kilometraje..
En desarrollo de visitas a obras emanadas de convenios con municipios para el mejoramiento de la Red Terciaria, se evidenció que no existe criterio unificado para la colocación de postes de kilometraje</t>
  </si>
  <si>
    <t>Debilidades y deficiencias en el establecimiento de lineamientos estándar para la identificación de sus vías terciarias</t>
  </si>
  <si>
    <t xml:space="preserve">H74R14 - Obras inconclusas y calidad de las mismas – Convenio 2252 de 2012 –.
la construcción de placa huella, presentaban deficiencias en su calidad, entre las cuales se encuentran: agrietamiento de concreto, tanto en placa como piedra pegada; desgaste prematuro de la zona de rodadura de las placas de concreto, elementos mal construidos y colocados (cunetas y bordillos), juntas sin sellar, colocación incorrecta de arriostramientos, entre otros </t>
  </si>
  <si>
    <t>Falta de control y seguimiento por parte de la interventoría contratada por el INVIAS.</t>
  </si>
  <si>
    <t>H75R14 – Ejecución de obras inconclusas emanadas de convenios anteriores.
En la actuación especial realizada a contratos de Red Terciaria en el año 2013, se notificó como  fiscal las obras inconclusas del convenio 1533/10. El Instituto liquidó este convenio y suscribió uno nuevo, el 2609/12</t>
  </si>
  <si>
    <t>Deficiencias en estructuración y planeación del proyecto</t>
  </si>
  <si>
    <t xml:space="preserve">H76R14 – Mantenimiento.
• Convenio 1884-2012, • Convenio 2568-2012. • Convenio 2453-2012. y • Convenio 1611-2012, presenta varios sitios críticos con presencia de ahuellamientos, hundimientos y desplazamiento de material de afirmado -
</t>
  </si>
  <si>
    <t>La situación enunciada entre otros factores, se debe principalmente a la falta de mantenimiento a la vía por parte de las administraciones de los municipios beneficiarios</t>
  </si>
  <si>
    <t xml:space="preserve">H79R14. Estudios previos convenio 598 de 2013. 
Dentro la visita administrativa realizada el 15 de julio de 2015 a las instalaciones de la Oficina de Archivo del INVÍAS, no se encontró evidencia de la realización de los estudios previos y que la carpeta del convenio tampoco contiene un análisis del valor estimado del convenio. Por consiguiente, se genera incertidumbre  sobre el procedimiento adelantado para establecer el valor del contrato. </t>
  </si>
  <si>
    <t>No evidencia de estudios previos</t>
  </si>
  <si>
    <t>H80R14. Dentro de la carpeta del convenio 598 del 2013, no se evidencia la resolución de justificación de la contratación directa, conforme con lo observado en la visita administrativa a la oficina de Archivo del 1° piso de las instalaciones del INVÍAS</t>
  </si>
  <si>
    <t>El convenio interadministrativo debe contener la resolución de justificación de la contratación directa</t>
  </si>
  <si>
    <t>H81R14. Plazo ejecución del convenio 598 de 2013 y del contrato de interventoría 3799 de 2013
Se estableció dentro del cuerpo de la minuta del convenio 598 de 2013 que el plazo “será hasta el 31 de diciembre de 2013, contado a partir de la fecha de la orden de iniciación, lo cual ha generado que a la fecha se hayan celebrado dos prórrogas, la primera del 20 de septiembre de 2013, con una duración de hasta el 31 de diciembre de 2014, y una segunda, celebrada el 19 de diciembre de 2014 con plazo de hasta el 30 de septiembre de 2015.</t>
  </si>
  <si>
    <t>H83R14 - Alcance físico del Convenio 598 de 2013
En desarrollo de la visita al sitio de las obras  la interventoría y el delegado de la Gobernación para la atención de esta diligencia en la vía Zanjón- Pueblo Bello, le informaron a la Contraloría que el presupuesto del contrato de obra no alcanza para terminar los 30 kilómetros que corresponden a la meta física propuesta en el objeto del convenio interadministrativo.</t>
  </si>
  <si>
    <t>H84R14 - Plazo contractual contrato 2013-02-0959  y convenio 598 de 2013 
Se evidencia que existe una inconsistencia temporal entre el plazo del Convenio y el del contrato, del cual el segundo excede el plazo originalmente pactado en 17 meses. Lo anterior en consideración a que el plazo original del convenio vencía el 31 de diciembre de 2013 y el contrato de obra se celebró con un plazo de 20 meses, es decir, que con el solo hecho de su suscripción la Gobernación estaba comprometiéndose con un plazo que excedía su capacidad de ejecución original,</t>
  </si>
  <si>
    <t>Mayor plazo de ejecución del contrato frente al convenio</t>
  </si>
  <si>
    <t>H85R14 - Cumplimiento del plazo del convenio  598 de 2013
Se pudo observar que las obras no estarán en el plazo en el que finaliza la prórroga del adicional 2 . Lo anterior, se sustenta en el hecho que de los aproximadamente 22 kilómetros pavimentados del alcance físico estimado en la actualidad del contrato derivado, solo se ha llegado hasta el PR 17+700 aproximadamente;</t>
  </si>
  <si>
    <t>Presuntas deficiencias en la planeación y control y seguimiento, efectuado a las obligaciones de la Gobernación por parte del INVÍAS.</t>
  </si>
  <si>
    <t>Informe y registro fotográfico</t>
  </si>
  <si>
    <t>Por deficientes estudios previos y  subestimación de cantidades de obra en el presupuesto,  lo cual conlleva a recorte e incumplimiento de las metas físicas definidas en el contrato.</t>
  </si>
  <si>
    <t>Por deficiencias en la estructuración de estudios previos, lo cual conlleva a recorte e incumplimiento de las metas físicas definidas en el contrato.</t>
  </si>
  <si>
    <t xml:space="preserve">H103R14. Estudios previos insuficientes. convenio No. 901 de 2013 y 902 de 2013 celebrado entre Invías y Alcaldía del municipio de Mocoa (Putumayo).
Estudios previos insuficientes e inadecuados para la suscripción de los Convenios Interadministrativos anteriormente citados. Derivando como consecuencia la realización de modificaciones y ajustes en detalles y cantidades de obra (ver acta parcial No 05 de 05 de enero de 2015). Se han adicionado ítems no previstos que son propios de la etapa de planeación, los cuales han sido elaborados por el Contratista </t>
  </si>
  <si>
    <t>Deficiencias en la etapa de planeación contractual de los convenios interadministrativos. No. 901 de 2013 y 902 de 2013 celebrado entre INVÍAS y Alcaldía del Municipio de Mocoa (Putumayo).</t>
  </si>
  <si>
    <t>Deficiencias en la etapa de planeación contractual del Convenio en la elaboración de estudios previos</t>
  </si>
  <si>
    <t>14 01 008</t>
  </si>
  <si>
    <t xml:space="preserve">H105R14. Convenio No. 2323 de 2013. Publicación en SECOP.
La Administración Municipal de Puerto Caicedo no hizo la respectiva publicación del proceso en dicho sistema. </t>
  </si>
  <si>
    <t>Falta de publicación</t>
  </si>
  <si>
    <t>H107R14. Calidad obras ejecutadas y recibidas Contrato N° LP-005-2014. municipio de Repelón, Departamento del Atlántico
 Vía Las Flores
En el K1+780 se presenta deslizamiento en el talud entre el borde de la vía y los gaviones;</t>
  </si>
  <si>
    <t xml:space="preserve">Debido a que no se siguieron por completo las especificaciones técnicas </t>
  </si>
  <si>
    <t>Debilidades en la supervisión y control</t>
  </si>
  <si>
    <t xml:space="preserve">Debilidades en la gestión contractual por parte del -municipio de  Galapa, Departamento del Atlántico- y en el seguimiento y control del interventor </t>
  </si>
  <si>
    <t>H110R14 - Calidad obras ejecutadas y recibidas contrato N° LP-014-2013 - 
irregularidades que se describen a continuación:
En el K5+460 la rampa de acceso a la placa huella se encuentra agrietada; En el K5+130 la placa derecha de la rampa de acceso está agrietada; En el K4+950 se encuentra agrietada la batea de concreto en el centro</t>
  </si>
  <si>
    <t>El Instituto Nacional de Vías no tiene cuantificado el valor de la deuda pendiente de pago por concepto de Impuesto Predial y de Valorización de los predios de su propiedad, debido a que dicho monto no ha sido informado por las Direcciones Territoriales del Instituto al Nivel Central  o porque las Secretarías de Hacienda de los Municipios no ha enviado la cuenta de cobro.</t>
  </si>
  <si>
    <t>16 04 003</t>
  </si>
  <si>
    <t>El Invías no ha obtenido la  exclusión de éstos.</t>
  </si>
  <si>
    <t>El Invías no ha obtenido la  exclusión de éstos, el Invías ha pagado dicho impuesto sobre 637predios en 2013 y 618 en 2014</t>
  </si>
  <si>
    <t>16 01 004</t>
  </si>
  <si>
    <t xml:space="preserve">Debilidades en los mecanismos de seguimiento y monitoreo. </t>
  </si>
  <si>
    <t xml:space="preserve">Control inadecuado de sus inmuebles.                                                                                                                                                                                                                                                                                               </t>
  </si>
  <si>
    <t>Deficiencias en la administración, seguimiento y control de los bienes de su propiedad.</t>
  </si>
  <si>
    <t>Deficiencias en el control y administración sobre los bienes del Invías</t>
  </si>
  <si>
    <t>18 04 001</t>
  </si>
  <si>
    <t>H125R14 - Seguridad corredores férreos 
Al corredor férreo  activo porque diariamente transita el tren de la Sabana que transporta turistas y estudiantes universitarios, se observó que en varios sectores se construyeron casas cercanas a la franja de seguridad del corredor.
En los pasos a nivel del tramo férreo que atraviesa el Municipio de Cajicá se observó ausencia de señalización tal como lo establece el artículo 113 de la   Ley 769 de 2002</t>
  </si>
  <si>
    <t>H126R14  - Estado de los predios y estaciones férreas de la Sabana.
El Invías, a pesar de haber recibido estos inmuebles desde 1993 y 2006 a 2010,  no cuenta con una política institucional para el reconocimiento, la recuperación, la rehabilitación, el mantenimiento, la custodia y la administración de predios, zonas o franjas de terreno, zonas de seguridad, patios para maniobras, vías o líneas férreas, obras de arte, estaciones, paraderos, zonas de cargue y descargue, bodegas, talleres y campamentos existentes a lo largo y ancho de los corredores férreos.</t>
  </si>
  <si>
    <t>Falta de control adecuado sobre la propiedad de los bienes del Invías.</t>
  </si>
  <si>
    <t>H129R14- Áreas estación de La Sabana 
En visita realizada a la Estación de La Sabana el 15 de septiembre de 2015, se observó que dentro del predio donde está ubicada dicha estación, existen algunas áreas construidas, que son administradas por el Invías en su calidad de propietario, en total estado de deterioro, como es el área de campamentos.</t>
  </si>
  <si>
    <t>H130R14 - Implementación de trenes de cercanías para pasajeros
El Conpes 3677 del 19 de Julio de 2010 plantea la política pública para el desarrollo integral de la movilidad de la Región Capital Bogotá Cundinamarca, el sistema de transporte planteado iniciaría el año 2016 y para esa fecha  los corredores férreos  deberían estar en condiciones para ser entregados a la Gobernación de Cundinamarca y al Distrito Capital,  existen dificultades para la entrega del corredor férreo, puesto que el Invías no tiene pleno dominio de los corredores férreos, en el entendido de que existen predios que hacen parte de los mismos y que se encuentran invadidos aproximadamente en el 90%.</t>
  </si>
  <si>
    <t>Invías no tiene pleno dominio de los corredores férreos</t>
  </si>
  <si>
    <t xml:space="preserve">H132R14 - Estructuración, seguimiento y control de proyectos
Al hacer revisión de los elementos que constituyen la línea base del tiempo de diversos proyectos y su relación con la línea base de costos (presupuesto), se evidencian falencias en la construcción de los mismos, lo que conlleva a una presunta afectación a los procesos de control y seguimiento de los proyectos. </t>
  </si>
  <si>
    <t>No se evidencian controles adecuados a los cronogramas de obra</t>
  </si>
  <si>
    <t xml:space="preserve">H133R14 - Ejercicio de funciones de interventoría –.
Para la interventoría de los convenios N° 2252 del 30 de noviembre de 2012; N°, 2543 del 4 de diciembre de 2012 y N° 2657 del 10 de diciembre de 2012, desistió de continuar con las mismas dando como causal “la imposibilidad de conciliar con el Instituto el valor de la posible ampliación del contrato de Interventoría [1123/13]. Esta situación obligó al instituto a contratar una nueva interventoría para continuar apoyando los procesos de seguimiento y control a la ejecución de obras </t>
  </si>
  <si>
    <t>Supervisión</t>
  </si>
  <si>
    <t>Se aplica la regla pactada para contratos laborales a contratos por prestación de servicios</t>
  </si>
  <si>
    <t>H136R14 - Costos de interventoría.
, se evidencia que INVÍAS no tiene criterios normativos pre establecidos que determinen con certeza cada uno de los ítems que considera que deben hacer parte de los formularios: “Propuestas económicas” de los oferentes y “Factor Multiplicador”. Lo anterior considerando que al revisar varios contratos, especialmente el Contrato de interventoría 4149 de 2013,  se evidencian las siguientes presuntas irregularidades:</t>
  </si>
  <si>
    <t>No tener criterios predefinidos para el pago prestaciones y primas; no exigir especificaciones mínimas, etc.</t>
  </si>
  <si>
    <t xml:space="preserve">H137R14 - Funciones de los supervisores designados por INVÍAS
Los supervisores designados por Invías no están cumplimiento a cabalidad con sus funciones, acorde con lo establecido en la  Resolución No. 3376 de julio 28 de 2010.
Contratos 526 y 542  2012, Contrato 794 de 2009, Convenio 1222 de 2014, Contrato 544 de 2012, Contrato 563 de 2012, Contrato 581 de 2012 y 409 de 2010, Contrato 529 de 2012, 2031 de 2012 y 546 de 2012 y Contrato 807 de 2009:  </t>
  </si>
  <si>
    <t>Debilidades en el proceso de supervisión por parte de Invías.</t>
  </si>
  <si>
    <t>22 01 001</t>
  </si>
  <si>
    <t>19 05 001</t>
  </si>
  <si>
    <t>H139R14 – Comité adiciones y prorrogas
Con relación a los contratos de obra analizados por la CGR , se observó que las actas del Comité de Prórrogas y Adiciones no reflejan el estudio y análisis requerido sobre las adiciones y/o prórrogas solicitadas</t>
  </si>
  <si>
    <t>Debilidades en la observancia de lo establecido en el artículo tercero de la Resolución No. 1149 del 14 de marzo de 2008</t>
  </si>
  <si>
    <t>No se observa que la Entidad haya tomado correctivos respecto a dichos atrasos en la gestión predial.</t>
  </si>
  <si>
    <t>12 01 003</t>
  </si>
  <si>
    <t>Débil supervisión en el seguimiento del cumplimiento de las obligaciones emanadas del contrato, específicamente en lo atinente al aseguramiento de la Entidad</t>
  </si>
  <si>
    <t xml:space="preserve">H149R14 - Autorizaciones y ejecución de proyectos con vigencias futuras. 
Se presentan deficiencias en la planeación, programación y falta de oportunidad en la ejecución contractual realizada por las unidades ejecutoras para los proyectos financiados con autorizaciones de vigencias futuras.
La entidad manifiesta que los recursos se ejecutaron en su totalidad en los proyectos, sin embargo la ejecución de los mismos no se realizó en la vigencia para la cual fueron autorizados los recursos de vigencias futuras, como se evidencia en el saldo de la cuenta de anticipos contables de la entidad que a  31 de diciembre de 2014 se encuentran sin ejecutar. </t>
  </si>
  <si>
    <t>Deficiencia en la programación, planeación y efectiva ejecución de los proyectos financiados con vigencias futuras</t>
  </si>
  <si>
    <t>Deficiencia en el procedimiento, establecido para la cancelación de saldos presupuestales</t>
  </si>
  <si>
    <t>Deficiencias en la planeación contractual para la ejecución adecuada de los recursos asignados</t>
  </si>
  <si>
    <t xml:space="preserve">Deficiencia en los controles, de las unidades ejecutoras para la oportuna ejecución de estos recursos </t>
  </si>
  <si>
    <t xml:space="preserve">H156R14 - Ejecución vigencias futuras. 
Durante la vigencia 2014 se comprometieron recursos de vigencias futuras aprobadas en años anteriores por $2.720.220.5 millones, de los cuales se presentaron obligaciones por $1.749.432.3 millones, para los cuales en la muestra seleccionada se encontraron $271.923.9 millones, correspondiente a contratos interadministrativos suscritos con entidades territoriales y educativas, que se encuentran en proceso de contratación y en otros no ha iniciado la ejecución. </t>
  </si>
  <si>
    <t>Deficiencias en la planeación para la ejecución contractual, efectiva de los recursos aprobados con vigencias futuras</t>
  </si>
  <si>
    <t>H157R14 - Reservas presupuestales Dentro de las reservas constituidas al cierre de la vigencia 2014, están incluidas las correspondientes a 290 contratos por $130.717.2 millones</t>
  </si>
  <si>
    <t>Deficiencia en la adecuada constitución de las reservas, ya que estas no permiten determinar situaciones extraordinarias presentadas</t>
  </si>
  <si>
    <t xml:space="preserve">Esta situación se presenta debido a que el SIIF Nación no facilita las consultas de los movimientos ni la identificación de las partidas para poder realizar los cruces entre los extractos bancarios y los libros auxiliares. </t>
  </si>
  <si>
    <t>El embargo de las cuentas bancarias se presenta al dejar de considerar el beneficio de inembargabilidad con que gozan los recursos públicos del Estado.</t>
  </si>
  <si>
    <t>H162R14 - Contratos y convenios liquidados con saldos por amortizar. 
Debido al incumplimiento de los procedimientos establecidos para el registro contable de las actas de liquidación, en el INVÍAS se presentan Contratos y Convenios ya Liquidados (información registrada en el SICO y reportada por las Unidades Ejecutoras) con Anticipos sin Amortizar por valor de $46.976 millones, lo cual genera sobreestimación sobre el saldo total de la cuenta Deudores.</t>
  </si>
  <si>
    <t>Debido al incumplimiento de los procedimientos establecidos para el registro contable de las actas de liquidación</t>
  </si>
  <si>
    <t xml:space="preserve">H163R14 - Contratos y convenios certificados con saldos por amortizar.
A 31 de diciembre de 2014 se presentan Contratos y Convenios certificados (información registrada en el SICO y reportada por las Unidades Ejecutoras) con Anticipos sin Amortizar por valor de $12.291 millones,  lo cual sobreestima el saldo total de la cuenta Deudores. </t>
  </si>
  <si>
    <t>En cumplimiento de la Resolución 178 de 2006, el Comité de  Seguimiento del Plan de Mejoramiento de la Liquidación de Contratos y Convenios Interadministrativos certifica mediante acta, la pérdida de competencia para liquidar, luego de dicha certificación el INVÍAS ya no tiene ninguna potestad sobre los mismos.</t>
  </si>
  <si>
    <t>Debido a errores en el proceso de contabilización.</t>
  </si>
  <si>
    <t xml:space="preserve">Los funcionarios de INVÍAS informaron que esas diferencias se presentan porque el auxiliar se alimenta permanentemente teniendo en cuenta que aún existen varias partidas pendientes de distribuir. </t>
  </si>
  <si>
    <t>Subestimación de la cuenta 17 - Bienes de Uso Público e Históricos y Culturales en la cuantía mencionada.</t>
  </si>
  <si>
    <t>18 04 002</t>
  </si>
  <si>
    <t>Deficiencias en la oportunidad para realizar las actividades apropiadas que permitan el reconocimiento y revelación a valor real de la Propiedad Planta y Equipos</t>
  </si>
  <si>
    <t>Producto de consignaciones y notas crédito no identificadas</t>
  </si>
  <si>
    <t>Incertidumbre sobre el saldo de las cuentas comprometidas en estas operaciones y posibilita inconsistencias en los Estados Contables Consolidados del Sector Público</t>
  </si>
  <si>
    <t>Para la vigencia 2014 están relacionadas con cuentas por depurar.</t>
  </si>
  <si>
    <t>Esta situación no se encuentra reflejada ni en la Nota 3</t>
  </si>
  <si>
    <t>18 01 001</t>
  </si>
  <si>
    <t>No permite tener la claridad suficiente para el adecuado análisis de la información contenida en los Estados Contables.</t>
  </si>
  <si>
    <t>Seguimiento de la Oficina de Control Interno  al Plan de Mejoramiento, solamente se limita a verificar el cumplimiento de las acciones y no a la efectividad de las mismas.</t>
  </si>
  <si>
    <t xml:space="preserve">H1R15. Desarrollo proyecto Cruce de la Cordillera Central - Túnel de la Línea.
Se observaron deficiencias constructivas, escasez de personal en los frentes de trabajo, falta de señalización y protocolos de seguridad industrial en algunos sitios de la obra, inadecuada disposición del material sobrante y debilidades frente al tema de responsabilidad social.
</t>
  </si>
  <si>
    <t>Lo identificado se originó por presuntos incumplimientos del contratista con respecto al cronograma y a las metas físicas establecidas en las bases del acuerdo conciliatorio del 10 de marzo de 2015 y el modificatorio 11 del 01 de abril de 2015. A su vez, se evidenció la falta de gestión efectiva por parte del Invías  para hacer cumplir lo contractualmente establecido en dichos acuerdos y modificatorios.</t>
  </si>
  <si>
    <t>12 01 004</t>
  </si>
  <si>
    <t>Se evidencian debilidades en el ejercicio de control y supervisión por parte de las interventorías de cada proyecto involucrado en la licencia, al no conminar al contratista al cumplimiento efectivo de las medidas ambientales y a lo dispuesto en la licencia ambiental del proyecto.</t>
  </si>
  <si>
    <t>12 02 001</t>
  </si>
  <si>
    <t xml:space="preserve">Pese a lo reportado por la entidad,  se identifica falta de oportunidad del contratista para dar cumplimiento con las obligaciones a su cargo y de las fallas en materia de seguimiento a cargo de la Interventoría. </t>
  </si>
  <si>
    <t>Esta situación se presentó por la falta de  aplicación efectiva de controles  por parte de los diferentes instancias que participan (ron) en el proceso de ejecución del Contrato 581de 2012,</t>
  </si>
  <si>
    <t>Lo anteriormente expuesto, revela deficiencias en la etapa precontractual, específicamente en la planificación técnica, y la evaluación a detalle (estudios, diseños y presupuestación) de las necesidades a cubrir con el proceso contractual y consecuentemente en las cantidades de obras a ejecutar por parte de la entidad.</t>
  </si>
  <si>
    <t>Lo anterior debido a la falta de diseños en estructuras puntuales y los ajustes en alineamiento y sección que tuvieron que ser realizados a los diseños originales, por su desactualización y falta de coordinación con respecto a la realidad en campo</t>
  </si>
  <si>
    <t xml:space="preserve">Lo anterior, demuestra débil planeación,   deficiente coordinación interinstitucional para ejecutar de manera oportuna y efectiva los recursos  </t>
  </si>
  <si>
    <t>Lo anteriormente expuesto se suscitó por falencias de orden administrativo y conlleva un presunto incumplimiento de lo previsto en el en los numerales 1 y 2 del Artículo 34 de la Ley 734 de 2002, así como del artículo 84 de la Ley 1474 de 2011.</t>
  </si>
  <si>
    <t>Justificación de la contratación directa</t>
  </si>
  <si>
    <t>H11R15. Rendimientos financieros generados por el Convenio 2963 de 2013. 
Se evidenció que los rendimientos financieros generados en la cuenta abierta para tal fin, donde se manejan los recursos del Convenio 2963 de 2013 celebrado entre el Invías y el Departamento de Santander, que han sido abonados  por la entidad bancaria mensualmente en la cuenta corriente, tal como se registra en los extractos, sólo se  devuelven al Invías  al terminar cada vigencia fiscal.</t>
  </si>
  <si>
    <t>Deficiencias en el clausulado del Convenio 2963 de 2013, suscrito entre el Instituto Nacional de Vías Invías y el Departamento de Santander, que en su cláusula sexta Manejo de los Recursos</t>
  </si>
  <si>
    <t xml:space="preserve">Las fisuras evidencian posibles fallas en el momento del curado de los elementos. </t>
  </si>
  <si>
    <t xml:space="preserve">H13R15. Ejecución proyecto mejoramiento y rehabilitación de la primera calzada de la Circunvalar Barranquilla .  
Retraso en la ejecución del Proyecto,  al respecto, la interventoría reportó en el informe de avance de obra de enero de 2016, un porcentaje de atraso del 47.96% en la ejecución general de las actividades establecidas en el Contrato de Obra Derivado AMB-LP-001-2015, suscrito entre el Distrito de Barranquilla y Valores y Contratos S.A. – VALORCON, producto del Convenio Interadministrativo 1344 de 2014. 
</t>
  </si>
  <si>
    <t xml:space="preserve">Debilidades en la matriz de riesgos definida para el contrato, al no contemplar actividades inherentes al proyecto y que por tanto impactan su ejecución, lo que ha conllevado a la reprogramación de las actividades contempladas en el contrato de obra. </t>
  </si>
  <si>
    <t>Deficiencia en la supervisión</t>
  </si>
  <si>
    <t xml:space="preserve">Falencias en planeación </t>
  </si>
  <si>
    <t xml:space="preserve">H18R15. Rendimientos financieros Convenio 3075 de 2013. 
se evidenció que el ente Territorial no reintegró los rendimientos financieros, de acuerdo a lo establecido en la minuta del convenio , y que el Instituto tampoco realizó las gestiones para requerirle en este sentido, lo cual puede constituirse en presunto detrimento patrimonial por la no entrega de estos recursos, por cuantía a determinar, dado que no se tiene certeza del valor a devolver por parte del Ente territorial. </t>
  </si>
  <si>
    <t>• Debilidad del Instituto en cuanto al ejercicio de la supervisión contractual y financiera del convenio,</t>
  </si>
  <si>
    <t xml:space="preserve">Se evidencia deficiencias en los estudios previos al no considerar la viabilidad de afectar predios cuya infraestructura sobrepasa el presupuesto asignado para la compra de los inmuebles. </t>
  </si>
  <si>
    <t>No se evidenció consulta frente al tema ante la Autoridad rectora, que en este caso es el Instituto Geográfico Agustín Codazzi.</t>
  </si>
  <si>
    <t xml:space="preserve">
H22R15. Aspectos prediales en la fase de estructuración contractual del Programa Vías para la Equidad.
El Instituto Nacional de Vías no cuenta con la identificación de afectación predial que genera la ejecución del Programa Vías para la Equidad, 
</t>
  </si>
  <si>
    <t xml:space="preserve">Presunta omisión de lo establecido en la Ley de infraestructura 1682 de 2013 en su artículo  séptimo donde se indica que se deberá incluir en la etapa de planeación  el análisis integral, entre otros aspectos, lo indicado  en el literal g  “Diagnóstico predial o análisis de predios objeto de adquisición.” </t>
  </si>
  <si>
    <t xml:space="preserve">H29R15. Avance físico Transversal del Libertador Fase II, Contrato de Obra 518 de 2012
Demoras en las gestiones relacionadas con la adquisición de predios, avance físico menor al establecido en los cronogramas aprobados, de tal forma que transitabilidad por algunos sectores como el sector Guadualejo (PR109+0010) – Inzá (PR90+0200) Ruta 2602 e Inzá (PR90+0200) – Córdoba (PR71+0550) Ruta 2602 es limitada.  
• En relación con el avance físico del pavimento: las actividades de explanaciones estaban en un 76%, subbase en un 33% y en pavimento MR42 en el 29%. Respecto a las obras de arte, de 270 faltan por ejecutar 129, que representan el 48%. </t>
  </si>
  <si>
    <t>Incumplimiento por parte del contratista de conformidad con los términos establecidos contractualmente</t>
  </si>
  <si>
    <t>15 05 001</t>
  </si>
  <si>
    <t>Oportunidad en la liquidación</t>
  </si>
  <si>
    <t xml:space="preserve">H31R15. Gestión en la recuperación del saldo del anticipo no amortizado en el Contrato 2130332 de 2013, derivado del Convenio Interadministrativo (FONADE
-EJÉRCITO) 267 DE 2009 (200925). 
Se evidencia falta de diligencia de la administración en su gestión de recuperación de los dineros implicados en este caso, lo que posiblemente implique un presunto daño patrimonial , </t>
  </si>
  <si>
    <t>H32R15. Estudios previos, planeación y ejecución de obras derivadas del convenio 267 (200925) de 2009. 
Se establecieron deficiencias en la planeación, estudios previos, ejecución de contratos y vigilancia a los mismos
Al revisar la contratación derivada se observó la existencia de contratación dual, con particulares y con empresas para ejecutar el mismo objeto contractual que contemplaba el Contrato de Consultoría 2092649 de 2009.
Además de lo anterior, al realizar visita a la carretera de La Soberanía, Ruta 6604 La Lejía – Saravena, se observó que algunas obras derivadas del Convenio  0267 de 2009, han colapsado o están por colapsar</t>
  </si>
  <si>
    <t>Debido a la falta de control y seguimiento en el proceso de planeación y a las deficiencias en los estudios técnicos, la ejecución del contrato y la vigilancia a cargo de la interventoría; lo cual ha generado una mayor inversión en el proyecto por $1.446.907.831, presuntamente contraviniendo los principios de Eficiencia, Eficacia y Economía.</t>
  </si>
  <si>
    <t xml:space="preserve">H34R15. Calidad de obras de concreto hidráulico tipo D. Administrativo con presunta incidencia disciplinaria y fiscal.
El contrato 1706 del 16 de diciembre de 2014, con el objeto de mejoramiento y mantenimiento de la carreteras Cebadal - Consacá - Sandoná - Pasto, tramo Consacá - Sandoná, ruta 2501b, Departamento de Nariño por  $11.980.95 millones, con un plazo inicial de 7 meses, incluía la ejecución de obras de concreto hidráulico tipo D, de 21 megapascales de resistencia, especificación Invías 630-07, para muros armados, bordillos y box culvert, en los que se encontraron defectos constructivos,  relacionados con segregación, hormigueros y juntas frías.
</t>
  </si>
  <si>
    <t>Deficiencias constructivas identificadas, que hacen evidente el incumplimiento de obligaciones contractuales y legales a cargo de contratistas, interventores y supervisores.</t>
  </si>
  <si>
    <t>Deficiencia constructiva - Mediante oficio DG 25024 del 01 de junio de 2016, se evidenció que si bien la contraloría en su momento indicó estas deficiencias, la interventoría entrega los soportes pertinentes que dan cuenta de que dichas observaciones fueron corregidas y de que el ejercicio de supervisión se desarrolla dentro de los parámetros establecidos por el Manual de Interventoría.</t>
  </si>
  <si>
    <t xml:space="preserve">H36R15. Rendimientos financieros Convenio 2233 de 2014. 
• Los rendimientos financieros generados por los recursos del convenio solamente se empezaron a devolver al Tesoro a partir del mes de mayo de 2016, pero de manera parcial (de los $27.98 millones se reintegraron  $20.82 millones, faltando por reintegrarse $7.16 millones).
• El convenio finalizó el 30 de abril de 2016, y a 31 de mayo de 2015 todavía queda un saldo en el banco de $169.18 millones.
</t>
  </si>
  <si>
    <t>El Instituto Nacional de Vías no hizo una supervisión adecuada del manejo de los recursos asignados por el convenio interadministrativo,</t>
  </si>
  <si>
    <t>H37R15. Planeación administrativa Convenio 2232 de 2014  - Municipio de Fusagasugá.
se observó que el municipio de Fusagasugá no atendió de manera adecuada esta obligación, sino que de manera reiterada recibió objeciones por parte del Instituto a los pliegos de condiciones para contratación de obras, por modificaciones a los mismos, lo cual denota deficiencias en el proceso de planeación administrativa del convenio y por ende derivó en retrasos en el proceso de contratación, dando lugar a prórroga del convenio.</t>
  </si>
  <si>
    <t>Deficiencias en el proceso de planeación administrativa del convenio y por ende derivó en retrasos en el proceso de contratación.</t>
  </si>
  <si>
    <t xml:space="preserve">H40R15. Oportunidad reintegro rendimientos financieros Convenio 2754 de 2012.
De acuerdo con el Acta de fecha 17 de febrero de 2016, hasta dicho mes se habían generado rendimientos financieros adicionales en la cuenta donde se administran los recursos del Convenio por  $91.949.561. En la visita la contadora manifestó que se encontraban realizando nueva revisión de este valor con el Supervisor del Convenio en el Nivel Central del INVIAS para conciliar el valor a reembolsar. 
Debido a la mora en la revisión de dichos rendimientos por parte de la Alcaldía y deficiencia en el control ejercido por la interventoría, hubo incumplimiento durante once (11) meses en la consignación de dichos recursos </t>
  </si>
  <si>
    <t>Deficiencia en el control de rendimiento financiero</t>
  </si>
  <si>
    <t>H41R15. Convenio interadministrativo 2754 de 2012 y contratos  de obra SP310-03-02-03-2015 y de interventoría SP310-03-03-05-2015
Se observan deficiencias en la labor de la interventoría referida a Escasos e inoportunos registros en el libro diario de obra (bitácora), Inexistentes registros sobre el control de calidad de la obra, Inoportuna entrega de los informes mensuales de interventoría y no se lleva un archivo organizado y actualizado sobre la ejecución de la obra.</t>
  </si>
  <si>
    <t xml:space="preserve">Al verificar los registros de la bitácora de obra en visita realizada el 4 de mayo de 2016, se encontró que se habían consignado anotaciones hasta el día 12 de abril de 2016, es decir, se encontraba desactualizada.  </t>
  </si>
  <si>
    <t>Esta situación se origina en el desconocimiento de las obligaciones por parte del municipio</t>
  </si>
  <si>
    <t xml:space="preserve">H44R15. Ejecución del convenio interadministrativo 2213 de 2014  y cumplimiento del  contrato  de obra  144 de 2015.
El informe semanal con corte al 17 de abril de 2016, reporta un avance del 36,6 % con respecto a un porcentaje programado del 92%. 
De acuerdo con los informes de interventoría generados hasta el mes de marzo de 2016, durante toda la ejecución de la obra se han presentado bajos rendimientos por poca disposición de mano de obra y materiales por parte del contratista de obra. 
</t>
  </si>
  <si>
    <t>Atraso de obras</t>
  </si>
  <si>
    <t>H46R15. Avance físico Contrato de Obra pública 210 de 2015, derivado del Convenio 1843 de 2014 de Red Terciaria Cauca.  
A 5 de mayo de 2016, fecha en que se realizó la visita por parte de la Contraloría, aunque del convenio, el 29 de febrero de 2016 se transfirieron a la Alcaldía  $706.3 millones a la Cuenta Corriente del BBVA, el avance físico del Contrato de Obra Pública 210 de 2015 era del 0% y tampoco se han realizado desembolsos. El desarrollo del proyecto debería tener un avance del 50%, atendiendo que el cronograma de obras presentado por el contratista está diseñado para un periodo de 4 meses.</t>
  </si>
  <si>
    <t>Situación que se presentaba por no contar  con el permiso de utilización de cauce,</t>
  </si>
  <si>
    <t xml:space="preserve">H47R15. Calidad obras Contrato 196 de 2015, derivado del Convenio 2211 de 2014. 
De la visita al sitio de las obras durante los días 18 al 19 de mayo de 2016, se estableció que parte de los concretos utilizados para la construcción de placa huella de algunos módulos o losas cuentan presencia de material contaminante como: madera, arcilla, entre otros, esta situación fue encontrada en los tramos del K0+015 al K0+100. 
</t>
  </si>
  <si>
    <t xml:space="preserve">No aplicación efectiva de controles  de los diferentes instancias que participan (ron) en el proceso de ejecución del Contrato </t>
  </si>
  <si>
    <t>22 03 003</t>
  </si>
  <si>
    <t>H48R15. Publicación SECOP, Convenio 2211 de 2014.
De la revisión efectuada en el Sistema Electrónico para la Contratación Pública  (con página web https://www.contratos.gov.co/consultas/inicioConsulta.do), se evidencia que no se hizo la respectiva publicación del último proceso en dicho sistema</t>
  </si>
  <si>
    <t>Debilidades en el control de publicación</t>
  </si>
  <si>
    <t xml:space="preserve">H49R15. Publicidad del Convenio 1282 de 2014 y del Contrato 1927 de 2014. 
Respecto del Convenio 1282 de 08/10/2014 y revisada en abril 13 de 2016), encontrándose que se  publicó la minuta contractual, en la misma fecha de su suscripción; sin embargo, la publicación de los documentos del proceso correspondientes a la fase precontractual y de ejecución, no se han puesto a disposición. 
Del mismo modo en la página web del Secop (https://www.contratos.gov.co/consultas/detalleProceso.do?numConstancia=14-15-3097837, respecto del Contrato 1927 de 24/12/2014 y revisada entre abril 13 y 18 de 2016), encontrándose que no se ha publicado la totalidad de los documentos del proceso correspondientes a las fases precontractual y de ejecución. 
</t>
  </si>
  <si>
    <t>16 03 100</t>
  </si>
  <si>
    <t xml:space="preserve">Lo anterior se presenta por debilidades en las actividades y controles inherentes a la organización de expedientes contractuales, que derivan en inadecuada gestión documental. </t>
  </si>
  <si>
    <t xml:space="preserve">H53R15 Cumplimiento metas plan de acción 2015. Administrativo. 
En el Plan de Acción 2015 el Invías estableció acciones, metas, responsables, períodos de cumplimiento e  indicadores de seguimiento. Sin embargo, algunas metas programadas no se cumplieron en su totalidad, entre las  cuales de un lado se encuentran siete (7), referidas en el cuadro siguiente que en promedio el porcentaje de cumplimiento llegó hasta 41.28%.
</t>
  </si>
  <si>
    <t>Deficiente planeación y seguimiento, la no oportuna y efectiva coordinación interinstitucional</t>
  </si>
  <si>
    <t>Deficiente planificación y ejecución del presupuesto, así como también a debilidades en la priorización de necesidades,</t>
  </si>
  <si>
    <t>19 07 002</t>
  </si>
  <si>
    <t>Debilidades en  la aplicación de los controles y de seguimiento y monitoreo</t>
  </si>
  <si>
    <t>Debilidades en los mecanismos de seguimiento y monitoreo del Instituto</t>
  </si>
  <si>
    <t>H58R15. Depuración de bienes del INVIAS localizados en los terminales marítimos en los Distritos Especiales de Cartagena, Barranquilla y Santa Marta. - 
la información consignada en los recibos del impuesto predial unificado, presentados por las secretarias de Hacienda de los Distritos Especiales de Cartagena, Barranquilla y Santa Marta en el formulario correspondiente en la identificación del propietario del predio, en dos (2) no aparece dato alguno sobre la titularidad a nombre del Invías y en los otros casos figura la Empresa Puertos de Colombia ya liquidada o el Ministerio de Transporte, como se detalla el cuadro 48.</t>
  </si>
  <si>
    <t xml:space="preserve">Lo anterior evidencia deficiencias de gestión por parte del Invías para la actualización de la información registrada en las Secretarias de Hacienda de los mencionados Distritos de los bienes de sus propiedad, generando información imprecisa. </t>
  </si>
  <si>
    <t>Se realizó un convenio para la intervención de una vía departamental que no está a su cargo.</t>
  </si>
  <si>
    <t>17 02 011</t>
  </si>
  <si>
    <t>H60R15. Liquidación y pago intereses moratorios
Invías en la vigencia 2015 pagó $12.667.8 millones en cumplimiento del Proceso Ejecutivo Singular Expediente 1100131030038201200166 de los cuales $3.051.5 millones fueron por Saldo insoluto y $9.616.3 millones por intereses moratorios liquidados desde el 15 de junio de 2002 hasta el 15 de febrero de 2015, en cumplimiento del Laudo Arbitral proferido el 7 de mayo de 2001, decisión que había quedado ejecutoriada desde el 20 de junio de 2002.</t>
  </si>
  <si>
    <t>Al respecto,  ha de decirse que, una vez ejecutoriado el Laudo Arbitral en la forma indicada, INVIAS estaba en la obligación del pago total de la condena determinada  dentro del término, con el fin de evitar la generación de intereses moratorios.</t>
  </si>
  <si>
    <t>H61R15. Información procesos judiciales
Se presenta diferencia de 830 procesos judiciales, entre la  información de procesos judiciales reportada por la entidad en el Formato F.9 - SIRECI y la reportada en el Sistema Único de Gestión e información Litigiosa del Estado Ekogui.
En el formulario F9 de la Cuenta Fiscal 2015 , aparecen registrados 3.386 procesos judiciales. 
De otra parte, la Entidad con oficio OCI 18499  del 26 de abril de 2016, reportó que en el Sistema Único de Gestión e información Litigiosa del Estado EKogui con corte a diciembre 31 de 2015, se registra un total de 4.216 procesos judiciales activos.</t>
  </si>
  <si>
    <t>Lo expuesto, evidencia debilidades en el manejo, reporte y consistencia de la información judicial por parte de Invías, afectando su nivel de confiabilidad, seguridad y solidez.</t>
  </si>
  <si>
    <t>H62R15. Funciones del apoderado. 
Algunos de  los apoderados designados por Invías presuntamente no están dando cabal cumplimiento a sus funciones, acorde con lo establecido en el Artículo 10 del Decreto 2052 de 2014 "Por el cual se reglamenta la implementación del Sistema Único de Gestión e Información de la Actividad Litigiosa del Estado - EKogui.</t>
  </si>
  <si>
    <t>Debilidades en el cumplimiento de las funciones por parte de los apoderados de Invías, lo que puede afectar el seguimiento a los procesos y procedimientos inherentes a la actividad judicial y extrajudicial de la Entidad.</t>
  </si>
  <si>
    <t>H64R15. Pago fallos, laudos  y conciliaciones judiciales.
Mora en el tiempo estimado que se toma la entidad, desde la fecha de expedición de las resoluciones de pago para dar cumplimiento a sentencias y conciliaciones, hasta la realización del pago efectivo, por trámites al interior de la Entidad, así como por mala planeación en la estimación de los recursos para apropiar en el rubro de sentencias y conciliaciones</t>
  </si>
  <si>
    <t>Se evidencia debilidad en el procedimiento administrativo y presupuestal para el pago de sentencias y conciliaciones; situación que genera  que estas obligaciones no se paguen a tiempo.</t>
  </si>
  <si>
    <t>Esta situación obedece a que las gestiones administrativas adelantadas por el Instituto no han sido eficientes ni efectivas, para depurar estas partidas.</t>
  </si>
  <si>
    <t>Estas situaciones son originadas por la falta de conciliación y depuración de la información de las Áreas involucradas que son fuente de información, para los respectivos registros contables.</t>
  </si>
  <si>
    <t>Por cuanto en algunos casos no se tienen identificados los predios y/o corredores Férreos y sus anexidades, tal como se evidencia en la respuesta dada por la Entidad con Oficio OCI 7556 del 23-02-2016 ;</t>
  </si>
  <si>
    <t xml:space="preserve">Situación que denota presunto incumplimiento de lo establecido en el Régimen de Contabilidad Pública, Manual de Procedimientos Contables AFINCO-MN-1 y presuntamente se desatendió lo establecido en el numeral 1 del artículo 34 de la Ley 734 de 2002, relacionado con los deberes de todo servidor. </t>
  </si>
  <si>
    <t>La Entidad viene aplicando los conceptos emitidos por la Contaduría General de la Nación relacionados con el Reconocimiento Amortización de Terrenos, los cuales no son tenidos en cuenta por la Contraloría General de la República.</t>
  </si>
  <si>
    <t>17 02 013</t>
  </si>
  <si>
    <t>Falta depuración de los Bienes de Uso Público y Bienes Fiscales.</t>
  </si>
  <si>
    <t>Esta situación se debe a que las gestiones administrativas adelantadas por el Instituto no fueron eficientes ni efectivas para depurar estas cifras.</t>
  </si>
  <si>
    <t>Consignaciones y Notas Crédito no identificadas.</t>
  </si>
  <si>
    <t>Esta situación es debido a que no hubo un adecuado y oportuno flujo de información hacia el área contable, lo que conllevó a no dar cabal cumplimiento al  principio de causación, no obstante que en las Notas a los Estados Contables, numeral 2 Políticas y Prácticas Contables – Causación</t>
  </si>
  <si>
    <t>Falta de oportunidad en la causación.</t>
  </si>
  <si>
    <t>Esta situación se presenta por no contar con efectivos controles de información, depuración y soportes que garanticen confiabilidad y totalidad de los soportes básicos y suficientes, para el reconocimiento de los bienes administrados por el Invías.</t>
  </si>
  <si>
    <t>H78R15. Valores pendientes por Depurar.
La cuenta (1424) Recursos Entregados en Administración por $3.323.846 millones, (1470) Otros Deudores por $5.299.8 millones, (2401) Cuentas por Pagar - Proyectos de Inversión por $338.742 millones y (5211) Gastos de Operación – Servicios públicos por $7.626 millones, presentan incertidumbre debido a que al cierre de la vigencia existían valores por depurar por $283.898.8 millones</t>
  </si>
  <si>
    <t>Esta situación se presenta por no contar con un mecanismo de conciliación efectivo entre Dependencias, que garantice confiabilidad de la información que soporta los derechos, obligaciones y gastos de la Entidad en tiempo real.</t>
  </si>
  <si>
    <t>H79R15. Revelación de zonas remanentes y/o zonas de terreno no utilizadas en los proyectos. 
En las Notas a los Estados Contables, en relación con la cuenta (17) Bienes de Uso Público e Histórico y Cultural en Construcción y Servicio, no se reveló la situación de utilización real y/o riesgos de invasión en algunos predios representados en zonas remanentes y/o zonas de terreno no utilizadas en los proyectos de los modos: vial, férreo y portuario;</t>
  </si>
  <si>
    <t>Deficiencias en la gestión institucional y comunicación y/o articulación  entre las áreas que participan en el proceso para la depuración de la información básica y suficiente que garantice el reconocimiento y revelación que corresponde al Área de Contabilidad.</t>
  </si>
  <si>
    <t>18 03 004</t>
  </si>
  <si>
    <t>H80R15. Reconocimiento de la Depreciación.
La cuenta (1685) Depreciación Acumulada- Edificaciones por $11.704 millones, presenta incertidumbre en cuantía indeterminada,
En la prueba se evidenció que en esta hoja al cierre de la vigencia, se depreciaron (83) bienes de (1.006) que se encuentran registrados en el Sistema de Administración y Control Predial que lleva la Subdirección Administrativa - Grupo Bienes Inmuebles y Seguros; así mismo, al momento de la prueba no fue posible determinar el número de predios que poseen edificaciones, puentes, entre otras sujetas del cálculo de depreciación, debido a que no se encuentran individualizados  y separados el valor y la fecha de inicio al servicio de cada edificación:</t>
  </si>
  <si>
    <t>Existen riesgos inherentes y de control para el adecuado cálculo de valor relativo al desgaste o pérdida de la capacidad operacional por el uso de los bienes, debido a que se realiza de forma manual con riesgo de errores involuntarios.</t>
  </si>
  <si>
    <t>H81R15. Reconocimiento de la Amortización de Anticipos de Contratos y Convenios terminados no liquidados.
La cuenta (1705) Bienes de Uso Público en Construcción por $14.011.942 millones se encuentra subestimada en $1.691.512 millones, debido a que el Invías no reconoció en tiempo real o al cierre de la vigencia, el valor de la amortización de anticipos de algunos Contratos y Convenios terminados y no liquidados que datan desde el año 2002 y de los cuales los Recursos Públicos se encuentran en poder de Terceros y de Entes  Nacionales y/o Territoriales</t>
  </si>
  <si>
    <t>19 03 005</t>
  </si>
  <si>
    <t>Las anteriores situaciones son originadas porque no se guarda coherencia entre la calificación dada por el Invías y la situación real del Instituto, dentro de este formulario no se está reflejando la calificación razonable del control interno contable.</t>
  </si>
  <si>
    <t xml:space="preserve">No se cuenta con una base de datos consolidada y actualizada, de tal manera que le permita conocer oportuna y  razonablemente el estado de cada uno de los recursos embargados de las cuentas bancarias, así como los remanentes de los procesos ya terminados de estas cuentas. </t>
  </si>
  <si>
    <t>Situación originada porque los mecanismos de control y seguimiento de los ingresos no fueron efectivos.</t>
  </si>
  <si>
    <t>Falta de información por parte del tercero que realizó consignación.</t>
  </si>
  <si>
    <t xml:space="preserve">Esta situación evidencia la falta de gestión oportuna por parte del Invías, para subsanar estos hechos. </t>
  </si>
  <si>
    <t>Debilidades en el registro adecuado en las cuentas contables correspondientes.</t>
  </si>
  <si>
    <t>Deficiencia en los mecanismos de control y seguimiento.</t>
  </si>
  <si>
    <t>Según el Invías ello obedeció a que el nuevo cálculo de la contraprestación portuaria fue modificado y/o ajustado en el 2013 con el CONPES 3744.</t>
  </si>
  <si>
    <t>Refleja debilidades en el control y seguimiento para la gestión presupuestal, así como para el fenecimiento de las Reservas Presupuestales por $31.185.1 millones y limitaciones para pagar algunos compromisos adquiridos.</t>
  </si>
  <si>
    <t>H96R15. Apropiación Presupuestal rubro Sentencias y Conciliaciones. 
Del informe de ejecución presupuestal de gastos vigencia 2015 en el rubro sentencias y conciliaciones, se observa que la entidad, realizó una programación inicial por $6.285 millones y durante la vigencia realizaron adiciones por $10.803 millones y reducciones por $248 millones, para una apropiación definitiva por $16.840 millones, lo que representó un variación del 168%, respecto a la apropiación inicial.</t>
  </si>
  <si>
    <t>Lo anteriormente descrito evidencia deficiencias en la programación presupuestal</t>
  </si>
  <si>
    <t>17 03 003</t>
  </si>
  <si>
    <t xml:space="preserve">H98R15. Distribución, ejecución de los recursos de peajes,  administrados por el INVIAS. 
De la información aportada por el Invías y analizada en la comisión de auditoría de la CGR, relativa a ingresos y ejecución de recursos de peajes, no se evidencia por parte de la Entidad la expedición de directrices para la adecuada distribución y  control sobre la ejecución de los recursos,  provenientes del recaudo de peajes administrados por la entidad,  para que la destinación de los mismos como mínimo sea invertido el 50%, para construcción, rehabilitación y conservación de vías en el respectivo departamento donde se recaude y el excedente en la respectiva zona de influencia, conforme a lo establecido en el Artículo 22 de la Ley 105 de 1993. 
</t>
  </si>
  <si>
    <t xml:space="preserve">H1D16. Planeación contrato de obra 1246 de 2014
Revisada la documentación del contrato 1246 de 2014, se evidencian deficiencias en la planeación del mismo, que repercutieron en demoras en los tiempos de ejecución y la ejecución  de obras a posteriori de la fecha establecida en el plazo contractual.
</t>
  </si>
  <si>
    <t>Deficiencias en la planeación financiera y ejecución de obra</t>
  </si>
  <si>
    <t xml:space="preserve">Lo anterior  evidencia demora en el perfeccionamiento de los contratos, lo que afectó el proceso de legalización y ejecución del contrato, teniendo en cuenta que el plazo de ejecución establecido fue de dos (29 y seis (6) meses respectivamente. </t>
  </si>
  <si>
    <t>Debilidades en los controles implementados</t>
  </si>
  <si>
    <t>Debilidades en los controles del proceso contractual</t>
  </si>
  <si>
    <t>Deficiencias en los procesos constructivos</t>
  </si>
  <si>
    <t>H1R14</t>
  </si>
  <si>
    <t>H2R14</t>
  </si>
  <si>
    <t>H4R14</t>
  </si>
  <si>
    <t>H5R14</t>
  </si>
  <si>
    <t>H6R14</t>
  </si>
  <si>
    <t>H9R14</t>
  </si>
  <si>
    <t>H11R14</t>
  </si>
  <si>
    <t>H13R14</t>
  </si>
  <si>
    <t>H14R14</t>
  </si>
  <si>
    <t>H16R14</t>
  </si>
  <si>
    <t>H17R14</t>
  </si>
  <si>
    <t>H19R14</t>
  </si>
  <si>
    <t>H20R14</t>
  </si>
  <si>
    <t>H21R14</t>
  </si>
  <si>
    <t>H22R14</t>
  </si>
  <si>
    <t>H25R14</t>
  </si>
  <si>
    <t>H27R14</t>
  </si>
  <si>
    <t>H28R14</t>
  </si>
  <si>
    <t>H29R14</t>
  </si>
  <si>
    <t>H31R14</t>
  </si>
  <si>
    <t>H32R14</t>
  </si>
  <si>
    <t>H33R14</t>
  </si>
  <si>
    <t>H34R14</t>
  </si>
  <si>
    <t>H35R14</t>
  </si>
  <si>
    <t>H40R14</t>
  </si>
  <si>
    <t>H41R14</t>
  </si>
  <si>
    <t>H44R14</t>
  </si>
  <si>
    <t>H45R14</t>
  </si>
  <si>
    <t>H46R14</t>
  </si>
  <si>
    <t>H47R14</t>
  </si>
  <si>
    <t>H49R14</t>
  </si>
  <si>
    <t>H50R14</t>
  </si>
  <si>
    <t>H51R14</t>
  </si>
  <si>
    <t>H52R14</t>
  </si>
  <si>
    <t>H53R14</t>
  </si>
  <si>
    <t>H54R14</t>
  </si>
  <si>
    <t>H56R14</t>
  </si>
  <si>
    <t>H57R14</t>
  </si>
  <si>
    <t>H58R14</t>
  </si>
  <si>
    <t>H59R14</t>
  </si>
  <si>
    <t>H61R14</t>
  </si>
  <si>
    <t>H64R14</t>
  </si>
  <si>
    <t>H65R14</t>
  </si>
  <si>
    <t>H66R14</t>
  </si>
  <si>
    <t>H67R14</t>
  </si>
  <si>
    <t>H68R14</t>
  </si>
  <si>
    <t>H69R14</t>
  </si>
  <si>
    <t>H70R14</t>
  </si>
  <si>
    <t>H71R14</t>
  </si>
  <si>
    <t>H73R14</t>
  </si>
  <si>
    <t>H74R14</t>
  </si>
  <si>
    <t>H75R14</t>
  </si>
  <si>
    <t>H76R14</t>
  </si>
  <si>
    <t>H79R14</t>
  </si>
  <si>
    <t>H80R14</t>
  </si>
  <si>
    <t>H81R14</t>
  </si>
  <si>
    <t>H83R14</t>
  </si>
  <si>
    <t>H84R14</t>
  </si>
  <si>
    <t>H85R14</t>
  </si>
  <si>
    <t>H98R14</t>
  </si>
  <si>
    <t>H99R14</t>
  </si>
  <si>
    <t>H103R14</t>
  </si>
  <si>
    <t>H104R14</t>
  </si>
  <si>
    <t>H105R14</t>
  </si>
  <si>
    <t>H107R14</t>
  </si>
  <si>
    <t>H108R14</t>
  </si>
  <si>
    <t>H110R14</t>
  </si>
  <si>
    <t>H112R14</t>
  </si>
  <si>
    <t>H113R14</t>
  </si>
  <si>
    <t>H114R14</t>
  </si>
  <si>
    <t>H115R14</t>
  </si>
  <si>
    <t>H116R14</t>
  </si>
  <si>
    <t>H117R14</t>
  </si>
  <si>
    <t>H118R14</t>
  </si>
  <si>
    <t>H119R14</t>
  </si>
  <si>
    <t>H120R14</t>
  </si>
  <si>
    <t>H122R14</t>
  </si>
  <si>
    <t>H123R14</t>
  </si>
  <si>
    <t>H124R14</t>
  </si>
  <si>
    <t>H125R14</t>
  </si>
  <si>
    <t>H126R14</t>
  </si>
  <si>
    <t>H127R14</t>
  </si>
  <si>
    <t>H130R14</t>
  </si>
  <si>
    <t>H131R14</t>
  </si>
  <si>
    <t>H132R14</t>
  </si>
  <si>
    <t>H133R14</t>
  </si>
  <si>
    <t>H134R14</t>
  </si>
  <si>
    <t>H135R14</t>
  </si>
  <si>
    <t>H136R14</t>
  </si>
  <si>
    <t>H137R14</t>
  </si>
  <si>
    <t>H138R14</t>
  </si>
  <si>
    <t>H139R14</t>
  </si>
  <si>
    <t>H140R14</t>
  </si>
  <si>
    <t>H146R14</t>
  </si>
  <si>
    <t>H149R14</t>
  </si>
  <si>
    <t>H151R14</t>
  </si>
  <si>
    <t>H152R14</t>
  </si>
  <si>
    <t>H153R14</t>
  </si>
  <si>
    <t>H154R14</t>
  </si>
  <si>
    <t>H155R14</t>
  </si>
  <si>
    <t>H156R14</t>
  </si>
  <si>
    <t>H157R14</t>
  </si>
  <si>
    <t>H158R14</t>
  </si>
  <si>
    <t>H159R14</t>
  </si>
  <si>
    <t>H160R14</t>
  </si>
  <si>
    <t>H161R14</t>
  </si>
  <si>
    <t>H162R14</t>
  </si>
  <si>
    <t>H163R14</t>
  </si>
  <si>
    <t>H164R14</t>
  </si>
  <si>
    <t>H168R14</t>
  </si>
  <si>
    <t>H169R14</t>
  </si>
  <si>
    <t>H174R14</t>
  </si>
  <si>
    <t>H175R14</t>
  </si>
  <si>
    <t>H176R14</t>
  </si>
  <si>
    <t>H178R14</t>
  </si>
  <si>
    <t>H180R14</t>
  </si>
  <si>
    <t>H181R14</t>
  </si>
  <si>
    <t>H182R14</t>
  </si>
  <si>
    <t>H183R14</t>
  </si>
  <si>
    <t>H184R14</t>
  </si>
  <si>
    <t>H1R15</t>
  </si>
  <si>
    <t>H2R15</t>
  </si>
  <si>
    <t>H3R15</t>
  </si>
  <si>
    <t>H4R15</t>
  </si>
  <si>
    <t>H5R15</t>
  </si>
  <si>
    <t>H6R15</t>
  </si>
  <si>
    <t>H7R15</t>
  </si>
  <si>
    <t>H8R15</t>
  </si>
  <si>
    <t>H9R15</t>
  </si>
  <si>
    <t>H10R15</t>
  </si>
  <si>
    <t>H11R15</t>
  </si>
  <si>
    <t>H12R15</t>
  </si>
  <si>
    <t>H13R15</t>
  </si>
  <si>
    <t>H14R15</t>
  </si>
  <si>
    <t>H15R15</t>
  </si>
  <si>
    <t>H16R15</t>
  </si>
  <si>
    <t>H17R15</t>
  </si>
  <si>
    <t>H18R15</t>
  </si>
  <si>
    <t>H19R15</t>
  </si>
  <si>
    <t>H20R15</t>
  </si>
  <si>
    <t>H21R15</t>
  </si>
  <si>
    <t xml:space="preserve">
H22R15</t>
  </si>
  <si>
    <t>H23R15</t>
  </si>
  <si>
    <t>H24R15</t>
  </si>
  <si>
    <t>H25R15</t>
  </si>
  <si>
    <t>H26R15</t>
  </si>
  <si>
    <t>H27R15</t>
  </si>
  <si>
    <t>H28R15</t>
  </si>
  <si>
    <t>H29R15</t>
  </si>
  <si>
    <t>H30R15</t>
  </si>
  <si>
    <t>H31R15</t>
  </si>
  <si>
    <t>H32R15</t>
  </si>
  <si>
    <t>H33R15</t>
  </si>
  <si>
    <t>H34R15</t>
  </si>
  <si>
    <t>H35R15</t>
  </si>
  <si>
    <t>H36R15</t>
  </si>
  <si>
    <t>H37R15</t>
  </si>
  <si>
    <t>H38R15</t>
  </si>
  <si>
    <t>H39R15</t>
  </si>
  <si>
    <t>H40R15</t>
  </si>
  <si>
    <t>H41R15</t>
  </si>
  <si>
    <t>H42R15</t>
  </si>
  <si>
    <t>H43R15</t>
  </si>
  <si>
    <t>H44R15</t>
  </si>
  <si>
    <t>H46R15</t>
  </si>
  <si>
    <t>H47R15</t>
  </si>
  <si>
    <t>H48R15</t>
  </si>
  <si>
    <t>H49R15</t>
  </si>
  <si>
    <t>H50R15</t>
  </si>
  <si>
    <t>H51R15</t>
  </si>
  <si>
    <t>H52R15</t>
  </si>
  <si>
    <t>H53R15</t>
  </si>
  <si>
    <t>H54R15</t>
  </si>
  <si>
    <t>H55R15</t>
  </si>
  <si>
    <t>H56R15</t>
  </si>
  <si>
    <t>H57R15</t>
  </si>
  <si>
    <t>H58R15</t>
  </si>
  <si>
    <t>H59R15</t>
  </si>
  <si>
    <t>H60R15</t>
  </si>
  <si>
    <t>H61R15</t>
  </si>
  <si>
    <t>H62R15</t>
  </si>
  <si>
    <t>H63R15</t>
  </si>
  <si>
    <t>H64R15</t>
  </si>
  <si>
    <t>H65R15</t>
  </si>
  <si>
    <t>H66R15</t>
  </si>
  <si>
    <t>H67R15</t>
  </si>
  <si>
    <t>H68R15</t>
  </si>
  <si>
    <t>H69R15</t>
  </si>
  <si>
    <t>H70R15</t>
  </si>
  <si>
    <t>H71R15</t>
  </si>
  <si>
    <t>H72R15</t>
  </si>
  <si>
    <t>H73R15</t>
  </si>
  <si>
    <t>H74R15</t>
  </si>
  <si>
    <t>H75R15</t>
  </si>
  <si>
    <t>H76R15</t>
  </si>
  <si>
    <t>H77R15</t>
  </si>
  <si>
    <t>H78R15</t>
  </si>
  <si>
    <t>H79R15</t>
  </si>
  <si>
    <t>H80R15</t>
  </si>
  <si>
    <t>H81R15</t>
  </si>
  <si>
    <t>H82R15</t>
  </si>
  <si>
    <t>H83R15</t>
  </si>
  <si>
    <t>H84R15</t>
  </si>
  <si>
    <t>H85R15</t>
  </si>
  <si>
    <t>H86R15</t>
  </si>
  <si>
    <t>H88R15</t>
  </si>
  <si>
    <t>H89R15</t>
  </si>
  <si>
    <t>H90R15</t>
  </si>
  <si>
    <t>H91R15</t>
  </si>
  <si>
    <t>H92R15</t>
  </si>
  <si>
    <t>H93R15</t>
  </si>
  <si>
    <t>H94R15</t>
  </si>
  <si>
    <t>H95R15</t>
  </si>
  <si>
    <t>H96R15</t>
  </si>
  <si>
    <t>H97R15</t>
  </si>
  <si>
    <t>H98R15</t>
  </si>
  <si>
    <t>H1D16</t>
  </si>
  <si>
    <t>H2D16</t>
  </si>
  <si>
    <t>H3D16</t>
  </si>
  <si>
    <t>H4D16</t>
  </si>
  <si>
    <t>H5D16</t>
  </si>
  <si>
    <t>H6D16</t>
  </si>
  <si>
    <t>H7D16</t>
  </si>
  <si>
    <t xml:space="preserve">Se evidenció que el costo de transporte estimado supera casi 8 veces el valor presupuestado, y los metros cúbicos de material a usar en la vía se duplican, indicando que la deficiente de planeación del proyecto y la falta de oportunidad en la actualización de diseños generó una afectación presupuestal </t>
  </si>
  <si>
    <t>14 01 003</t>
  </si>
  <si>
    <t>Lo anteriormente expuesto evidencia falta de controles, toda vez que la Entidad, presuntamente, pasa por alto la aplicación de lo estipulado en la normatividad general que regula la contratación.</t>
  </si>
  <si>
    <t>14 04 001</t>
  </si>
  <si>
    <t>La cláusula sobre rendimiento financieros, el artículo relacionado no es el correcto.</t>
  </si>
  <si>
    <t>Informes</t>
  </si>
  <si>
    <t>Lo anterior se presenta por deficiencias en el encofrado, vibrado y vaciado del concreto, y en el desencofre de los elementos, constituyendo no conformidades en el producto a recibir</t>
  </si>
  <si>
    <t>14 04 005</t>
  </si>
  <si>
    <t xml:space="preserve">Estas modificaciones, son resultado de la incidencia de las divergencias entre los estudios iniciales y los actualizados, en cuanto al transporte de material se refiere. Estas divergencias hicieron que el alcance de las obras se redujera en un 48%. </t>
  </si>
  <si>
    <t>H1EVP</t>
  </si>
  <si>
    <t>H2EVP</t>
  </si>
  <si>
    <t>H3EVP</t>
  </si>
  <si>
    <t>H4EVP</t>
  </si>
  <si>
    <t>H5EVP</t>
  </si>
  <si>
    <t>H6EVP</t>
  </si>
  <si>
    <t>Estado de acción</t>
  </si>
  <si>
    <t>Estado de hallazgo</t>
  </si>
  <si>
    <t>Traducción a número</t>
  </si>
  <si>
    <t>Menor número</t>
  </si>
  <si>
    <t>Auditoria</t>
  </si>
  <si>
    <t>R2014</t>
  </si>
  <si>
    <t>R2015</t>
  </si>
  <si>
    <t>D2016</t>
  </si>
  <si>
    <t>H45R15</t>
  </si>
  <si>
    <t>Busca espacio</t>
  </si>
  <si>
    <t>Busca punto</t>
  </si>
  <si>
    <t>14 05 004</t>
  </si>
  <si>
    <t>Lo anterior refleja que el Instituto no lleva un control efectivo sobre la ejecución y gestión de administración de los referidos recursos para el logro del objeto de los respectivos Convenios. Lo identificado, presuntamente trasgrede el artículo 209 de la Constitución Política.</t>
  </si>
  <si>
    <t>Consultada en la página del Departamento Nacional de Planeación (DNP) se observó que todos los convenios de contrato plan se sustentan en un documento Conpes, excepto el convenio en mención</t>
  </si>
  <si>
    <t>Hecho que evidencia que no se realizó por parte de Invías control efectivo y oportuno de la ejecución de los recursos de acuerdo con el avance de las obras.</t>
  </si>
  <si>
    <t>Este hecho genera riesgo inherente y de control en la administración del anticipo y de la ejecución del Contrato de acuerdo con el plan de inversión del anticipo.</t>
  </si>
  <si>
    <t>Deficiencias de planeación en la formulación de los proyectos frente a los resultados arrojados por los Estudios y Diseños.</t>
  </si>
  <si>
    <t>Lo expuesto denota deficiencias en la formulación, ejecución y seguimiento de proyectos definidos en los documentos de política del Consejo Nacional de Política Económica y Social, que se traducen en disminuciones al alcance y en el aplazamiento de beneficios esperados para la población objeto de estos proyectos.</t>
  </si>
  <si>
    <t>Lo expuesto denota deficiencias en la formulación, ejecución y seguimiento de proyectos definidos en los documentos de política del Consejo Nacional de Política Económica y Social.</t>
  </si>
  <si>
    <t>La documentación allegada por la Entidad, en respuesta a requerimientos, se determinó falta de coherencia en la misma.</t>
  </si>
  <si>
    <t>Situación que denota debilidades de control en el proceso de ejecución de las obras; lo que afecta el cumplimiento de los términos establecidos para finalizar los trabajos en el tiempo previsto.</t>
  </si>
  <si>
    <t>De acuerdo con lo anterior, se concluye que si bien Invías tenía definido el alcance definitivo de las obras a realizar, acorde con lo establecido en el Pliego de Condiciones - Apéndice A y Cláusula Primera del Contrato; se denota deficiencias de planeación y de Coordinación Interinstitucional entre Invías y la Gobernación del Chocó</t>
  </si>
  <si>
    <t>Se constituyen en situaciones que denotan debilidades en el proceso de supervisión por parte de Invías, debido a la desatención de las obligaciones y responsabilidades, lo que puede afectar el cumplimiento contractual.</t>
  </si>
  <si>
    <t>Lo anterior refleja deficiencias en la aplicación del principio de planeación , contemplado en el numeral 12 del artículo 25 de la ley 80 de 1993, modificado por el artículo 87 de la Ley 1474 de 2011, con el riesgo de no contar con los recursos necesarios para finiquitar con las metas contractuales</t>
  </si>
  <si>
    <t>Es de indicar que no se evidenció para el tema predial, análisis  de estimación, y asignación de los riesgos previsibles que en un momento dado podrían alterar el equilibrio económico del contrato, aspecto contemplado en el Decreto 1510 de 2013, numeral octavo del artículo 22 “Pliego de condiciones”; y compilado en el Artículo 2.2.1.1.2.1.1. “Estudios y documentos previos”, del Decreto 1082 de 2015.</t>
  </si>
  <si>
    <t>Incumplimiento de la suscripción de la respectiva Acta Predial; en consonancia con el Apéndice F - Predial, en el numeral 10.8 “FORMA DE PAGO”</t>
  </si>
  <si>
    <t>Lo anterior presuntamente ocasionado por debilidades en la comunicación  por parte del Instituto Nacional de Vías- Invías</t>
  </si>
  <si>
    <t>Lo anterior presuntamente ocasionado por debilidades de control y seguimiento a los procesos de adquisición predial por parte del Instituto Nacional de Vías- Invías</t>
  </si>
  <si>
    <t>Presuntamente, lo anterior vislumbra incumplimientos por parte de la Interventoría: numeral 7.4 del Manual de Interventoría (Resoluciones Invías 5282 de 2003 y 3009 de 2007 y del Supervisor y Gestores del Contrato de Interventoría: numeral 7.4 del Manual de Interventoría; Resolución Invías 5282 de 2003; Artículos 1 (numerales 1, 2 y 4), 2 y 4 de la Resolución 3376 de 2010 y numeral 25.6 del Manual de Contratación de Invías (Resolución 01673 de 2015).</t>
  </si>
  <si>
    <t>Presuntamente, lo anterior vislumbra incumplimientos por parte de la Interventoría: numeral 7.4 del Manual de Interventoría (Resoluciones Invías 5282 de 2003 y 3009 de 2007 y del Supervisor y Gestores del Contrato de Interventoría: numeral 7.4 del Manual de Interventoría;</t>
  </si>
  <si>
    <t>Presuntamente, por incumplimientos del Supervisor y Gestores del Contrato de Interventoría: numeral 7.4 del Manual de Interventoría, Resolución Invías 5282 de 2003; Artículos 1 (numerales 1, 2 y 4), 2 y 4 de la Resolución 3376 de 2010 y numeral 25.6 del Manual de Contratación de Invías (Resolución 01673 de 2015)</t>
  </si>
  <si>
    <t>Debilidades por parte de la interventoría y los gestores del proyecto y del contrato para tramitar y obtener de manera adecuada, recursos financieros, específicamente para la vigencia 2015, los cuales resultaron insuficientes frente a la capacidad de ejecución física del contratista de obra para dicha vigencia, lo cual conllevó a adicionar el contrato en recursos por $10.000 millones, que hasta la fecha de la adición no eran justificables técnicamente por mayores cantidades, mayor alcance físico del contrato u obras adicionales no previstas del mismo, con lo cual presuntamente se incumple el numeral 13 del artículo 25 de la Ley 80 de 1993 , los deberes de los Interventores establecida en el artículo 84 de la Ley 1474 de 2011 y la Resolución de Invías 3376 de julio 28 de 2010 .</t>
  </si>
  <si>
    <t>15 04 006</t>
  </si>
  <si>
    <t>Se concluye que ha faltado oportunidad en las gestiones y trámites adelantados por el Invías, frente a la búsqueda de soluciones para poder ejecutar las obras por Belén de Bajirá y debilidades de coordinación interinstitucional para la formulación del proyecto corredor vial Caucheras – Belén de Bajirá – Riosucio.</t>
  </si>
  <si>
    <t>Lo anterior, revela debilidades en los mecanismos de control y supervisión de parte de la interventoría, en lo que tiene que ver con el control de calidad de la obra, frente a las deficiencias menores relacionadas.</t>
  </si>
  <si>
    <t>14 02 009</t>
  </si>
  <si>
    <t>Lo anterior por debilidad de control y seguimiento de la etapa precontractual, lo que conlleva a un presunto incumplimiento del Principio de Planeación Contractual, establecido en el numeral 12 del artículo 25 de la Ley 80 de 1993, modificado por artículo 87 de la Ley 1474 de 2011, en el cual se señala “Previo a la apertura de un proceso de selección, o a la firma del contrato en el caso en que la modalidad de selección sea contratación directa, deberán elaborarse los estudios, diseños y proyectos requeridos, y los pliegos de condiciones, según corresponda.</t>
  </si>
  <si>
    <t xml:space="preserve">Por cuanto hay una contradicción o incoherencia, al referir que las estaciones se consideran entre distancias entre 100 y 1.000 metros (m) </t>
  </si>
  <si>
    <t>Por lo expuesto, se observa que la gestión desplegada, en el desarrollo del contrato en materia predial ha presentado deficiencias que se han materializado en mayores tiempos de los inicialmente previsto, y subsecuentemente en la oportunidad para la elaboración de los insumos para efectuar las respectivas negociaciones , a cargo del Contratista.</t>
  </si>
  <si>
    <t>EVP2016</t>
  </si>
  <si>
    <t>ECP2016</t>
  </si>
  <si>
    <t>H1ECP</t>
  </si>
  <si>
    <t>H2ECP</t>
  </si>
  <si>
    <t>H3ECP</t>
  </si>
  <si>
    <t>H4ECP</t>
  </si>
  <si>
    <t>H5ECP</t>
  </si>
  <si>
    <t>H6ECP</t>
  </si>
  <si>
    <t>H7ECP</t>
  </si>
  <si>
    <t>H8ECP</t>
  </si>
  <si>
    <t>H9ECP</t>
  </si>
  <si>
    <t>H10ECP</t>
  </si>
  <si>
    <t>H11ECP</t>
  </si>
  <si>
    <t>H12ECP</t>
  </si>
  <si>
    <t>H13ECP</t>
  </si>
  <si>
    <t>H14ECP</t>
  </si>
  <si>
    <t>H15ECP</t>
  </si>
  <si>
    <t>H16ECP</t>
  </si>
  <si>
    <t>H17ECP</t>
  </si>
  <si>
    <t>H18ECP</t>
  </si>
  <si>
    <t>H19ECP</t>
  </si>
  <si>
    <t>H20ECP</t>
  </si>
  <si>
    <t>H21ECP</t>
  </si>
  <si>
    <t>H22ECP</t>
  </si>
  <si>
    <t>H23ECP</t>
  </si>
  <si>
    <t>H24ECP</t>
  </si>
  <si>
    <t>H25ECP</t>
  </si>
  <si>
    <t>H26ECP</t>
  </si>
  <si>
    <t>x</t>
  </si>
  <si>
    <t>H6R14 - Seguridad industrial. 
Se evidenció un presunto incumplimiento del SISOMA por parte del contratista del contrato 3460 de 2008, en especial en lo relacionado con la demarcación de seguridad en las excavaciones profundas, hecho que fue informado en el sitio de la obra (Túnel Playita) al personal de la Interventoría.</t>
  </si>
  <si>
    <t>H9R14 - Intercambiador de Versalles. 
Dentro de los productos que debió entregarse dentro del contrato 3460 de 2008, como consta en el apéndice A - numeral 2.1, está la elaboración de los estudios y diseños definitivos del intercambiador a desnivel denominado Versalles, ubicado en el municipio de Calarcá, en el PR 4+0800 de la ruta 40 tramo 03.</t>
  </si>
  <si>
    <t>H61R14 - Incumplimiento objeto contractual 
contrato No. N° 967 de 2013,  se dejó de amortizar del anticipo $317.248.365,  de otra, no se recibieron obras parcialmente ejecutadas por $178.669.004 con lo cual constituye presunto daño fiscal por $495.917.368. generado por falta de gestión, presuntamente imputable al contratista, al no cumplir con el Plan de Inversiones acordado previsto en la Cláusula Sexta del Contrato.</t>
  </si>
  <si>
    <t>H67R14 – Prueba de carga.
convenio 3075 de 2013, En el Código Colombiano de Diseño Sísmico de Puentes y en la Norma Colombiana de Diseño de Puentes desarrollados mediante convenios entre el INVÍAS y La Asociación Colombiana de Ingeniería Sísmica, no existe una reglamentación. La realización o no de dicha prueba en el mejor de los casos se fundamenta en el concepto que emita el diseñador o la interventoría. Situación que además de generar incertidumbre sobre el comportamiento de los puentes.</t>
  </si>
  <si>
    <t>Fecha Evaluación</t>
  </si>
  <si>
    <t>H14R14 - Conservación de las inversiones en la ALO.
En el marco de la visita adelantada por parte de la CGR el 27 de julio de 2015, se pudo evidenciar que si bien es cierto existen una serie de canecas rellenas en concreto para limitar la circulación de vehículos por las obras ya construidas un paso lateral, en especial de vehículos pesados (volquetas y camiones), los cuales generan un tráfico por esta vía, sin que oficialmente se haya puesto en servicio. Todo esto aunado a que ante la existencia de obras incompletas, éstas se van a deteriorar prematuramente y eventualmente pueden llegar a ocasionar inversiones no presupuestadas previamente.</t>
  </si>
  <si>
    <t>H17R14 - Al revisar el desarrollo del Contrato de Obra Pública No. 409 del 5 de agosto de 2010, se observa la suscripción del Acta de Fijación de Ítems No Previstos el 18 de agosto de 2011 por parte del Secretario General Técnico del INVIAS y el Contratista con la inclusión de ítem “Cemento asfaltico de penetración” por $1.593 pesos/kilogramo   del contrato presentando como justificación  que en las Especificaciones Técnicas de INVÍAS existe un ítem independiente para el pago del asfalto. . La interventoría en ningún momento analizó técnicamente el incremento que sufre el precio unitario final del ítem “mezcla densa en caliente MDC-2” al incluirle el costo del asfalto, ni se observa soporte de estudio técnico comparativo o consultas de precios de mercado correspondientes.</t>
  </si>
  <si>
    <t xml:space="preserve">H56R14 – Tramos sin pavimentar. El tramo Contratos 1179-2014 y 1219-2014). Obras de mejoramiento Ocaña - La Ondina - Llano grande – Convención.
El tramo comprendido entre el PR10+300 y PR11+000 se encuentra a nivel de sub base, no se aplicaría la capa de rodadura por cuanto ya se utilizó todo el valor del contrato, debido a que hubo necesidad de realizar obras de drenaje no previstas para atender la orden de tutela interpuesta por el señor Jesús Aníbal García Bayona. Por lo tanto, el Invías debe adelantar las acciones necesarias tendientes a proteger y aprovechar la estructura de pavimento y sus obras complementarias </t>
  </si>
  <si>
    <t>H58R14 - Contrato de obra No. 1452 del 31 de octubre de 2014 
El cual tiene por objeto el Mejoramiento y Mantenimiento Carretera Hobo - Yaguara Ruta 45hl01; Valor del contrato: $2.205.678.525; plazo de ejecución inicial  2 meses,  plazo final 15 de marzo de 2015; Estado: obras terminadas en campo, sin acta de recibo final ni de liquidación.</t>
  </si>
  <si>
    <t xml:space="preserve">Debilidades en la planeación en algunos elementos propios del convenio, como es el plazo. </t>
  </si>
  <si>
    <t>H104R14 - Convenio No. 2323 de 2013 Puerto Caicedo Putumayo, planeación contractual 
Estudios previos insuficientes e inadecuados antes de la suscripción del Convenio Interadministrativo, lo que ha conllevado el ajuste de especificaciones y cantidades de obra y el consecuencente retraso de ejecución en más de cinco meses. La fecha de terminación inicial estaba prevista para el 13 de enero de 2015 y el contrato fue prorrogado hasta el 13 de julio de 2015</t>
  </si>
  <si>
    <t>Esta situación se presenta debido a que el proceso de expropiación fue presentado después de la finalización del plazo contractual, en razón a  inconvenientes   que surgieron en la enajenación voluntaria, por los obstáculos y acciones presentadas por la propietaria.</t>
  </si>
  <si>
    <t>La Entidad está dando cumplimiento al concepto 200910-135587 de la Contaduría General de la Nación, el cual no es tenido en cuenta por la Contraloría General de la República.</t>
  </si>
  <si>
    <t>La identificación de este riesgo se dió en el marco de la implementación de la política de administración del riesgo, orientando el ejercicio a los riesgos de gestión mas relevante desde el punto de vista gerencial.</t>
  </si>
  <si>
    <t>Lo anterior presuntamente fue ocasionado por debilidades en la no oportuna actualización de los expedientes por parte del Instituto Nacional de Vías- Invías</t>
  </si>
  <si>
    <t>Presuntamente la falta de implementación de tiempos y la no aplicación a lo establecido en el cronograma de obra.</t>
  </si>
  <si>
    <t xml:space="preserve">Información suministrada en el informe de la CGR </t>
  </si>
  <si>
    <t>H146R14 - Seguimiento al trámite de cesión de las pólizas suscritas con la aseguradora Cóndor  en liquidación   
Si bien es cierto que la Entidad en algunos casos  requirió al contratista para realizar la respectiva cesión con otra Compañía aseguradora, la Entidad, una vez informada de la no cesión o nueva suscripción, no tomó acciones correspondientes con miras a la protección de la Entidad frente a un posible incumplimiento, como es el caso de las pólizas No: 300031128, 300042141, 300010069, 300073974.</t>
  </si>
  <si>
    <t xml:space="preserve">Debilidades en la estructuración de los documentos previos necesarios para adelantar los procesos contractuales y falencias en el lleno de requisitos exigidos en la Ley, específicamente el artículo 20 del Decreto 1510 de 2013. </t>
  </si>
  <si>
    <t xml:space="preserve">H2R16. Desgaste prematuro en losas de concreto sobre la Calle 4 – Obras de acceso al puerto de Barranquilla. Convenio 374 de 2015.
En la visita de inspección ocular efectuada el día 22 de abril de 2016 al proyecto del corredor de acceso al Puerto de Barranquilla (origina)(...), se evidenció desgaste prematuro en las losas de concreto
</t>
  </si>
  <si>
    <t>Falencias en el Desarrollo de los procesos constructivos de las losas en concreto.</t>
  </si>
  <si>
    <t xml:space="preserve">Deficiencias administrativas en el proceso de entrega de obras. </t>
  </si>
  <si>
    <t>H4R16. Corrosión en rejas de protección accesos y balcones escuela rural primaria “La Canchera”. Contrato 642 de 2015.
Se evidenció que los elementos metálicos colocados para protección de accesos en la escuela rural “La Canchera”, presentan corrosión prematura.</t>
  </si>
  <si>
    <t>Falencias en la colocación de la pintura corrosiva.</t>
  </si>
  <si>
    <t>H5R16. Construcción de gaviones acceso a la segunda calzada de la Circunvalar de Barranquilla. Contrato 1204 de 2016. En desarrollo de la visita a las obras ejecutadas mediante contrato 1204 de 2016, cuyo objeto es “MEJORAMIENTO DE LA INTERCONEXIÓN VIAL SEGUNDA CALZADA AVENIDA CIRCUNVALAR DE BARRANQUILLA”, se observó que en el proceso de construcción de gaviones para contención de taludes, algunos presentaban vacíos notorios.</t>
  </si>
  <si>
    <t>Falencias en el desarrollo de los proceso constructivos de los gaviones.</t>
  </si>
  <si>
    <t>H6R16. Rejas para canal sumidero en el sector Las Flores – Vía 40. Convenio 1344 de 2014.
Se evidenció que los sumideros para el encole de aguas lluvias hacia la solución hidráulica realizada para la conducción de aguas lluvias hacia la Ciénaga de Malloquín no cuentan con rejillas para evitar el paso de basura y elementos sólidos.</t>
  </si>
  <si>
    <t>Debilidades en la construcción de sumideros.</t>
  </si>
  <si>
    <t>Falencias en la Planeación de proyecto de mantenimiento de la Segunda calzada de la Av. Circunvalar.</t>
  </si>
  <si>
    <t>H8R16. Precios unitarios contrato derivado del convenio 1344 de 2014
Los convenios 1344 de 2014 “Mejoramiento y Rehabilitación de la Primera Calzada de la Vía Circunvalar de Barranquilla” y 1345 de 2014 “Apoyo y Mejoramiento de la Interconexión Vial – Segunda Calzada Avenida Circunvalar de Barranquilla a través de la vinculación del Instituto Nacional de Vías”, se gestionaron con la finalidad de aunar esfuerzos entre el Instituto Nacional de Vías y el Área Metropolitana de Barranquilla.</t>
  </si>
  <si>
    <t>Falta de controles, planeación  y falencias en la supervisión.</t>
  </si>
  <si>
    <t>Falta de planeación.</t>
  </si>
  <si>
    <t>Falencias en estructuración de presupuesto oficial.</t>
  </si>
  <si>
    <t>H11R16. Inversión de anticipo contrato 1759 de 2015
En el contrato 1759 de 2015, cuyo objeto es “SUMINISTRO, INSTALACIÓN Y PUESTA EN MARCHA DE LOS EQUIPOS ELECTROMECÁNICOS DEL PROYECTO CRUCE DE LA CORDILLERA CENTRAL”, con respecto al anticipo, que asciende a $77.000 millones , se evidencia que la relación entre los desembolsos programados y desembolsos ejecutados para la inversión del anticipo de acuerdo a lo estipulado en la minuta contractual  es de 0.22.</t>
  </si>
  <si>
    <t>Deficiencias en la Planeación y gestión de los recursos para la puesta en marcha del proyecto por parte del contratista.</t>
  </si>
  <si>
    <t>H12R16.  Limpieza Final del Sitio de Trabajos.
El Artículo 105.17 de las Especificaciones Técnicas de Construcción  Limpieza Final del Sitio de los Trabajos, establece que a la terminación de cada obra, el Constructor deberá retirar del sitio de los trabajos todo el equipo de construcción, los materiales sobrantes, escombros y obras temporales de toda clase, dejando la totalidad de las obras y el sitio de los trabajos en un estado de limpieza satisfactorio para el interventor.</t>
  </si>
  <si>
    <t>Inobservancia de las Especificaciones técnicas de construcción de limpieza final del sitio de trabajo, y deficiencias en la supervisión y/o interventoría.</t>
  </si>
  <si>
    <t>H13R16. Transporte de Materiales provenientes de derrumbes medido a partir en cien metros (100M) y Transporte de materiales provenientes de la excavación de la explanación canales y préstamos entre cien metros y mil metros de distancia.
El Ítem 211.1 Remoción de derrumbes (incluye conformación de botadero), tuvo como cantidades totales de la obra ejecutada de 27.349 metros cúbicos.</t>
  </si>
  <si>
    <t>Falta de controles en el recibo de los trabajos.</t>
  </si>
  <si>
    <t>H14R16. Señalización y defensa de la zona de las obras.
El Artículo 105.3 Señalización y defensa de la zona de las obras de las especificaciones Técnicas de Construcción del INVIAS, establece que desde la orden de iniciación y entrega de la zona de las obras al Constructor y hasta la entrega definitiva de las obras al Instituto Nacional de Vías, y si está prevista la utilización temporal o permanente de la vía por el tránsito público, el Constructor  está en la obligación de señalizar.</t>
  </si>
  <si>
    <t>Falta de controles en  la señalización de las obras.</t>
  </si>
  <si>
    <t xml:space="preserve">H15R16. Construcción Puentes .
En visita de inspección realizada por la CGR en marzo de 2017, se observó en el Puente El Playón, construido mediante este contrato que la sección hidráulica se disminuye debido a la obstrucción que hace el pontón existente aguas abajo, situación que podría afectar la funcionalidad de esta nueva obra.
</t>
  </si>
  <si>
    <t>Debida delimitación e identificación, situación que genera riesgo de invasiones en el derecho de vía, contraviniendo las obligaciones contractuales, el manual de Interventoría, los Arts. 3,4 y 5 de la ley 80 de 1993 y el Art. 84 de la Ley 1474 de 2011.</t>
  </si>
  <si>
    <t>H17R16. Administrativa con presunta incidencia disciplinaria – Revegetalización Taludes. La Guía Ambiental para Proyectos de Infraestructura Subsector Vial del INVIAS, establece, “El recubrimiento vegetal atenúa los procesos de inestabilidad, favorece la recuperación de suelos y de repoblación de áreas desprotegidas como taludes, excavaciones, entre otras.</t>
  </si>
  <si>
    <t>Se observaron taludes tratados sin la correspondiente revegetalización, situación que evidencia debilidades en el seguimiento y control de las actividades contractuales y genera riesgo de caída de materiales que pueden afectar la seguridad y transitabilidad de la vía, contraviniendo las obligaciones contractuales, el manual de Interventoría, los Artículos. 4 y 5 de la Ley 80 de 1993 y el Art. 84 de la Ley 1474 de 2011.</t>
  </si>
  <si>
    <t>En visita de inspección a la vía se observaron algunas señales inadecuadamente instaladas, afectando la funcionalidad de las mismas.</t>
  </si>
  <si>
    <t>Se observó material en el disipador construido, además material de la excavación de dicha obra de arte que no fue retirado después de la construcción, obstruyendo las obras de arte permitiendo el aporte de sedimentos a las fuente hídricas aledañas, lo cual denota deficiencias en el seguimiento y control de la obra.</t>
  </si>
  <si>
    <t xml:space="preserve">Denota deficiencias en la calidad de la obra y podría verse en riesgo la estabilidad de la vía. </t>
  </si>
  <si>
    <t>Se evidenció inadecuado manejo del hierro acopiado, dado que este material se encuentra dispuesto directamente sobre el suelo natural, permitiendo afectación ambiental del suelo, lo cual denota debilidades en el seguimiento y control de la ejecución de las obras, contraviniendo presuntamente lo estipulado en la citada resolución.</t>
  </si>
  <si>
    <t>Se observan debilidades en el seguimiento y control de las obligaciones contractuales del Contratista de la Fase 1 del Proyecto Medellín - Quibdó por los compromisos no cumplidos relacionados con las consultas previas, tal como se evidencia en el Acta de seguimiento de consulta previa de 12 de julio de 2016.-capacitaciones, mejoramientos, dotaciones, construcciones, entre otras.</t>
  </si>
  <si>
    <t>Se evidenció que la señalización no cumplía lo establecido en el capítulo 4 del Manual de señalización del Ministerio de Transporte, toda vez que no se observó la señal preventiva de entrada y salida de volquetas para el ZODME, ni la señalización preventiva de obra en la vía en el sector remoción de derrumbes.</t>
  </si>
  <si>
    <t xml:space="preserve">Deficiencias en el seguimiento y control del proceso constructivo, afectando la calidad de la obra. </t>
  </si>
  <si>
    <t xml:space="preserve">No se habían instalado en su totalidad las piezas de madera objeto del contrato, tal como se evidenció  ya que las actividades de estos Ítems se estaban ejecutando, tal como se muestra en el registro fotográfico. </t>
  </si>
  <si>
    <t>Debilidades en la ejecución contractual y deficiencias en el Sistema de Control Interno de la Entidad al invertir recursos en un bien que no está bajo la administración del INVIAS, sino del Ministerio de Transporte, contraviniendo presuntamente la Constitución Política Artículo 209, el Artículo 23 de la Ley 80 de 1993 y Artículos 3 y 4 de la ley 489 de 1998.</t>
  </si>
  <si>
    <t>H28R16. Administrativo – Limpieza y Señalización de Obra. La Especificaciones Técnicas de Construcción en el numeral 102.4 del Capítulo 1 Aspectos Generales, Sanidad y Limpieza en Zonas de Campamentos, el Constructor deberá proporcionar y mantener todas las áreas de sus campamentos en satisfactorias condiciones sanitarias y de limpieza, cumpliendo con los requisitos y reglamentos vigentes en relación con la sanidad pública y protección del ambiente.</t>
  </si>
  <si>
    <t>Deficiencias en la señalización y limpieza de la obra, por deficiencias en el seguimiento y control, situación que podría generar riesgos para la seguridad de los trabajadores.</t>
  </si>
  <si>
    <t xml:space="preserve">H29R16.  Adicional 3 Dragado con Draga Hidráulica Muelle de Leticia.
El Adicional 3 al Contrato 1036 de 2016 se suscribe para incluir entre otros el Ítem no previsto de Dragado con Draga Hidráulica, que de acuerdo con la justificación presentada por la Interventoría indica “Teniendo en cuenta los aspectos presentados por ese consorcio con relación a la necesidad de realizar una intervención (remoción de material con Draga Hidráulica) en la zona de influencia del flotante principal apoyado lo anterior en el análisis efectuado por esta Interventoría y el contratista respecto a inconvenientes que ha presentado el flotante principal del Muelle Victoria Regia el cual queda escorado en la temporada de aguas bajas. 
</t>
  </si>
  <si>
    <t>Se evidencian deficiencias en la planeación de los contratos y se podría configurar en una gestión antieconómica por realizar el dragado de la zona de maniobras por valor de $26.500 el metro cúbico, cuando en el Contrato 688 de 2015 se pagó el valor del metro cúbico de dragado por $14.329. Lo anterior presuntamente contraviene lo establecido en el Artículo 209 de la Constitución Nacional y el Artículo 23 de la Ley 80 de 1993.</t>
  </si>
  <si>
    <t xml:space="preserve">H30R16. Calidad de la Obra Contrato 1786 de 2012.
La Ley 80 de 1993 en su Artículo 3 establece los fines de la contratación estatal, respecto de los contratistas, señala “los particulares, por su parte, tendrán en cuenta al celebrar y ejecutar contratos con las entidades estatales que colaboran con ellas en el logro de sus fines y cumplen una función social que, como tal, implica obligaciones.”
</t>
  </si>
  <si>
    <t xml:space="preserve">La reparación de las obras, sea cual sea la causa de su origen le compete al contratista como parte de la responsabilidad que adquiere con la entidad de ejecutar una obra estable y de calidad; pero igualmente le compete a la entidad como parte de su función de supervisión en la ejecución de las obras y del control posterior que debe realizarse, al menos en la etapa de garantía, de las obras ejecutadas, en aras de interponer de manera oportuna los llamamientos a garantía a que haya lugar. Una gestión ineficiente de la entidad puede en este caso acarrear perjuicio para sus intereses, dado que la no exigencia de reparación consecuencialmente obligaría a la entidad a una inversión adicional en el proyecto. </t>
  </si>
  <si>
    <t xml:space="preserve">H31R16. Calidad de la Obra Convenio 777 de 2014.
La Ley 80 de 1993 en su Artículo 3 establece los fines de la contratación estatal, respecto de los contratistas, señala “los particulares, por su parte, tendrán en cuenta al celebrar y ejecutar contratos con las entidades estatales que colaboran con ellas en el logro de sus fines y cumplen una función social que, como tal, implica obligaciones.”
</t>
  </si>
  <si>
    <t>H32R16.  Oportunidad y Exactitud de los Informes de la Interventoría Convenio 777 de 2014 y Convenio 787 de 2014.
Respecto al desarrollo de los contratos, es normal hasta cierto punto que se presenten hechos imprevisibles que alteren las condiciones iniciales pactadas, generalmente en cuanto su alcance, especificaciones, valoración y tiempo de ejecución.</t>
  </si>
  <si>
    <t>Deficiencias de control y seguimiento en la labor de supervisión e interventoría, a través de la cual no se logró implementar mecanismos de control oportuno y seguimientos a la labor desarrollada por el contratista, que afecta el proceso de toma de decisiones por parte de la entidad contratante.</t>
  </si>
  <si>
    <t>H33R16.  Oportunidad de las publicaciones en SECOP Convenio 777 de 2014 y Convenio 787 de 2014.
La Ley 1150 de 2007, “Por medio de la cual se introducen medidas para la eficiencia y la transparencia en la Ley 80 de 1993 y se dictan otras disposiciones generales sobre la contratación con recursos públicos”, dispone en su artículo 3o. lo siguiente: “la sustanciación de las actuaciones, la expedición de los actos administrativos, los documentos, contratos y en general los actos derivados de la actividad precontractual y contractual, podrán tener lugar por medios electrónicos y que para el trámite, notificación y publicación de tales actos, podrán utilizarse soportes, medios y aplicaciones electrónicas.”</t>
  </si>
  <si>
    <t xml:space="preserve">Deficiencias en el manejo de la información contractual en la entidad territorial y en la omisión de supervisión por parte del Instituto, como parte de su labor de control y seguimiento, lo que conllevó a la vulneración por parte de la entidad territorial de los principios de publicidad y transparencia que rigen la contratación estatal, con la consecuente limitación al control que puede llevarse a cabo por parte de las sociedad en general y las entidades de control en ejercicio de su función de fiscalización. </t>
  </si>
  <si>
    <t xml:space="preserve">H34R16.  Calidad de la Obra Convenio 787 de 2014.
La Ley 80 de 1993 en su Artículo 3 establece los fines de la contratación estatal, respecto de los contratistas, señala “los particulares, por su parte, tendrán en cuenta al celebrar y ejecutar contratos con las entidades estatales que colaboran con ellas en el logro de sus fines y cumplen una función social que, como tal, implica obligaciones”.
</t>
  </si>
  <si>
    <t>La reparación de las obras, sea cual sea la causa de su origen le compete al contratista como parte de la responsabilidad que adquiere con la entidad de ejecutar una obra estable y de calidad; pero igualmente le compete a la entidad como parte de su función de supervisión en la ejecución de las obras y del control posterior que debe realizarse, al menos en la etapa de garantía, de las obras ejecutadas, en aras de interponer de manera oportuna los llamamientos a garantía a que haya lugar. Una gestión ineficiente de la entidad puede en este caso acarrear perjuicio para sus intereses, dado que la no exigencia de reparación consecuencialmente obligaría a la entidad a una inversión adicional en el proyecto.</t>
  </si>
  <si>
    <t xml:space="preserve">H35R16. Seguimiento al convenio 583 de 1996. Cumplimiento del plazo estipulado en el convenio.
El convenio 583 de 1996, cuyo objeto es “Financiación de la Construcción del Proyecto comunicación vial entre los Valles de Aburrá y Río Cauca (Variante Medellín – Santa Fe de Antioquia), que se compone del Túnel en San Cristóbal y sus respectivos accesos”.
</t>
  </si>
  <si>
    <t>Debilidades por parte del Instituto y de la gerencia encargada por el mismo en el control y debido seguimiento de los cronogramas y ejecución de las obras, así como los compromisos inherentes a las mismas y derivados del desarrollo de las mismas , trasgrediendo presuntamente el artículo 84 de la Ley 1474 de 2011.</t>
  </si>
  <si>
    <t xml:space="preserve">H37R16. Ejecución obras puente Pumarejo contrato 642 de 2015.
Para el contrato 642 de 2015, “CONSTRUCCIÓN DE OBRAS DE INFRAESTRUCTURA VIAL PARA LA SOLUCIÓN INTEGRAL DEL PASO SOBRE EL RÍO MAGDALENA EN BARRANQUILLA, EN LA CARRETERA BARRANQUILLA – SANTA MARTA, RUTA 9007, DEPARTAMENTOS ATLÁNTICO Y MAGDALENA”, se evidenció en el informe de Interventoría No. 20 un atraso significativo con respecto a las actividades de cimentación del puente. Se relaciona a continuación la información presentada con respecto al seguimiento del cronograma de obra.
</t>
  </si>
  <si>
    <t>Falencias por parte del contratista para acometer adecuadamente las acciones pertinentes que permitan la reducción en los atrasos y el cumplimiento de los cronogramas de obra, a fin de evitar inconvenientes en la terminación y en el costo de las obras, a pesar de las múltiples observaciones de la interventoría y del propio Instituto.</t>
  </si>
  <si>
    <t xml:space="preserve">H38R16. Estado del Pavimento Rígido, Pavimento Flexible y Andén. 
El Capítulo 5 Pavimentos de Concreto de las Especificaciones Técnicas de Construcción del INVIAS, en el numeral 500.5.2.8.1establece las condiciones técnicas para el control de calidad del producto terminado en cuanto a la integridad de las losas del pavimento en concreto, en la que se indica que siempre que se encuentren losas agrietadas o astilladas, se procederá como indica el numeral 500.4.23. </t>
  </si>
  <si>
    <t xml:space="preserve">Deficiencias en el cumplimiento de las Especificaciones Técnicas de Construcción de INVIAS por parte del Contratista y deficiencias en el seguimiento y control de la calidad de las obras, contraviniendo presuntamente, el Manual de Interventoría y los Artículos 4 y 5 numerales 2 y 4 de la Ley 80 de 1993 y el artículo 84 de la Ley 1474 de 2011, daños que de no ser tratados podrían incrementarse progresivamente y generan riesgo de afectar la estabilidad de la obra. </t>
  </si>
  <si>
    <t>Debilidades en el seguimiento y control de los recursos para los compromisos de las Consultas Previas, situación que genera incertidumbre sobre la efectiva terminación y funcionalidad de esta obra.</t>
  </si>
  <si>
    <t xml:space="preserve">H40R16. Defensa Metálica (ML). 
Las Especificaciones Técnicas de Construcción del INVIAS establecen que las defensas metálicas consisten en el suministro, almacenamiento, transporte e instalación a lo largo de los bordes de la vía, en los tramos indicados en los planos del proyecto o los establecidos por el Interventor.
</t>
  </si>
  <si>
    <t>Deficiencias en el cumplimiento de las especificaciones técnicas de construcción y debilidades en el seguimiento y control del contrato, contraviniendo presuntamente lo establecido en el Manual de Interventoría, los Artículos 4, 5 numerales 2 y 4 y 26 de la Ley 80 de 1993 y el Artículo 84 de la Ley 1474 de 2011.
Deficiencia en los controles ejercidos por la Interventoría.</t>
  </si>
  <si>
    <t>H41R16. Terraplén PR 24+500 y Cuneta Sector la Gallega.
En visita de inspección al terraplén ubicado en el PR 24+540 al K25+000, se observó en este terraplén construido, tres sitios con ondulación en la carpeta asfáltica y separación entre la cuneta y el borde de la carpeta, ondulaciones que al incrementarse progresivamente generan riesgo de afectar la estabilidad de la obra del terraplén.</t>
  </si>
  <si>
    <t xml:space="preserve">Debilidades en el seguimiento y control de las obras. </t>
  </si>
  <si>
    <t xml:space="preserve">H42R16. Requerimiento CVC.
Mediante comunicación 0753-165202017  recibida el 28 de marzo de 2017, la Corporación Autónoma Regional del Valle del Cauca – CVC, realizó requerimiento al Contratista a fin de que se corrijan los problemas ambientales ocasionados en el predio Miramar, producto de la construcción de unos descoles a la altura del Km 22.
</t>
  </si>
  <si>
    <t xml:space="preserve">Debilidades en los estudios y diseños hidráulicos en la definición de la ubicación de las obras de arte, lo cual generó impacto ambiental negativo y al implementar las acciones correctivas se afectaron las obras de las cunetas y la estructura del pavimento. </t>
  </si>
  <si>
    <t>Se observaron que los predios adquiridos con área remanente no desarrollable identificados en la visita por el contratista y la interventoría, sin la debida delimitación e identificación.</t>
  </si>
  <si>
    <t>H44R16. Señalización y Defensa de la zona de las obras Construcción Lavadero Katanga y Puente Triana.                                                                               El Artículo 105.3 Señalización y defensa de la zona de las obras de las especificaciones Técnicas de Construcción del INVIAS, establece que desde la orden de iniciación y entrega de la zona de las obras al Constructor y hasta la entrega definitiva de las obras al Instituto Nacional de Vías, y si está prevista la utilización temporal o permanente de la vía por el tránsito público.</t>
  </si>
  <si>
    <t>La señalización no cumplía lo establecido en el capítulo 4 del Manual de señalización del Ministerio de Transporte, dado que en las obras que se están ejecutando en el Lavadero Sector Katanga y del Puente Sector Triana no cuentan con la señalización reglamentaria.</t>
  </si>
  <si>
    <t>H45R16. Estado de las Obras. 
En visita de inspección realizada a las obras objeto del Contrato se evidenciaron las siguientes deficiencias: En el Acceso al Puente Peatonal Triana se observó empozamiento en la losa de entrada. En el Viaducto Tres Chorros y la Víbora se observaron las juntas desalineadas y con desgaste prematuro,   En la Dovela Viaducto Tres Chorros se observó un escalón en la  placa descolgada en la última dovela En la estabilización del Talud Sector Paraguas.</t>
  </si>
  <si>
    <t xml:space="preserve">Deficiencias en el proceso constructivo y  debilidades en el seguimiento y control de las obras, lo cual puede generar riesgo para la durabilidad de la obra. </t>
  </si>
  <si>
    <t>H46R16. Acceso y Señalización Pasos Deprimidos Base Militar  y Tres Chorros. Se construyeron los pasos deprimidos para el sector Base Militar y Tres Chorros, como requerimiento de estas comunidades, incluidos en el Plan Social, cuyo diseño geométrico no cumple con lo establecido en el Manual de Diseño Geométrico, por cuanto tienen poca visibilidad ya que no se construyeron carriles de aceleración y desaceleración.</t>
  </si>
  <si>
    <t>Deficiencias en la señalización para acceder a la vía Buga- Buenaventura, lo cual afecta la seguridad vial del corredor y de los usuarios de los pasos deprimidos.</t>
  </si>
  <si>
    <t xml:space="preserve">H47R16. Manejo Ambiental Zodme El Oasis y Obra Puente Triana.
El Auto 06120 de diciembre de 2016 por el cual se efectúa control y seguimiento ambiental y se adoptan otras decisiones, en el Artículo Primero, numeral 1 dispone que se debe construir el muro en gaviones propuesto como medida de contención y estabilización de taludes, de forma simultánea al llenado del ZODME EL OASIS.
</t>
  </si>
  <si>
    <t>Deficiencias en el cumplimiento de las obligaciones ambientales del contratista y debilidades en el seguimiento y control de las obra,  lo cual afecta la fuente hídrica aledaña, presentando un impacto negativo al medio ambiente y contraviniendo presuntamente lo establecido en las especificaciones técnicas de Construcción.</t>
  </si>
  <si>
    <t>Deficiencias en el seguimiento y control de la obra, situación que contraviene presuntamente lo establecido en las especificaciones técnicas de construcción del INVIAS.</t>
  </si>
  <si>
    <t>Deficiencias en el cumplimiento de las obligaciones ambientales y debilidades en el seguimiento y control de la obra.</t>
  </si>
  <si>
    <t xml:space="preserve">H50R16. Estado de las obras. 
En visita de inspección a las obras se observaron las siguientes deficiencias: En el estribo 1 del puente 1 derecho, lado Cisneros se observó en la cara expuesta superior del espaldar sin terminación geométrica definida; Se observó fisuración en bloque en el pavimento entre el K49+860 y K50+110; Se observó una pasarela de sendero peatonal de trabajadores sin la cinta reflectiva y un poste caído, lo cual afecta la seguridad industrial de la obra. 
</t>
  </si>
  <si>
    <t>H51R16. Señal Vertical  K50+110.
Realizada la verificación de las señales verticales instaladas, se observó en la visita de inspección realizada por la CGR en mayo de 2017 que falta la señal vertical del K50+110 de especificación SP-17, Bifurcación a la Derecha, señal necesaria para la funcionalidad de la vía.</t>
  </si>
  <si>
    <t>Pérdida de la señal.</t>
  </si>
  <si>
    <t xml:space="preserve">H52R16. Estado de las Obras.
En visita de inspección a las obras se observaron las siguientes deficiencias: Obras Centro de Control y Operación, no se observó señalización provisional de obras; El pavimento del sector PR51+000 se observó falla prematura del pavimento rehabilitado, posiblemente por deficiencias en la calidad del material y proceso constructivo.  
Se observó este sector sin demarcación horizontal. 
</t>
  </si>
  <si>
    <t xml:space="preserve">Debilidades en el proceso constructivo y en el seguimiento y control de las obras, lo cual puede generar riesgo para la seguridad industrial de la misma. </t>
  </si>
  <si>
    <t>No se cumple con la señalización, iluminación y sistematización indicada.</t>
  </si>
  <si>
    <t>H54R16. Señalización y defensa de obra.
El Artículo 105.3 Señalización y defensa de la zona de las obras de las especificaciones Técnicas de Construcción del INVIAS, establece “…que desde la orden de iniciación y entrega de la zona de las obras al Constructor y hasta la entrega definitiva de las obras al Instituto Nacional de Vías, y si está prevista la utilización temporal o permanente de la vía por el tránsito público.</t>
  </si>
  <si>
    <t>Debilidades en el seguimiento y control, lo cual afecta la seguridad de los trabajadores de la obra y los usuarios de la vía.</t>
  </si>
  <si>
    <t>Aún existen pendientes prediales que podría afectar la finalización en oportunidad para lograr la total disponibilidad jurídica de las zonas de terreno requeridas en el desarrollo del proyecto</t>
  </si>
  <si>
    <t>H56R16. Disponibilidad de recursos para finiquitar la adquisición predial y otras actividades contractuales. Se presenta un déficit del orden de $76.5 millones; para concluir con las obligaciones derivadas de la gestión predial; el presupuesto asignado a nivel contractual para adelantar el tema  correspondió a $4.000 millones de los cuales con corte a diciembre de 2016 se han cancelado $3.583 millones, quedando un saldo de $416 millones.</t>
  </si>
  <si>
    <t>Deficiencias en la planeación contractual, situación que se refleja en el hecho que a la fecha el proyecto no cuenta con la apropiación de los recursos necesarios para el pago de las obligaciones, derivadas del proceso de adquisición de las áreas requeridas para el desarrollo del contrato.</t>
  </si>
  <si>
    <t>Se establece un presunto detrimento al patrimonio por dicho valor de tales insumos prediales por $3.8 millones, al igual que una posible incidencia disciplinaria.</t>
  </si>
  <si>
    <t>H60R16. Adquisición del área de ronda de rio en el proceso de compra del predio No. 001-ID-B-PP de la Gobernación del Atlántico – Contrato 642 de 2015.
El Instituto Nacional de Vías–Invías adquirió por medio de compraventa al Departamento del Atlántico un área de ronda localizada  en una zona de protección ambiental – del río del arroyo La Chinita,  correspondiente a 8.887,27 m² por un valor de $709 millones.</t>
  </si>
  <si>
    <t xml:space="preserve">Se evidenció que el Contratista adelantó la negociación de un predio, sin que advirtiera ni él, ni el Invías lo señalado anteriormente. Si no por el contrario, el Contratista negoció un predio sin el adecuado análisis jurídico, toda vez que dicho predio contenía una ronda de rio que goza de especial protección por parte del Ente Territorial, y que no es susceptible de venta o enajenación. </t>
  </si>
  <si>
    <t>Teniendo en cuenta que la fecha de terminación del contrato está prevista en febrero de 2018, y que en el primer trimestre de la vigencia 2017 el avance no corresponde a lo programado en el cronograma predial, donde por citar un ejemplo la actividad “Aceptación de la oferta de compra” prevista para concluir en el mes de julio de 2017, sin embargo, a un mes y medio de finalizar el plazo la actividad  presenta un avance del 68%.</t>
  </si>
  <si>
    <t>H62R16. Viabilidad predial para la construcción de la Paralela Oriental de la Autopista Floridablanca - Bucaramanga, Tramo T.C.C. - Molinos Altos en el Municipio de Floridablanca.
Deficiencias en el cumplimiento del principio de planeación contractual , toda vez que el presupuesto asignado no fue suficiente para lograr las metas físicas del contrato, es así, que la Interventoría indicó que el desarrollo de las obras no alcanza a llegar a Molinos Altos, lo que significó la no intervención del Tramo 2 Tele Bucaramanga – Molinos.</t>
  </si>
  <si>
    <t xml:space="preserve">En tal sentido, se determina que se presentaron deficiencias en el proceso de planeación del proyecto infraestructura vial en comento, ya que el diagnóstico predial en el cual se basó la estructuración no reflejó la magnitud del presupuesto requerido para la compra de los predios, ya que se estableció un valor inferior a los recursos necesarios para viabilizar la gestión predial del proyecto. </t>
  </si>
  <si>
    <t>H63R16. Mejoramiento gestión social predial y ambiental corredor transversal Medellín Quibdó fase 2 – prosperidad.
Se presentan temas pendientes para finiquitar la gestión de adquisición predial, actividad delegada al contratista, cuando el contrato está por finalizar el 30 de junio de 2017 según el Adicional No.3 del 30 de marzo  de 2017.</t>
  </si>
  <si>
    <t>Es importante indicar que dicha actividad deberá ser concluida de tal forma que los predios que fueron objeto de compra cuenten con la total disponibilidad física y jurídica a favor del Instituto Nacional de vías; al igual que no se presenten cuentas por pagar a los respectivos vendedores de los inmuebles negociados, en virtud con los parámetros establecidos en el Apéndice F “Gestión Predial del proceso licitatorio LP-SGT-SRN-PRE-051-2011.</t>
  </si>
  <si>
    <t xml:space="preserve">H64R16. Ítem Cuneta de concreto vaciada in situ incluye la conformación de la superficie de apoyo, concreto con resistencia mínima a la compresión de 21 MPa  
El Artículo 671 de las Especificaciones Técnicas de Construcción del INVIAS, define el trabajo de las cunetas revestidas en concreto, el cual consiste en el transporte, suministro, elaboración, manejo, almacenamiento y colocación de los materiales de construcción de cunetas de concreto prefabricadas o fundidas en el lugar. 
</t>
  </si>
  <si>
    <t>Sin embargo, no presenta un informe y ensayos de laboratorio que demuestren el cumplimiento de las especificaciones técnicas de construcción y que se garantice  la calidad de los trabajos ejecutados y la Entidad no presenta estos soportes o requerimiento de los mismos a la interventoría, razón por la cual se mantiene los observado por la CGR.</t>
  </si>
  <si>
    <t>H65R16. Macrotextura y Microtextura del Pavimento en Concreto.
El numeral 500.4.15 del Artículo 500 de las Especificaciones Técnicas de Construcción, Texturizado superficial, establece que además del uso de la tela especificada en el numeral 500.3.5.2, una vez culminadas las operaciones de acabado superficial y antes de que comience a fraguar el concreto.</t>
  </si>
  <si>
    <t>No obstante lo anterior, en visita de inspección realizada a la vía en abril de 2017 por la CGR, el INVIAS y funcionarios de la Gobernación de Amazonas, se observaron losas de pavimento en concreto sin que cumplieran la especificación de texturizado en el acabado de las losas, situación que denota deficiencias en el cumplimiento de las Especificaciones Técnicas de Construcción de INVIAS.</t>
  </si>
  <si>
    <t>H66R16. Demarcación Horizontal.
En el Capítulo 7 Señalización y Control de Tránsito, Artículo 700, Líneas de Demarcación y marcas Viales de las Especificaciones Técnicas de Construcción, en el numeral 700.4.5.3, Consideraciones adicionales, establece que toda demarcación que no resulte satisfactoria para el Interventor en cuanto a acabado, alineamiento longitudinal y reflectividad deberá ser corregida o removida por el Constructor mediante fresado o algún otro procedimiento apropiado.</t>
  </si>
  <si>
    <t>Así las cosas, para la Entidad quedaría subsanado lo informado para las observaciones 89 y 90, con plazo 16 de junio de 2017. Sin embargo, dichas actividades no se han ejecutado y por tanto no se ha subsanado lo observado por la CGR.</t>
  </si>
  <si>
    <t>Situación que se podría configurar en un presunto detrimento en el Patrimonio del Estado en este valor, contraviniendo presuntamente el Decreto citado, el Decreto 111 de 1996, Ley 1687 de 2013 y Art.  91 de la Ley 1474 de 2011, afectando la obtención oportuna de los beneficios esperados del proyecto y la disminución del valor de los recursos en el tiempo. Por lo tanto, se configura una presunta connotación disciplinaria.</t>
  </si>
  <si>
    <t>H68R16. Estudios y Diseños.
En el Acta de Aprobación de Estudios y Diseños del 5 de octubre de 2016, la interventoría, manifiesta “Se deja constancia que la Interventoría, UNIVERSIDAD DEL CAUCA, mediante acta de aprobación de estudios y diseños del 15 de diciembre de 2015</t>
  </si>
  <si>
    <t>Debilidades en el seguimiento y control de los estudios y diseños para las obras de construcción del puente y genera demoras en la ejecución del contrato 1483 de 2014.</t>
  </si>
  <si>
    <t>H69R16. Ejecución del Convenio y Cronograma de Obras Contrato derivado 1483 de 2014.
Se suscribe el Convenio 2335 de 2013 el 17 de octubre de 2013, para un plazo de ejecución inicial hasta el 31 de julio de 2014, con el Adicional 2 se prorroga el plazo hasta el 20 de diciembre de 2014, en el Adicional 3 se prorroga el plazo hasta el 30 de junio de 2017.</t>
  </si>
  <si>
    <t>Se observó que no hay obras ejecutadas, se observó instalación del campamento e inicio del refuerzo de las canastillas para una de las pilas, pese a que el último plazo tiene vencimiento en un mes y no se evidencia ningún requerimiento por parte de la Interventoría ni del INVIAS al Departamento ni al Contratista de Obra del Contrato 1483 de 2014 por el incumplimiento de los plazos contractuales.</t>
  </si>
  <si>
    <t>H70R16. Devolución de Anticipo Contrato Derivado 1483 de 2014.
Debilidades en el seguimiento y control de la Interventoría y la Supervisión sobre el manejo de los recursos del anticipo del Contrato Derivado 1483 de 2014, por cuanto no se realizó la vigilancia de las obligaciones y compromisos pactados en el Convenio 2335 de 2013.</t>
  </si>
  <si>
    <t>Se configura un presunto alcance disciplinario porque la entidad no cumplió debidamente con lo previsto en el mismo Convenio 2335/13 y las normas que aplican para el manejo del anticipo.</t>
  </si>
  <si>
    <t>Desconocimiento parcial del marco general para uso y aplicación de indicadores diseñado por el DNP, el DANE y el Departamento Administrativo para la Función Pública.</t>
  </si>
  <si>
    <t xml:space="preserve">H73R16. Información indicadores de gestión reportada en el informe de seguimiento a indicadores de gestión y aplicativo SIPLAN.
Evaluados los cumplimientos de los indicadores de gestión reportados en el informe de seguimiento a indicadores de gestión vigencia 2016, frente a los de seguimiento al cumplimiento de metas del plan de acción por las dependencias, aplicativo SIPLAN,  se encontraron diferencias en 9 de los 12 (75%), reportados a la CGR.
</t>
  </si>
  <si>
    <t>No confiabilidad de la información registrada en los indicadores de gestión, lo cual genera incertidumbre respecto del cumplimiento reportado por el Instituto en el seguimiento al Plan Estratégico.</t>
  </si>
  <si>
    <t>La Oficina de Control Interno, en relación con el seguimiento al Plan de Mejoramiento, presenta deficiencias en el acompañamiento para la formulación de las metas y/o acciones.</t>
  </si>
  <si>
    <t>No se conoce una designación de supervisión específica para la ejecución del Convenio 1056 de 2016, y que se verifica el cumplimiento del objeto sin que ello implique ejercicio especifico de la supervisión a la que se refiere la citada cláusula del referido Convenio.</t>
  </si>
  <si>
    <t>La anterior situación evidencia debilidades en la aplicación normativa, lo que presuntamente trasgrede el principio de selección objetiva.</t>
  </si>
  <si>
    <t>No ejercer adecuadamente el seguimiento y supervisión de los contratos puede ocasionar eventuales incumplimientos contractuales.</t>
  </si>
  <si>
    <t>H80R16. Administrativo, con presunta incidencia Disciplinaria y Penal Convocatoria a Concurso de Merito.
En los concursos públicos de méritos es obligatoria la exigencia del certificado de disponibilidad presupuestal.</t>
  </si>
  <si>
    <t>Prohíbese tramitar actos administrativos u obligaciones que afecten el presupuesto de gastos cuando no reúnan los requisitos legales o se configuren como hechos cumplidos.</t>
  </si>
  <si>
    <t>H81R16. Administrativo. Firma del Director  en la Convocatoria.
El Director del INVIAS no suscribió la convocatoria 325 de 2015 desconociendo lo previsto en el artículo 31 de la ley 909 de 2004.</t>
  </si>
  <si>
    <t>La convocatoria, que deberá ser suscrita por la Comisión Nacional del Servicio Civil, el Jefe de la entidad u organismo.</t>
  </si>
  <si>
    <t>Por suscribir un contrato de prestación de servicios sin una verdadera necesidad estamos ante una gestión antieconómica  porque  no cumple con los deberes de la contratación pública y no consulta el buen uso de los recursos públicos.</t>
  </si>
  <si>
    <t xml:space="preserve">H83R16. Administrativo Disciplinaria Austeridad en Contratos de Prestación de Servicios
 La Secretaría General del INVIAS no dio cumplimiento a las directrices dictadas  por el Gobierno Nacional en cuanto a racionalizar los gastos de funcionamiento </t>
  </si>
  <si>
    <t>Los compromisos presupuestales por concepto de contratos de prestación de servicios del PSCN en la vigencia 2016 fueron $1.926 millones, es decir, un incremento del 106%, en otra palabras, más del doble.</t>
  </si>
  <si>
    <t>Lo anterior, denota deficiencias en la gestión de la Entidad, incumpliendo lo establecido en el Acuerdo Marco de Precios CCE-416-1-AMP-2016 y lo acordado en la Orden de Compra 01989 de 2016.</t>
  </si>
  <si>
    <t xml:space="preserve">H86R16. Información litigiosa en el Sistema Ekogui
De acuerdo con la información entregada por el Invías , respecto de los procesos objeto de la muestra, se observó en los reportes en el Ekogui de las demandas relacionadas a continuación, que ésta Entidad realizó el registro de la provisión contable y de la calificación del riesgo mucho después de que le fuera notificada la admisión de cada demanda y una vez la Auditoria le informara la ausencia de registro.
</t>
  </si>
  <si>
    <t>Se observa que existe una diferencia de 1415 procesos judiciales entre la base de datos de la Oficina Jurídica y el reporte Ekogui. presentó por debilidades en el trámite y reporte de la información judicial por parte del Invías, ocasionando dificultad para hacer seguimiento a los procesos y atender oportunamente la defensa de los intereses de la Entidad.</t>
  </si>
  <si>
    <t>H88R16 Cobro coactivo por concepto de valorización.
De acuerdo con la información remitida por la Entidad , frente a la declaratoria de pérdida de fuerza ejecutoria de los cobros por valorización, se están adelantando actividades para declarar la pérdida de fuerza ejecutoria de los cobros de valorización e intereses por parte del Grupo de Jurisdicción Coactiva, el cual  está gestionando el proyecto de resolución de pérdida de fuerza ejecutoria</t>
  </si>
  <si>
    <t xml:space="preserve">Demuestra debilidades en las actividades propias del desarrollo de los procesos coactivos del Invías, impidiendo al mismo tener claridad acerca de los títulos que aún pueden cobrarse y el valor al que asciende la cartera. </t>
  </si>
  <si>
    <t xml:space="preserve">H89R16. Acciones de Repetición.
La entidad no hace una completa evaluación de los diferentes aspectos, entre otros, técnicos, presupuestales, logísticos, legales de la conducta en que haya incurrido el servidor o ex servidor público que le permita establecer la ocurrencia del dolo o de la culpa grave con que pudieran haber actuado y así determinar su grado de responsabilidad en los daños antijurídicos causados en ejercicio de funciones públicas o con ocasión de ellas que dieron origen a la sentencia donde se condena al Invías. </t>
  </si>
  <si>
    <t>De los tres elementos necesarios para iniciar la acción de repetición en  las actas del comité de conciliación se acepta que hay dos: 1. La condena a la entidad 2. El pago que el Invías reconoció y ordenó</t>
  </si>
  <si>
    <t xml:space="preserve">H90R16. Devolución de Resoluciones de Pago.
La Oficina Asesora Jurídica-OAJ del Invías no ha cumplido de manera eficiente el sistema de gestión de calidad del INVIAS, específicamente el paso 12 del flujo de actividades del Procedimiento Pago de Créditos Judiciales del Proceso de Gestión de Defensa Judicial en el cual el Coordinador del Grupo de Procesos Judiciales da el aval al acto administrativo de ejecución por medio del cual se ordena el pago de la obligación, ya que el 20% (24) de las resoluciones de pago aclaran o modifican otras resoluciones de pago expedidas por la oficina Jurídica. 
</t>
  </si>
  <si>
    <t>Falta o mala identificación de las cuentas bancarias de los beneficiarios de las sentencias</t>
  </si>
  <si>
    <t xml:space="preserve">H91R16. Fechas Máximas de Pago de Sentencias y Conciliaciones.
La Oficina Asesora Jurídica- OAJ del INVIAS no ha identificado el riesgo que le permita adoptar las acciones necesarias para mitigar la posibilidad de que las resoluciones de pago de las sentencias o conciliaciones se expiden fuera de los límites legales.
</t>
  </si>
  <si>
    <t>Las sentencias o conciliaciones de la vigencia 2016 fueron reconocidas y canceladas por fuera del término máximo legal (540 días)</t>
  </si>
  <si>
    <t>La Entidad no ha mitigado el riesgo inherente en este proceso, ya que no ha realizado la causación de los hechos financieros, económicos y sociales en el momento en que surgen los derechos y obligaciones.</t>
  </si>
  <si>
    <t>la Entidad no ha mitigado el riesgo inherente en este proceso, ya que no ha realizado la causación de los hechos financieros, económicos y sociales en el momento en que surgen los derechos y obligaciones.</t>
  </si>
  <si>
    <t>Este hecho no permite tener certeza del saldo a 31 de diciembre de 2016 e incide en las partidas pendientes por depurar en las cuentas Deudores, Gastos e Ingresos y su efecto en el Patrimonio Institucional - Capital Fiscal - Resultados del Ejercicio.</t>
  </si>
  <si>
    <t>Este hecho afecta razonabilidad de la cuenta (4110) Ingresos no Tributarios - Concesiones y Contribuciones</t>
  </si>
  <si>
    <t>Se configura una presunta connotación disciplinaria por incumplimiento al principio de causación, Manual de Contabilidad Pública y Manual de Procedimientos Contables AFINCO-MN-1 y Régimen de Contabilidad Pública</t>
  </si>
  <si>
    <t xml:space="preserve">H100R16. Administrativo - Registro detallado sub cuenta 16750401 Equipo de Transporte Marítimo y Fluvial
La subcuenta (16750401) Equipo de Transporte Marítimo y Fluvial, registra el valor de 5 Ferrys de similares características , por valor individual de $382,5 millones, estos bienes fueron registrados en contabilidad  de Invías el 27 de junio de 2008, transcurridos 9 años, no les ha sido aplicada la depreciación </t>
  </si>
  <si>
    <t>Deficiencias en el registro contable de estos elementos  al desconocer la aplicación de factores como depreciación e inversiones a que deben ser sujetos</t>
  </si>
  <si>
    <t>Hace falta realizar un mayor proceso de depuración que evite la incertidumbre sobre el total de muelles registrados contablemente.</t>
  </si>
  <si>
    <t>En las Notas a los Estados Contables, no se reveló la situación de utilización real y/o riesgos de invasión en algunos predios fiscales o de los BUP ubicados en zonas remanentes y/o zonas de terreno no utilizadas, por lo que éstas no contienen la información básica y adicional necesaria para la adecuada interpretación cuantitativa y cualitativa de la situación financiera, económica y social y no permite conocer en tiempo real el estado y situación  de los bienes del Estado.</t>
  </si>
  <si>
    <t xml:space="preserve">No se excluyó del cálculo del valor amortizable, el valor de los terrenos que forman parte de los BUP en Servicio, de los cuales algunos se encuentran en proceso de depuración y saneamiento y no se tiene certeza del número total en el ámbito nacional. </t>
  </si>
  <si>
    <t>Acciones de mejoramiento planteadas no se elimina la causa que originó el hallazgo, por lo que es reiterativa la comunicación por parte de la Contraloría.</t>
  </si>
  <si>
    <t>Debilidades en la articulación oportuna entre las diferentes áreas responsables de llevar acabo las acciones de mejoramiento</t>
  </si>
  <si>
    <t>Las actividades no eliminan la causa de los mismos y algunas se orientan a la realización de reuniones de las áreas, culminando con la elaboración de un acta, o emisión de una comunicación u oficio a otras dependencias o a otros organismos</t>
  </si>
  <si>
    <t>Falencias en la programación presupuestal de los ingresos del Instituto al no incorporar los elementos que devienen en la vigencia, lo que incide directamente en la apropiación de presupuesto; al no programar todos los recursos que se pudieron solicitar para una mayor ejecución en la Inversión de la Entidad.</t>
  </si>
  <si>
    <t xml:space="preserve">H112R16. Planeación Vigencias Futuras.
El Invías no hizo uso de la totalidad de las Vigencias Futuras solicitadas y autorizadas para la vigencia 2016. Así fue como para el 2016 de las Vigencias Futuras por $1.981.708 millones, se comprometieron vigencias por $1.626.247 millones, resultando recursos no utilizados por este concepto por valor de $355.461 millones, equivalentes al 17.93%, debido a falencias en la programación del presupuesto con recursos de vigencias futuras.
</t>
  </si>
  <si>
    <t>Debilidades en la justificación, necesidad, planeación, constitución y autorización de las vigencias futuras, hecho que afecta la proyección de utilización de los recursos y la programación, aprobación y ejecución presupuestal de la Entidad.</t>
  </si>
  <si>
    <t>Debilidades de control y seguimiento a la utilización de los recursos y a la adecuada ejecución  presupuestal de la Entidad.</t>
  </si>
  <si>
    <t>Los recursos y los proyectos de la vigencia 2016, no fueron ejecutados oportunamente, lo que afecta la inversión programada en proyectos como San Francisco Mocoa, Buga - Buenaventura, Puente Pumarejo y generando afectación en las metas previstas.</t>
  </si>
  <si>
    <t>Debilidades de control y seguimiento en el manejo presupuestal y en la adecuada ejecución de las Reservas Presupuestales.</t>
  </si>
  <si>
    <t>Falencias en la programación y asignación presupuestal, por este concepto y deja a la Entidad frente al riesgo de tener que cancelar gastos adicionales por intereses moratorios a pesar de contar con algunos recursos.</t>
  </si>
  <si>
    <t>Se debe a deficiencias en los estudios técnicos que realizó el Invías, al momento de contratar la construcción del muelle, lo cual puede representar una gestión antieconómica.</t>
  </si>
  <si>
    <t>Los equipos  no se encuentran registrados en la contabilidad de Invías por tanto no están claramente reconocidos como propiedad del Instituto , lo anterior por falta de seguimiento y control de los bienes de la Entidad.</t>
  </si>
  <si>
    <t>Se establece una subutilización de la capacidad instalada.</t>
  </si>
  <si>
    <t>Deficiencias en el control de los elementos custodiados y administrados por la Subdirección marítima y Fluvial  demostrando falta de control de las inversiones que generarían una mayor capacidad del bien y un mayor valor del bien.</t>
  </si>
  <si>
    <t xml:space="preserve">Limbo jurídico de propiedad  o responsabilidad de construcción de la vía, los recursos no fueron aprobados y la vía no se ha podido pavimentar generando deficiente optimización de los recursos invertidos por Invías en el muelle. </t>
  </si>
  <si>
    <t>Los municipios no están dando cumplimiento a las obligaciones de mantenimiento y reparaciones menores de los ferrys.</t>
  </si>
  <si>
    <t>La Entidad no ha tomado determinaciones definitivas tendientes a solucionar la utilización de los Ferrys por parte de los municipios donde se encuentran en la actualidad.</t>
  </si>
  <si>
    <t>Falta de inventarios.</t>
  </si>
  <si>
    <t>Incumplimiento del contratista en las metas establecidas en el contrato del proyecto Cruce de la Cordillera.
Caminos para la Prosperidad, la meta fue planteada en el Plan Nacional de Desarrollo como actividades de mantenimiento rutinario, no obstante teniendo en cuenta el estado de las vías terciarias se requirió adelantar obras de mayores especificaciones 
Se adelantó el proceso licitatorio para la adecuación del muelle de Leticia, pero el proceso fue declarado desierto; por cronograma no se alcanzaba a abrir un nuevo proceso en la misma vigencia.</t>
  </si>
  <si>
    <t>En los diferentes proyectos que ejecuta el Instituto se puede evidenciar que no siempre se cumple de manera oportuna con estos postulados de planeación.</t>
  </si>
  <si>
    <t>R2016</t>
  </si>
  <si>
    <t>H1R16</t>
  </si>
  <si>
    <t>H2R16</t>
  </si>
  <si>
    <t>H3R16</t>
  </si>
  <si>
    <t>H4R16</t>
  </si>
  <si>
    <t>H5R16</t>
  </si>
  <si>
    <t>H6R16</t>
  </si>
  <si>
    <t>H7R16</t>
  </si>
  <si>
    <t>H8R16</t>
  </si>
  <si>
    <t>H9R16</t>
  </si>
  <si>
    <t>H10R16</t>
  </si>
  <si>
    <t>H11R16</t>
  </si>
  <si>
    <t>H12R16</t>
  </si>
  <si>
    <t>H13R16</t>
  </si>
  <si>
    <t>H14R16</t>
  </si>
  <si>
    <t>H15R16</t>
  </si>
  <si>
    <t>H16R16</t>
  </si>
  <si>
    <t>H17R16</t>
  </si>
  <si>
    <t>H18R16</t>
  </si>
  <si>
    <t>H19R16</t>
  </si>
  <si>
    <t>H20R16</t>
  </si>
  <si>
    <t>H21R16</t>
  </si>
  <si>
    <t>H22R16</t>
  </si>
  <si>
    <t>H23R16</t>
  </si>
  <si>
    <t>H24R16</t>
  </si>
  <si>
    <t>H25R16</t>
  </si>
  <si>
    <t>H26R16</t>
  </si>
  <si>
    <t>H27R16</t>
  </si>
  <si>
    <t>H28R16</t>
  </si>
  <si>
    <t>H29R16</t>
  </si>
  <si>
    <t>H30R16</t>
  </si>
  <si>
    <t>H31R16</t>
  </si>
  <si>
    <t>H32R16</t>
  </si>
  <si>
    <t>H33R16</t>
  </si>
  <si>
    <t>H34R16</t>
  </si>
  <si>
    <t>H35R16</t>
  </si>
  <si>
    <t>H36R16</t>
  </si>
  <si>
    <t>H37R16</t>
  </si>
  <si>
    <t>H38R16</t>
  </si>
  <si>
    <t>H39R16</t>
  </si>
  <si>
    <t>H40R16</t>
  </si>
  <si>
    <t>H41R16</t>
  </si>
  <si>
    <t>H42R16</t>
  </si>
  <si>
    <t>H43R16</t>
  </si>
  <si>
    <t>H44R16</t>
  </si>
  <si>
    <t>H45R16</t>
  </si>
  <si>
    <t>H46R16</t>
  </si>
  <si>
    <t>H47R16</t>
  </si>
  <si>
    <t>H48R16</t>
  </si>
  <si>
    <t>H49R16</t>
  </si>
  <si>
    <t>H50R16</t>
  </si>
  <si>
    <t>H51R16</t>
  </si>
  <si>
    <t>H52R16</t>
  </si>
  <si>
    <t>H53R16</t>
  </si>
  <si>
    <t>H54R16</t>
  </si>
  <si>
    <t>H55R16</t>
  </si>
  <si>
    <t>H56R16</t>
  </si>
  <si>
    <t>H57R16</t>
  </si>
  <si>
    <t>H58R16</t>
  </si>
  <si>
    <t>H59R16</t>
  </si>
  <si>
    <t>H60R16</t>
  </si>
  <si>
    <t>H61R16</t>
  </si>
  <si>
    <t>H62R16</t>
  </si>
  <si>
    <t>H63R16</t>
  </si>
  <si>
    <t>H64R16</t>
  </si>
  <si>
    <t>H65R16</t>
  </si>
  <si>
    <t>H66R16</t>
  </si>
  <si>
    <t>H67R16</t>
  </si>
  <si>
    <t>H68R16</t>
  </si>
  <si>
    <t>H69R16</t>
  </si>
  <si>
    <t>H70R16</t>
  </si>
  <si>
    <t>H71R16</t>
  </si>
  <si>
    <t>H72R16</t>
  </si>
  <si>
    <t>H73R16</t>
  </si>
  <si>
    <t>H74R16</t>
  </si>
  <si>
    <t>H75R16</t>
  </si>
  <si>
    <t>H76R16</t>
  </si>
  <si>
    <t>H77R16</t>
  </si>
  <si>
    <t>H78R16</t>
  </si>
  <si>
    <t>H79R16</t>
  </si>
  <si>
    <t>H80R16</t>
  </si>
  <si>
    <t>H81R16</t>
  </si>
  <si>
    <t>H82R16</t>
  </si>
  <si>
    <t>H83R16</t>
  </si>
  <si>
    <t>H84R16</t>
  </si>
  <si>
    <t>H85R16</t>
  </si>
  <si>
    <t>H86R16</t>
  </si>
  <si>
    <t>H87R16</t>
  </si>
  <si>
    <t>H88R16</t>
  </si>
  <si>
    <t>H89R16</t>
  </si>
  <si>
    <t>H90R16</t>
  </si>
  <si>
    <t>H91R16</t>
  </si>
  <si>
    <t>H92R16</t>
  </si>
  <si>
    <t>H93R16</t>
  </si>
  <si>
    <t>H94R16</t>
  </si>
  <si>
    <t>H95R16</t>
  </si>
  <si>
    <t>H96R16</t>
  </si>
  <si>
    <t>H97R16</t>
  </si>
  <si>
    <t>H98R16</t>
  </si>
  <si>
    <t>H99R16</t>
  </si>
  <si>
    <t>H100R16</t>
  </si>
  <si>
    <t>H101R16</t>
  </si>
  <si>
    <t>H102R16</t>
  </si>
  <si>
    <t>H103R16</t>
  </si>
  <si>
    <t>H104R16</t>
  </si>
  <si>
    <t>H105R16</t>
  </si>
  <si>
    <t>H106R16</t>
  </si>
  <si>
    <t>H107R16</t>
  </si>
  <si>
    <t>H108R16</t>
  </si>
  <si>
    <t>H109R16</t>
  </si>
  <si>
    <t>H110R16</t>
  </si>
  <si>
    <t>H111R16</t>
  </si>
  <si>
    <t>H112R16</t>
  </si>
  <si>
    <t>H113R16</t>
  </si>
  <si>
    <t>H114R16</t>
  </si>
  <si>
    <t>H115R16</t>
  </si>
  <si>
    <t>H116R16</t>
  </si>
  <si>
    <t>H117R16</t>
  </si>
  <si>
    <t>H118R16</t>
  </si>
  <si>
    <t>H119R16</t>
  </si>
  <si>
    <t>H120R16</t>
  </si>
  <si>
    <t>H121R16</t>
  </si>
  <si>
    <t>H122R16</t>
  </si>
  <si>
    <t>H123R16</t>
  </si>
  <si>
    <t>H124R16</t>
  </si>
  <si>
    <t>H125R16</t>
  </si>
  <si>
    <t xml:space="preserve">12. Descripción hallazgo </t>
  </si>
  <si>
    <t xml:space="preserve"> 24. Actividades / Descripción</t>
  </si>
  <si>
    <t>Área Responsable</t>
  </si>
  <si>
    <t>44. Actividades / Avance físico de ejecución</t>
  </si>
  <si>
    <t>Cód. acción</t>
  </si>
  <si>
    <t>N° Acción</t>
  </si>
  <si>
    <t>Tipo de hallazgo</t>
  </si>
  <si>
    <t xml:space="preserve">H4D16. Seguimiento y control del contrato
Se presentó retraso en la ejecución del Proyecto “Mejoramiento y Mantenimiento de la Carretera Cúcuta – San  Faustino - La Chinita., Ruta 55 Tramo 55NS09, Departamento Norte de Santander”, al respecto, la interventoría en su informe final del período comprendido entre el 21 de noviembre de 2014 al 20 de julio de 2015, remitido a la CGR mediante comunicación 03-06-2016/1185-2014 del 29 de junio de 2016, informó que a julio 20 de 2015, fecha en la cual terminaba el plazo de ejecución establecido en el contrato, se presentó un atraso del 78.89% en la ejecución de las obras.
</t>
  </si>
  <si>
    <t xml:space="preserve">H1ECP. Convenios con saldos sin ejecutar en bancos. Administrativo  con presunta incidencia disciplinaria.
El plazo de ejecución de los Convenios 3158-13 y 2664-13 finalizaron y 3107-13 y 2780-13 finalizan el 31/12/2016 ; sin embargo, de lo reportado por los respectivos bancos, con corte a 30/06/2016, se evidenció que no ejecutaron $86.069 millones, y según el Invías $59.564 millones, no obstante de haberse firmado acta de entrega y recibo definitivo de los convenios, es decir, se presenta una diferencia de $26.505 millones. 
</t>
  </si>
  <si>
    <t xml:space="preserve">H5ECP. Amortización de los Anticipos Convenios.
De acuerdo con la información reportada por Invías con oficio SRT 49361 del 10/10/2016 se observó que a 30/06/2016 se encontraban pendientes por amortizar $117.222.8 millones que equivale al 55% del anticipo girado a los contratos de obra suscritos con ocasión de los siguientes convenios por $213.134.5 millones,  porcentaje representativo, toda vez que los Convenios 3158-13, 2780-13 y 2664-13 finalizaron; los Convenios 1724-13, 2178-13, 3107-13, 2179-13 finalizan el 31/12/2016.
</t>
  </si>
  <si>
    <t xml:space="preserve">H7ECP. Asignación de recursos y ejecución de proyectos declarados de importancia estratégica. Contratos Plan. 
1. El Subproyecto Variante San Francisco – Mocoa, registrado en el documento Conpes 3747 de 2013, con recursos previstos en el mismo por $69.446.0 millones , no le fue  suscrito convenio y/o contrato ni ejecutado  con cargo a este Conpes, toda vez que el Subproyecto, con anterioridad al citado documento inició ejecución  previo a la suscripción del Conpes y contaba con recursos de un crédito Banco Interamericano de Desarrollo (BID).
2. El Subproyecto 9,  Conpes 3745 de 2013, consistente en el mejoramiento de la movilidad en la ciudad de Duitama  (15 Km de rehabilitación), por $5.230.0 millones, con un plazo de ejecución de doce (12) meses, tampoco suscribió convenio ni se ejecutó
</t>
  </si>
  <si>
    <t xml:space="preserve">H7ECP Acción 2. Asignación de recursos y ejecución de proyectos declarados de importancia estratégica. Contratos Plan. 
</t>
  </si>
  <si>
    <t xml:space="preserve">H7ECP Acción 3. Asignación de recursos y ejecución de proyectos declarados de importancia estratégica. Contratos Plan. 
</t>
  </si>
  <si>
    <t xml:space="preserve">H9ECP. Ejecución del Contrato de Obra 654 de 2014.  
Atraso en la ejecución del Proyecto “Mejoramiento y Construcción de la Vía Espriella - Rio Mataje Departamento de Nariño”, previsto para ejecutarse a través del Contrato de Obra 654 de 2014, al respecto, la interventoría en su informe 86 de julio de 2016, correspondiente a la semana del 25 al 31de julio de 2016, informó que el contrato presenta un atraso del 5.29%, en relación con lo programado que fue de 32.7% y se solicita plan de contingencia para mejorar rendimientos en los diferentes frentes de obra.
</t>
  </si>
  <si>
    <t>H12ECP. Determinación en la fase de planeación de los recursos necesarios para la gestión socio-predial – Contrato 654 de 2014. 
Incremento de los recursos inicialmente asignados frente a los recursos comprometidos, para adelantar la gestión socio-predial  que demanda el proyecto. Se estableció un presupuesto de $5.521.7 millones y posteriormente mediante Modificatorio 2 de abril 06 de 2016, adicionaron $9.558.4 millones (incluye IVA), lo que significa una variación de 173%. Recursos adicionales que surgieron de modificar los valores inicialmente asignados para algunos ítems del contrato, situación que podría comprometer la sostenibilidad en materia de recursos para garantizar la ejecución de las obras conforme a las condiciones inicialmente previstas.</t>
  </si>
  <si>
    <t xml:space="preserve">H17ECP.  Contrato de Interventoría 1595 de 2014. Capacidad instalada.
b) Se encuentra que la capacidad instalada de la interventoría presuntamente resulta desbordada frente a un contrato de obra cuya ejecución física es mínima. La interventoría viene funcionando con una capacidad instalada inclusive mayor a la máxima contratada (personal adicional, equipos de topografía y vehículos añadidos) aun cuando el contrato de obra se ha desarrollado mínimamente. Además, a Octubre de 2016 está prácticamente paralizado  como se observó en la visita practicada por la Comisión.
 </t>
  </si>
  <si>
    <t xml:space="preserve">H18ECP.  Modificatorio 1 y Contrato Adicional 1 al Contrato 1787 – 2014.
El Instituto recibió de parte del Ministerio de Hacienda y Crédito Público –MHCP- $4.000 millones  adicionales a los $11.160 millones  que había aprobado por el MHCP para la vigencia 2015 . Sin embargo, Invías giró  estos recursos sin solicitar autorización previa al –Confis- de la modificación de la vigencia futura. El Instituto giró los recursos en 2015 lo hizo considerando que los mismos correspondían a un anticipo de la vigencia futura 2017 y por tal razón suscribió el 01/04/2015 modificatorio 1 al Contrato de Obra 1787 de 2014, reprogramando $4.000 millones de la vigencia 2017, para ser ejecutados en la vigencia 2015, sin embargo, no existen los soportes pertinentes de solicitud de modificación de la vigencia futura.
</t>
  </si>
  <si>
    <t>H19ECP.  Alcance del Contrato 1787 – 2014. Administrativo.
De acuerdo con el apéndice A, el alcance de las obras del contrato, para el paso urbano por el corregimiento de Belén de Bajirá, consiste en pavimentar 1,95 kilómetros, de vía en la zona urbana de dicho corregimiento; sin embargo, se observó, conforme los documentos presentados a la auditoría, el avance de las obras y el tiempo de ejecución y restante del contrato, que no se va a poder cumplir con el alcance proyectado por Belén de Bajirá</t>
  </si>
  <si>
    <t xml:space="preserve">H21ECP. Cronograma de adquisición predial, Contrato de Obra 1787 de 2014. 
Se determinó que no se requirió al contratista para la presentación del cronograma de adquisición predial en consonancia con lo indicado en el Anexo Predial.
</t>
  </si>
  <si>
    <t xml:space="preserve">H22ECP. Verificación de la información de las fichas prediales, Contrato de Obra 1787 de 2014.
El Contratista intervino algunos sectores, sin que la Interventoría pudiera realizar la verificación del contenido de las fichas prediales in-situ, aspecto que afectó la adecuada implementación de los mecanismos de control y vigilancia sobre el componente predial; ya que con base en el inventario de especies, cultivos y construcciones relacionadas en la ficha predial se realiza el avalúo, mediante el cual se hace la liquidación del valor indemnizatorio por la afectación generada en el desarrollo de las obras.
</t>
  </si>
  <si>
    <t xml:space="preserve">H25ECP. Ítems No Previstos Pactados Contrato 698 de 2014. Administrativo.
En desarrollo del Contrato 698 de 2014, para el mejoramiento y construcción de la vía secundaria Ataco – Planadas del K36+450 al K38+730, se aprobaron por parte de la interventoría y se validaron por parte del departamento del Tolima, los ítems no previstos 
</t>
  </si>
  <si>
    <t xml:space="preserve">H26ECP. Gestión predial desplegada en desarrollo de las obras del Contrato 2670 de 2014 y Contrato de Interventoría mediante Convenio 918 de 2014. 
El desarrollo de la gestión predial, orientada a la elaboración de insumos y gestión de negociación para la adquisición de las franjas de terreno requeridas (exceptuando el pago por compra del predio), se encuentra delegada al Contratista; las cuales no se realizaron dentro del tiempo inicialmente establecido  contractualmente, de seis (6) meses , razón por la cual mediante Modificatorio 3 de octubre 23 de 2015, se amplió en seis meses más, sin  afectar el plazo inicial del contrato.
</t>
  </si>
  <si>
    <t xml:space="preserve">H4R15. Calidad de obras objeto del Contrato 581 de 2012. 
Se comprobó que transcurridos cuatro (04) meses  de terminado el plazo de ejecución del contrato, esto es el día 15 de diciembre de 2015, existían manifestaciones o defectos de las obras, entre ellas se evidencia que: en algunos de los taludes ubicados en las abscisas: K 99+300 M D, K 98 +540 M D,  K97 +250 MD,  K97+510 MD, cuentan con defectos o pérdida de la protección a efectos erosivos en un porcentaje  mayor al 60%. 
</t>
  </si>
  <si>
    <t xml:space="preserve">Debilidades de los controles implementados que no permiten advertir oportunamente el problema presentado para el cumplimiento de la ejecución de las obras; lo que puede afectar el cumplimiento del objeto y </t>
  </si>
  <si>
    <t>H19R15. Manejo de recursos Convenio 3141 de 2013.
• La cuenta abierta para el manejo de los recursos no generó rendimientos. Adicionalmente, en el convenio no se estableció obligación atinente al manejo de recursos en un instrumento financiero que genere rendimientos.
 • A mayo de 2016 se mantienen recursos en la entidad bancaria sin movimiento, desde enero de 2016, debido a la suspensión de los contratos de obra por terminación del convenio de interventoría</t>
  </si>
  <si>
    <t xml:space="preserve">Deficiencias en  aplicación  de controles y de diseños de mecanismos y/o directrices sobre el tema, con lo cual se genera riesgos de inequidad en la distribución y ejecución. </t>
  </si>
  <si>
    <t xml:space="preserve">H13R14 - Continuidad ALO.
Con la expedición del Conpes 3433 de 2006, se establece la importancia estratégica para el transporte de carga del corredor vial para conectar la autopista Bogotá – Girardot en el sur, con la autopista Bogotá – Tunja en el norte. El proyecto total tiene una longitud de 49 Km . La nación ha cumplido de manera parcial, pues dentro de las obras que le competen al INVÍAS, existen algunos segmentos viales sin terminar, bordillos inconclusos y accesos a los puentes sin pavimentar. 
</t>
  </si>
  <si>
    <t xml:space="preserve">H108R14 - Calidad obras ejecutadas y recibidas contrato N° LP 007- 2013 - municipio de Repelón, Departamento del Atlántico.
Vía Camino Banco Bigibana
En el K3+180, K4+140, K4+210   hay socavación entre la vía y los gaviones y se observó material sin compactar sobre la vía al lado de los gaviones; </t>
  </si>
  <si>
    <t>Realizar reunión con las unidades ejecutoras para la programación, planeación y efectiva ejecución de las vigencias futuras.</t>
  </si>
  <si>
    <t>Realizar reunión con las unidades ejecutoras para la programación, planeación y efectiva ejecución correspondiente a los proyectos y cancelación de saldos presupuestales.</t>
  </si>
  <si>
    <t xml:space="preserve">Entregar un reporte en donde se verifique que todas las unidades ejecutoras tienen en cuenta las exigencias señaladas en el Manual de Contratación en lo referente a estudios previos y soportes del proceso pre-contractual.
</t>
  </si>
  <si>
    <t>Se entregara un reporte trimestral.</t>
  </si>
  <si>
    <t xml:space="preserve">Entregar un reporte en donde se verifique que todas las unidades ejecutoras tienen en cuenta las exigencias señaladas en el Manual de Contratación relacionados con los documentos soportes del proceso pre-contractual, de acuerdo a la modalidad de contratación utilizada.
</t>
  </si>
  <si>
    <t>Se entregara un reporte trimestral</t>
  </si>
  <si>
    <t>Entregar un reporte en donde se verifique que todas las unidades ejecutoras tienen en cuenta la obligación de planear debidamente los plazos de acuerdo con las diferentes etapas de los convenios y/o contratos de obra e interventoría y/u objeto contractual.</t>
  </si>
  <si>
    <t>Entregar un reporte en donde se verifique que todas las unidades ejecutoras tienen en cuenta las exigencias señaladas en el Manual de Contratación relacionadas con el presupuesto.</t>
  </si>
  <si>
    <t xml:space="preserve">Verificar que el plazo de los contratos derivados estén acorde con el plazo del convenio marco.
</t>
  </si>
  <si>
    <t>Entregar un reporte en donde se verifique que todas las unidades ejecutoras tienen en cuenta las exigencias señaladas en el Manual de Contratación relacionados con el presupuesto.</t>
  </si>
  <si>
    <t>Entregar un reporte en donde se verifique el avance en la actualización del registro de los bienes férreos.</t>
  </si>
  <si>
    <t>Reporte en donde se verifique el control de proyectos por parte de los supervisores a través del aplicativo CIFRA.</t>
  </si>
  <si>
    <t>Reporte trimestral del seguimiento al aplicativo</t>
  </si>
  <si>
    <t>Solicitar informe  a la interventoría por presuntas  irregularidades en el pago de los servicios de interventoría, en virtud del contrato 4149 del 30 de diciembre 2013.</t>
  </si>
  <si>
    <t>Informe de interventoría donde se incluyan los soportes relacionados con la denuncia.</t>
  </si>
  <si>
    <t>Reporte de cumplimiento en el cual se verifique la aplicación de la última plantilla de pliegos de condiciones para interventoría, específicamente en lo relacionado con factor  honorarios que incluye el factor multiplicador.</t>
  </si>
  <si>
    <t>Reporte trimestral del seguimiento a la plantilla.</t>
  </si>
  <si>
    <t>Entregar un reporte en donde se verifique que todas las unidades ejecutoras presenten un balance que señale que los supervisores de los convenios y contratos a cargo, presenten el informe mensual de supervisión, de acuerdo con lo establecido en el manual de contratación.</t>
  </si>
  <si>
    <t>Los supervisores no presentan informes mensuales que reflejen el resultado del ejercicio de sus funciones.</t>
  </si>
  <si>
    <t>Allegar  acta de reunión del comité formalizada dentro del sistema de calidad de Invías</t>
  </si>
  <si>
    <t xml:space="preserve">Se entrega el formato de acta formalizada. </t>
  </si>
  <si>
    <t>Entregar un reporte en donde se verifique que todas las unidades ejecutoras tienen una planeación adecuada en los futuros procesos licitatorios y realizar reportes de verificación.</t>
  </si>
  <si>
    <t>Informar sobre la metodología predial usada específicamente en el proceso licitatorio del "Programa Vías para la Equidad".</t>
  </si>
  <si>
    <t>Entrega de Informe de metodología predial usada específicamente en el proceso licitatorio del "Programa Vías para la Equidad"</t>
  </si>
  <si>
    <t xml:space="preserve">Reportar el cumplimiento de la las metas programadas. </t>
  </si>
  <si>
    <t xml:space="preserve">Entrega de reporte donde se señale el cumplimiento de la las metas programadas. </t>
  </si>
  <si>
    <t>Realizar reportes.</t>
  </si>
  <si>
    <t>Reporte de aplicación.</t>
  </si>
  <si>
    <t>Elaborar reporte trimestral de seguimiento sobre las adiciones efectuadas.</t>
  </si>
  <si>
    <t xml:space="preserve">Entrega reportes trimestrales.
</t>
  </si>
  <si>
    <t>Estudios actualizados.</t>
  </si>
  <si>
    <t>Reporte cuatrimestral.</t>
  </si>
  <si>
    <t>Realizar seguimiento permanente al último cronograma propuesto a la Junta Directiva,  que fuere aprobado en sesión del 28 de abril de 2017, en la cual se definió la alternativa para continuar con la liquidación del Convenio 583 de 1996 hasta el día 31 de diciembre de 2018.</t>
  </si>
  <si>
    <t>Informe trimestral rendidos por la Gerencia de Proyectos Estratégicos al INVIAS - en los cuales se registre los avances de los componentes predial-ambiental-social-técnico-administrativo y legal, de acuerdo al escenario 2 aprobado por el Junta Directiva del 28 de abril de 2017.</t>
  </si>
  <si>
    <t xml:space="preserve">
Evidenciar que lo pagado de más en el Acta N° 10 en relación al ítem defensa metálica, se descontó en el Acta de Recibo Parcial N° 12.
</t>
  </si>
  <si>
    <t>Presentar informe con las Actas de obra N° 10 y 12.</t>
  </si>
  <si>
    <t xml:space="preserve">
Evidenciar la corrección de las deficiencias encontradas por la CGR de acuerdo a las normas de ensayo INV E-793.</t>
  </si>
  <si>
    <t xml:space="preserve">Presentar informe de la interventoría en el que se evidencie las correcciones realizadas en cumplimiento de las normas de ensayo INV E-793.       
</t>
  </si>
  <si>
    <t>Evidenciar la existencia de las señales preventivas durante el desarrollo de la actividad contractual (La actividad que generaba el uso de las señales preventivas ya se encuentra terminada).</t>
  </si>
  <si>
    <t>Presentar informe de la interventoría.</t>
  </si>
  <si>
    <t>Reporte y registro fotográfico</t>
  </si>
  <si>
    <t>Evidenciar mediante informe y registro fotográfico la corrección de la obras observadas por la contraloría.</t>
  </si>
  <si>
    <t>Presentar informe de la interventoría de la corrección de las obras.</t>
  </si>
  <si>
    <t xml:space="preserve">Realizar señalización respecto a la restricción vehicular en el deprimido del puente Base Militar y Tres Chorros. </t>
  </si>
  <si>
    <t>Solicitar a la Dirección Territorial del Valle la instalación de la señal restrictiva en los respectivos deprimidos.</t>
  </si>
  <si>
    <t>Reporte fotográfico.</t>
  </si>
  <si>
    <t>Evidenciar mediante informe y registro fotográfico el cumplimiento de las obligaciones ambientales.</t>
  </si>
  <si>
    <t>Presentar informe final de la interventoría que sustente el cumplimiento respecto a las observaciones realizaciones por la contraloría.</t>
  </si>
  <si>
    <t>Evidenciar mediante informe y registro fotográfico la limpieza del sitio de los trabajos en el sector Viaducto la Víbora.</t>
  </si>
  <si>
    <t>Presentar informe de la interventoría de la limpieza del sitio de trabajo identificado por la contraloría.</t>
  </si>
  <si>
    <t>Evidenciar mediante informe y registro fotográfico la terminación de la obras observadas por la contraloría.</t>
  </si>
  <si>
    <t>Presentar informe de la interventoría de la terminación de las obras.</t>
  </si>
  <si>
    <t>Reemplazar la señal vertical en K50+110.</t>
  </si>
  <si>
    <t>Instalación de la señal.</t>
  </si>
  <si>
    <t>Registro fotográfico</t>
  </si>
  <si>
    <t>Evidenciar mediante informe y registro fotográfico la corrección de la obras observadas por la contraloría en el sector PR51+000.</t>
  </si>
  <si>
    <t>Evidenciar mediante informe y registro fotográfico el cumplimiento de la señalización, iluminación y sistematización.</t>
  </si>
  <si>
    <t>Evidenciar que se contaba con la respectiva señalización reglamentaria. 
(La actividad de obra que generaba la señalización preventiva ya está terminada).</t>
  </si>
  <si>
    <t>Señalización reglamentaria</t>
  </si>
  <si>
    <t>Gestionar los recursos ante la Oficina Asesora de Planeación para culminar la gestión predial.</t>
  </si>
  <si>
    <t>1. Remitir solicitud a la OAP.
2. Mesas de trabajo con la SMA.</t>
  </si>
  <si>
    <t xml:space="preserve">GGP </t>
  </si>
  <si>
    <t xml:space="preserve">Informes de seguimiento cuatrimestral.
</t>
  </si>
  <si>
    <t xml:space="preserve">H59R16. Obras del contrato N° 1200 de 2016.
Un punto crítico de éxito del contrato para la construcción de la Variante de Ciénaga, es el tema de la liberación del área para las obras de construcción de la misma , toda vez que para un total de 407 predios requeridos, el 98% corresponde a urbanos, y solamente el 2% a rurales (9 predios) </t>
  </si>
  <si>
    <t>Evidenciar el cumplimiento de la totalidad de las acciones de la gestión predial requerida  para la liberación de los predios necesarios y la correcta ejecución de las obras objeto del proyecto.</t>
  </si>
  <si>
    <t>Informe predial el cual incluya los detalles de las mesas de trabajo periódicas realizadas con el equipo del proyecto CONTRATISTA-INTERVENTORÍA-INVIAS (Gestores: Socio-Prediales, Técnico y Ambiental); Análisis Predial. Revisión del avance de ejecución de los insumos prediales realizados y avalados por la interventoría.</t>
  </si>
  <si>
    <t>Gestionar una directriz para que en los casos de proyectos con intervención URBANA, se ejecute una estructuración conjunta y detallada (Social-Predial-Técnico-Ambiental) con los actores partícipes en el proyecto. Participación de las entidades municipales y departamentales con la unidad central del Estado quien realiza el proyecto.</t>
  </si>
  <si>
    <t>Gestionar directriz que incluya las visitas y recorridos de campo conjuntas  (Social-Predial-Técnico-Ambiental), que originen información estratégica para la ejecución antes, durante y después del proyecto.</t>
  </si>
  <si>
    <t>H61R16. Gestión desplegada por el contratista. Contrato N° 1647 de 2015.
Se presenta rezago en el desarrollo de las diferentes actividades que demanda la gestión predial  frente a las fechas establecidas por el Contratista conforme al cronograma presentado por éste, con el propósito de contar con la disponibilidad de las franjas de terreno necesaria para el desarrollo de las obras.</t>
  </si>
  <si>
    <t>Directriz o memorando circular</t>
  </si>
  <si>
    <t>Asignación de recursos</t>
  </si>
  <si>
    <t xml:space="preserve">Gestionar la entrega al distrito una vez esté contratada la APP que le dé continuidad a las obras del proyecto ALO. </t>
  </si>
  <si>
    <t>Solicitar el cronograma de estructuración y/o contratación de la APP que está adelantando el distrito y la ANI para continuar el tramo sur del proyecto Avenida Longitudinal de Occidente - ALO.</t>
  </si>
  <si>
    <t>Evidenciar el mantenimiento de la ALO tramo sur, hasta tanto se entregue al distrito o a la ANI.</t>
  </si>
  <si>
    <t>Mantenimiento de la ALO tramo sur.</t>
  </si>
  <si>
    <t>Reporte con registro fotográfico.</t>
  </si>
  <si>
    <t>GGP - DT CUNDINAMARCA</t>
  </si>
  <si>
    <t>1. Informe y registro fotográfico.
2. Acta de liquidación.</t>
  </si>
  <si>
    <t xml:space="preserve">Evidenciar la actualización de los precios unitarios por departamento y su consulta para la ejecución de los proyectos.
</t>
  </si>
  <si>
    <t xml:space="preserve">
Solicitar a la Subdirección de Estudios e Innovación el CD precios unitarios.</t>
  </si>
  <si>
    <t>CD de precios unitarios.</t>
  </si>
  <si>
    <t xml:space="preserve">H16R14 - ContratoN° 409 de 2010. Corredor Tumaco – Pasto – Mocoa.
Como resultado de la visita de inspección visual a las obras construidas, se identificaron deficiencias que fueron puestas en conocimiento de la entidad. En su respuesta , la entidad acepta las observaciones e informa que el contrato se encuentra en fase de ejecución y que  procedió a exigir la implementación de  acciones correctivas.(Deficiencias de señalización, desplazamiento de la capa de asfalto colocada ; erosión y cárcavas por el alto flujo evacuado; retiro de escombros y limpieza)
</t>
  </si>
  <si>
    <t>Remitir Acta de Entrega y Recibo Definitivo, al igual que el Acta de Liquidación.</t>
  </si>
  <si>
    <t>Liquidación del convenio.</t>
  </si>
  <si>
    <t>1. Acta de Entrega y Recibo Definitivo.
2. Acta de Liquidación.</t>
  </si>
  <si>
    <t>Continuar la gestión ante el Ministerio de Transporte y el Departamento Nacional de Planeación para que se de trámite al documento CONPES proyectado por INVIAS para viabilizar la continuación del proyecto.</t>
  </si>
  <si>
    <t>Remisión memorando a la OAP para la continuación de la gestión ante las Entidades descritas.</t>
  </si>
  <si>
    <t>1. Reporte de gestión cuatrimestral.
2. Documento CONPES presentado.</t>
  </si>
  <si>
    <t xml:space="preserve">
1. Solicitar a la Dirección Territorial Valle la documentación respectiva.
2. Realizar informe.</t>
  </si>
  <si>
    <t>Metodología empleada en el cálculo de los ajustes.</t>
  </si>
  <si>
    <t>H21R14. Cálculo de ajustes. 
Inadecuada aplicación de la metodología contemplada en el Manual de Interventoría del INVÍAS, lo cual implica una estimación incorrecta del monto de ajustes, que puede generar pagos de más al contratista.
Acción 1.</t>
  </si>
  <si>
    <t>H21R14. Cálculo de ajustes. 
Acción 2.</t>
  </si>
  <si>
    <t xml:space="preserve">Lo anterior se da presuntamente por una inadecuada aplicación de la metodología contemplada en el Manual de Interventoría del INVÍAS, lo cual implica una estimación incorrecta del monto de ajustes.
</t>
  </si>
  <si>
    <r>
      <t>Realizar reuniones de seguimiento del proceso de gestión socio-predial urbana, integrando en adelante la participación comunitaria, a través de las cuales se realizara acompañamiento y seguimiento al cumplimiento de los compromisos asumidos por el Ente Territorial. Asimismo, continuar</t>
    </r>
    <r>
      <rPr>
        <b/>
        <sz val="8"/>
        <color theme="1"/>
        <rFont val="Arial"/>
        <family val="2"/>
      </rPr>
      <t xml:space="preserve"> </t>
    </r>
    <r>
      <rPr>
        <sz val="8"/>
        <color theme="1"/>
        <rFont val="Arial"/>
        <family val="2"/>
      </rPr>
      <t>la gestión socio-predial correspondiente al rubro contractual previsto para propietarios y mejoratarios.</t>
    </r>
  </si>
  <si>
    <t>Sustentar la necesidad de la urgencia manifiesta declarada, junto a las acciones del INVIAS para atenderla y el resultado de la misma.</t>
  </si>
  <si>
    <t xml:space="preserve">Solicitar los debidos soportes a la interventoría.
</t>
  </si>
  <si>
    <t xml:space="preserve">H10R16. Notas de campo.
Terminado por plazo el contrato 3460 de 2008, “CRUCE DE LA CORDILLERA CENTRAL”, se evidencia que el alcance físico pactado no se consiguió en su totalidad. 
Acción 2. </t>
  </si>
  <si>
    <t>H10R16. Notas de campo.
Terminado por plazo el contrato 3460 de 2008, “CRUCE DE LA CORDILLERA CENTRAL”, se evidencia que el alcance físico pactado no se consiguió en su totalidad. 
Acción 1.</t>
  </si>
  <si>
    <t xml:space="preserve">1. Solicitar a la interventoría el  informe de incumplimiento. 
2. Solicitar a la OAJ la demanda.
</t>
  </si>
  <si>
    <t>Presentar informes.</t>
  </si>
  <si>
    <t>Informe y demanda</t>
  </si>
  <si>
    <t>Informe semestral</t>
  </si>
  <si>
    <t>Reprogramar el flujo de inversión del anticipo, con la aprobación de la interventoría.</t>
  </si>
  <si>
    <t>Solicitar al contratista un nuevo programa del anticipo para ser aprobado por la interventora y posterior remisión al Invías para su respectivo seguimiento.</t>
  </si>
  <si>
    <t>Verificar a través de los informe de interventoría el cumplimiento de escasez de personal en los frentes de trabajo, falta de señalización y protocolos de seguridad industrial, inadecuada disposición del material sobrante y debilidades frente al tema de responsabilidad social.</t>
  </si>
  <si>
    <t>Solicitar a la interventoría el respectivo informe.</t>
  </si>
  <si>
    <t>Informe trimestral.</t>
  </si>
  <si>
    <t>Oficiar a la ANI como complemento y reiteración del Oficio enviado en el año 2016, en el cual se solicitará informar para el periodo restante de gobierno, las intervenciones previstas en el Proyecto Cruce de la Cordillera Central, con el fin de remitir la información necesaria para lograr la debida coordinación interinstitucional.</t>
  </si>
  <si>
    <t>Oficiar a la ANI solicitando información de futuras proyecciones para la vigencia 2018 de las intervenciones previstas en el corredor del proyecto Cruce de la Cordillera Central, para el suministro de la información de los contratos ejecutados o en ejecución por parte del INVIAS.</t>
  </si>
  <si>
    <t>Oficio (solicitud y respuesta)</t>
  </si>
  <si>
    <t>OAJ</t>
  </si>
  <si>
    <t xml:space="preserve">Revisar el cumplimiento oportuno del   ingreso de la información de los procesos a cargo de los apoderados del INVIAS, conforme a la instrucción y requerimiento de la Oficina Asesora Jurídica, según el modelo de procedimiento de la Agencia Nacional de Defensa Jurídica del Estado. </t>
  </si>
  <si>
    <t xml:space="preserve">Revisar el reporte diligenciado por los diferentes abogados a nivel nacional (planta central y territoriales), los cuales diligenciarán los datos en el aplicativo E-KOGUI de acuerdo a las etapas y actuaciones procesales de cada medio de control que se encuentren a su cargo. </t>
  </si>
  <si>
    <t>1. Requerimiento mensualmente a los abogados apoderados de procesos a nivel nacional.
2. Reporte trimestral del administrador del EKOGUI evidenciando que se encuentra actualizado.</t>
  </si>
  <si>
    <t xml:space="preserve">Efectuar por parte del abogado encargado del proceso el cumplimiento  oportuno del ingreso de la informacion de los procesos a cargo de los apoderados del INVIAS, conforme a la instrucción y requerimiento de la Oficina Asesora Jurídica, según el modelo de procedimiento de la Agencia Nacional de Defensa Jurídica  del Estado. </t>
  </si>
  <si>
    <t xml:space="preserve">Diligenciar por parte del abogado a cargo, en el aplicativo E-KOGUI, lo correspondiente de acuerdo a las etapas y actuaciones procesales a su cargo. </t>
  </si>
  <si>
    <t xml:space="preserve">Realizar análisis de cada proceso para determinar el estado en que se encuentra y las actuaciones surtidas en ellos, para verificar si es viable jurídicamente impulsar el proceso. Derivado del análisis se proyectará y se someterá a firma el respectivo acto administrativo de perdida de fuerza ejecutoria; llevando el proceso administrativo hasta el final e informando a las oficinas de instrumentos públicos lo determinado a efectos de levantar la afectación por valorización. </t>
  </si>
  <si>
    <t>1. Efectuar revisión permanente de los procesos coactivos a cargo de la OAJ y enviar memorando interno a la Subdirección de Estudios e Innovación y Grupo Contabilidad para programar mesas de trabajo cada cuatro meses.
2. Proyección y suscripción de acto administrativo de perdida de fuerza ejecutoria.</t>
  </si>
  <si>
    <t>Fortalecer el estudio de los diferentes aspectos a efecto de establecer la ocurrencia o no, del dolo o la culpa grave, para determinar el grado de responsabilidad.</t>
  </si>
  <si>
    <t>Realizar análisis de los casos de acciones de repetición por los abogados del Grupo Judiciales y Litigantes, a través del pre-comité de defensa judicial.</t>
  </si>
  <si>
    <t xml:space="preserve">Realizar cronogramas de programación en los cuales se va hacer la respectiva planeación de los turnos de pago. (Reuniones).                                                                                                                                                                                                                                                                                                                                                                                                                                                                                                                                                                                                                                                                                                                                                                                                                                                                                                                                                                                                                                                                    
</t>
  </si>
  <si>
    <t>Reporte cada dos meses del cumplimiento de los pagos.</t>
  </si>
  <si>
    <t>Reporte bimestral</t>
  </si>
  <si>
    <t>Efectuar estudio y  seguimiento permanente a las cuentas de difícil cobro por concepto de las 6 concesiones portuarias citadas en el hallazgo (cita N° 169 del hallazgo), con el fin de analizar la procedencia o no de prescripción o su posibilidad de cobro.</t>
  </si>
  <si>
    <t xml:space="preserve">1. Actividad 1: para las sociedad portuaria Muelles Costabrava S.A. y Salinas Marítimas de Manaure Ltda. se realizará un seguimiento a fin de verificar el estado de los procesos.  
2. Actividad 2: para la sociedad Mariscos Colombianos Ltda. - MARCOL y la Compañía Atunera del Pacífico S.A. se efectuará un estudio de castigo de cartera para ser presentado ante el Comité de Sostenibilidad del Sistema Contable de la entidad con el fin de que se evalúe la procedencia o no del castigo de dicha cartera. 
3. Actividad 3: para la sociedad portuaria de la península - PENSOPORT S.A. se requerirá a la Agencia Nacional de Infraestructura con el fin de efectuar mesas de trabajo con la sociedad portuaria a fin de determinar las posibles opciones para el pago de la obligación pendiente. 
4. Actividad 4: para la Empresa Colombiana Pesquera de Tolú - PESTOLÚ  se requerirá a la Subdirección Marítima y Fluvial con el fin de que ésta oficie a la Agencia Nacional de Infraestructura,  a efectos de iniciar el proceso sancionatorio correspondiente, teniendo en cuenta que los contratos de concesión son suscritos por la ANI.
5. Para los nuevos eventos relacionados con el caso, generar listados de control y alerta para efectuar seguimiento permanente a las actividades de cobro. </t>
  </si>
  <si>
    <t>1. Memorando instructivo. (Reporte para el 01/12/2017).   
2. Seguimiento semestral soportado con informe del estado del proceso en el caso Cóndor. (Primer informe para el 30/05/2018; Segundo informe para el 30/10/2018).</t>
  </si>
  <si>
    <t>Gestionar la asignación de recursos que permitan el pago de las condenas dentro del término establecido ante la Oficina Asesora de Planeación y el Ministerio de Hacienda y Crédito Público.</t>
  </si>
  <si>
    <t>1. Cruzar informe de manera semestral con la Oficina Asesora de Planeación.                                                      
2. Solicitar durante el primer semestre mayor cupo presupuestal ante el Ministerio de Hacienda y Crédito Público.</t>
  </si>
  <si>
    <t>1. Informe semestral (2).
2. Oficio dirigido al Ministerio de Hacienda y Crédito Público (6).</t>
  </si>
  <si>
    <t>1. Requerimiento mensual a los abogados apoderados de procesos a nivel nacional.
2. Reporte trimestral del administrador del EKOGUI evidenciando que se encuentra actualizado.</t>
  </si>
  <si>
    <t>Reporte cada dos meses de cumplimiento de pagos</t>
  </si>
  <si>
    <t>Reporte trimestral de conciliaciones.</t>
  </si>
  <si>
    <t xml:space="preserve">H84R15. Recursos Remanentes – Cuentas Embargadas.
Acción 2.
</t>
  </si>
  <si>
    <t>Reportar cada semestre a la Oficina Asesora de Planeación los créditos judiciales pendientes de pago para que realice la programación  de recursos acorde a las necesidades de pago, evitando ajustes presupuestales.</t>
  </si>
  <si>
    <t xml:space="preserve">Priorizar casos con plazos contractuales cortos a efectos de iniciar a tiempo el procedimiento administrativo sancionatorio por incumplimientos parciales. </t>
  </si>
  <si>
    <t>Debilidad en el procedimiento administrativo.</t>
  </si>
  <si>
    <t xml:space="preserve">H71R16. Evaluación al cumplimiento del Plan de Acción.
Acción 2. </t>
  </si>
  <si>
    <t>21 metas fueron ajustadas faltando tres meses para finalizar la vigencia, así mismo analizadas las justificaciones expresadas por las dependencias estas obedecen a deficiencias en la planeación de las metas y/o ejecución de las actividades.</t>
  </si>
  <si>
    <t>H71R16. Evaluación al cumplimiento del Plan de Acción.
Evaluado el cumplimiento de las metas registradas por Invías en los planes de acción, contenidas en el aplicativo SIPLAN, se determinó un cumplimiento promedio del 98% del total de metas propuestas, sin embargo, este grado de cumplimiento se obtuvo debido a que Invías mediante acta N° 38 del mes de Octubre de 2016 del Comité Institucional de Desarrollo Administrativo, realizó ajustes a las metas.
Acción 1.</t>
  </si>
  <si>
    <t>OAP</t>
  </si>
  <si>
    <t xml:space="preserve">Realizar reunión con los facilitadores de planeación de todas las dependencias, con el fin de emitir lineamientos para la formulación de planes de acción 2018. 
</t>
  </si>
  <si>
    <t>Llevar a aprobación del Comité  Institucional de Gestión y Desempeño el ajuste de metas solicitados por las unidades ejecutoras</t>
  </si>
  <si>
    <t>Acta de Comité</t>
  </si>
  <si>
    <t xml:space="preserve">
Verificar la metodología de los indicadores de SISMEG que se están utilizando actualmente.</t>
  </si>
  <si>
    <t xml:space="preserve">
Acercamiento a las unidades rectoras de política DNP, DANE y DAFP para revisar la metodología de formulación de indicadores para la formulación y seguimiento a la gestión institucional, con el fin de adoptar mejoras en la formulación de los indicadores.</t>
  </si>
  <si>
    <t>Verificar la coincidencia de la información reportada en los aplicativos SEPRO y SIPLAN.</t>
  </si>
  <si>
    <t>Verificar la coincidencia de la información reportada en el Plan Estratégico Institucional y el SIPLAN.</t>
  </si>
  <si>
    <t>Hoja de vida de Indicadores</t>
  </si>
  <si>
    <t>1. Impartir lineamientos.
2. Seguimiento trimestral de la información de los aplicativos.</t>
  </si>
  <si>
    <t xml:space="preserve">1. Dar lineamientos desde la Oficina Asesora de Planeación a las unidades ejecutoras, respecto a la ejecución de recursos provenientes del recaudo de peajes, en el sentido de informarles mediante memorando circular que los  recursos en comento deben invertirse dando cumplimiento al artículo 22 del Ley 105 de 1993.
2. Realizar traslados presupuestales, de acuerdo con los criterios definidos en la Ley ya mencionada.
</t>
  </si>
  <si>
    <t>Informar a las unidades ejecutoras sobre la ubicación de las casetas de peajes por departamentos a tener en cuenta para la inversión de los recursos.</t>
  </si>
  <si>
    <t>1. Memorando circular con los lineamientos para la ejecución de los recursos de peajes.
2. Reporte  del cumplimiento por parte de las unidades ejecutoras.</t>
  </si>
  <si>
    <t xml:space="preserve">Evidenciar que el Convenio 2664-13 no requería Conpes. </t>
  </si>
  <si>
    <t xml:space="preserve">Justificar las razones por las cuales el Convenio 2664-13 no requería Conpes. </t>
  </si>
  <si>
    <t xml:space="preserve">H2ECP. Fuente de los recursos aportados por Invías Convenio 2664-13.
El Convenio 2664-13 fue firmado el 25/10/2013 con la Gobernación de Arauca, finalizó el 31 de julio de 2014 .  El Invías aportó  recursos por $5.000 millones para ejecutar el referido convenio, sin embargo,  no se suscribió con fundamento en documento Conpes que soporte el Contrato Plan Arauca. </t>
  </si>
  <si>
    <t>H3ECP. Recursos ejecutados Convenio 2879-13.
En la respuesta entregada por Invías con oficio OCI 49895 del 12 de octubre de 2016 , indicó que a 30 de junio de 2016 los recursos ejecutados más los recursos sin ejecutar del Convenio 2879-13 ascienden a $163.029 millones de $195.757 millones previstos de conformidad con la cláusula segunda del Convenio; de acuerdo con estas cifras no se evidencia ejecución de la totalidad del valor del convenio, debido a que no informó acerca de los $31.997 millones que aportó la Gobernación del Tolima. Así mismo el banco reportó que a la misma fecha, el saldo de la cuenta bancaria  era de $45.067.6 millones y según el Invías el saldo pendiente por ejecutar  era de $57.138 millones.</t>
  </si>
  <si>
    <t>H4ECP. Rendimientos financieros, Convenios 3158-13, 2879-13, 2664-13 y 2963-13.
De acuerdo con la información reportada por Invías con oficio SRT 49134 del 7 de octubre de 2016, DG54672 rad 9/11/16 mediante la cual dio respuesta a las observaciones comunicadas por la CGR, se observó diferencias de $808.0 millones en los rendimientos financieros que han generado las cuentas aperturadas.</t>
  </si>
  <si>
    <t>Lo identificado refleja riesgos en la aplicación efectiva de los controles por parte del Invías (existen diferencias de información en los reportes correspondientes).</t>
  </si>
  <si>
    <t>OCI</t>
  </si>
  <si>
    <t>H75R16. Seguimiento al Plan de Mejoramiento Institucional.
Revisadas y analizadas las acciones propuestas en el Plan de Mejoramiento, presentado por el Instituto Nacional de Vías – Invías, se determinó que algunas de las acciones propuestas si bien están orientadas a corregir puntualmente la situación detectada.</t>
  </si>
  <si>
    <t>Verificar los respectivos soportes remitidos por las dependencias para subsanar cada uno de los hallazgos observados por la contraloría.</t>
  </si>
  <si>
    <t>1. Verificar los respectivos soportes, en campo y/o aplicativos.                                          
2. Realizar papel de trabajo con su respectivo soporte.</t>
  </si>
  <si>
    <t>Plan de mejoramiento evaluado</t>
  </si>
  <si>
    <t xml:space="preserve">H108R16. Efectividad de las Acciones de Mejoramiento.
A 31 de diciembre de 2016 las siguientes 31 actividades y acciones que no fueron efectivas, afectan la razonabilidad de los Estados Contables a 31 de diciembre de 2016. 
</t>
  </si>
  <si>
    <t xml:space="preserve">Realizar seguimiento al cumplimiento de las acciones de mejora de las 31 acciones no efectivas.      </t>
  </si>
  <si>
    <t>Implementar mesas de trabajo de seguimiento con las diferentes dependencias involucradas y el Grupo Contabilidad.</t>
  </si>
  <si>
    <t xml:space="preserve">Realizar seguimiento al cumplimiento de las acciones de mejora de las cinco acciones no efectivas.      </t>
  </si>
  <si>
    <t xml:space="preserve">H109R16. Acciones de Mejoramiento en ejecución.
A 31 de diciembre de 2016 las siguientes cinco acciones de mejoramiento no fueron ejecutadas, debido a que se replanteó para el año 2017, la fecha establecida inicialmente para el año 2016: H119R14, H123R14, H127R14, H163R14 y H176R14. </t>
  </si>
  <si>
    <t>H110R16. Plan de Mejoramiento acciones presupuestales.
La Entidad planteó una acción de mejora por cada uno de los hallazgos establecidos, de las ocho acciones de mejora con vencimiento en la vigencia 2016, se cumplieron las actividades propuestas, no obstante, estas soluciones no son efectivas.</t>
  </si>
  <si>
    <t>Establecer acciones de mejora que conlleven a subsanar los hallazgos establecidos por la contraloría.</t>
  </si>
  <si>
    <t>Ajustar las acciones de mejora de los respectivos hallazgos observados de la contraloría con el fin de subsanar los mismos.</t>
  </si>
  <si>
    <t>Plan de mejoramiento aprobado</t>
  </si>
  <si>
    <t>Llevar a cabo mesas de trabajo con las dependencias involucradas con el fin de subsanar hallazgos.</t>
  </si>
  <si>
    <t>Acta y plan de mejoramiento</t>
  </si>
  <si>
    <t>H184R14. Cumplimiento plan de mejoramiento.
Revisadas y analizadas las acciones propuestas en el Plan de Mejoramiento, suscrito entre el INVÍAS, se determinó que algunas de las acciones propuestas por los responsables, no se formulan de manera adecuada, por cuanto no permiten corregir las desviaciones o causas que generaron los hallazgos.
Acción 1.</t>
  </si>
  <si>
    <t>H184R14. Cumplimiento plan de mejoramiento. 
Acción 2.</t>
  </si>
  <si>
    <t>Realizar reporte de mesas de trabajo para la evaluación de la efectividad acciones de mejora concertadas.</t>
  </si>
  <si>
    <t>H82R15. Justificación de la Calificación. Control Interno Contable.
En la estructura del formulario cada actividad y etapa del proceso, así como otros elementos o acciones de control, se evalúan a través de preguntas que deben ser debidamente calificadas con la posibilidad de ser justificada, para lo cual se dispuso en el formulario de la columna “OBSERVACIONES”. En esta parte, se podrá indicar o describir los criterios aplicados para efectos de asignar la referida calificación, que en su consolidado arrojó una calificación del sistema 4.44.
No obstante, que las 62 preguntas están calificadas, se observa que en su mayoría fueron calificadas con 5 (Se cumple plenamente), 4 (Se cumple en alto grado) y 3 (Se cumple aceptablemente).</t>
  </si>
  <si>
    <t>Matriz de evaluación</t>
  </si>
  <si>
    <t>H83R15. Riesgo Contable.
Dentro del Mapa de Riesgo del Instituto, tienen identificados algunos riesgos y controles; sin embargo, éstos no permiten dar cumplimiento a los conceptos y definiciones establecidos en la Resolución 357 de 2008, referente al Control Interno Contable. Sin embargo, la calificación a la pregunta 47 fue de 5 (Se cumple plenamente), no obstante, que en el Mapa de Riesgos – Control Financiero y Contable, solamente tienen identificado dos (2) riesgos: No razonabilidad de los Estados Contables y Pago de las Obligaciones Financieras de la Entidad no oportuno o con inconsistencias.</t>
  </si>
  <si>
    <t>H84R15. Recursos Remanentes – Cuentas Embargadas.
Se solicitó al Invías información sobre el monto de los recursos pendientes de reintegro por concepto de remanentes de las cuentas embargadas de los procesos ya  terminados, así como las gestiones realizadas con corte a 31 de diciembre de 2015; sin embargo, con oficio OCI17431 solamente  enviaron lo correspondiente a la vigencia de 2015 por $760.3 millones, no obstante, que se estaba solicitando el consolidado de estos remanentes a 31 de diciembre de 2015.</t>
  </si>
  <si>
    <t>H70R15. Reconocimiento Pasivo Estimado – Cálculo Provisión para Contingencias. 
La cuenta (2710) Pasivos Estimados Provisión para Contingencias – Litigios por $3.488.951 millones se encuentra sobrestimada en cuantía indeterminada, debido a que el Instituto Nacional de Vías, reconoció el 100% de la contingencia por los procesos que se adelantan en contra de la Entidad a 31/12/2015.</t>
  </si>
  <si>
    <t>H71R15. Razonabilidad cuenta Patrimonio Institucional.
Las cuentas (3225) Patrimonio Institucional - Resultado de Ejercicios Anteriores por $8.609.375 millones y (3230) Resultado del Ejercicio por $2.150.737 millones, no reflejan la realidad financiera, económica y social. Oficio OCI 15655 del 11/04/2016 …” los excedentes están representados financieramente en el incremento del valor de los Bienes de Uso Público por cuanto los recursos recibidos de la Nación fueron invertidos en la infraestructura vial del país”.</t>
  </si>
  <si>
    <t>H72R15. Consignaciones Pendientes de Ingresar a Libros y Notas Crédito según Extracto.
Los Ingresos Fiscales se encuentran subestimados en $24.037.3 millones, debido a que existen partidas pendientes por depurar que corresponden a Consignaciones Pendientes de Ingresar a Libros por $12.659 millones y Notas Crédito según Extracto por $11.378.3 millones, de acuerdo con la información suministrada por la Entidad en las conciliaciones bancarias.</t>
  </si>
  <si>
    <t>SA</t>
  </si>
  <si>
    <t>Oficio a la CNSC y concepto.</t>
  </si>
  <si>
    <t>Registrar la revisión de la pertinencia de firmar o no el acuerdo de la Convocatoria 325 de 2015.</t>
  </si>
  <si>
    <t>Revisar pertinencia de firmar o no el acuerdo de la convocatoria y realizar el respectivo reporte.</t>
  </si>
  <si>
    <t>1. Oficio y respuesta.
2. Concepto.</t>
  </si>
  <si>
    <t>1. Solicitar a la Comisión Nacional del Servicio Civil (CNSC) cuántos pines se vendieron de la Convocatoria 325 de 2015. 
2. Anexar concepto de la Función Pública.</t>
  </si>
  <si>
    <t>Remitir mensualmente memorando al Grupo de Contabilidad para conciliar la información relacionada con los bienes fiscales de propiedad del Invías.</t>
  </si>
  <si>
    <t>SA-SF</t>
  </si>
  <si>
    <t>H97R16. Reconocimiento Bienes Fiscales.
La cuenta (16) Propiedad Planta y Equipo por $273.133 millones, se encuentra subestimada en cuantía indeterminada, debido a que la Entidad no ha reconocido contablemente 135 inmuebles de los 981, porque se adelanta proceso de saneamiento y depuración sobre ellos.</t>
  </si>
  <si>
    <t>Remitir mensualmente memorando al Grupo de Contabilidad para conciliar.</t>
  </si>
  <si>
    <t>Depurar los predios evidenciados por la contraloría en los municipios Chía, Une, Chipaque y Cajicá para su saneamiento.</t>
  </si>
  <si>
    <t>1. Clasificar los predios observados por la contraloría identificando su calidad de uso público o fiscal.
2. Gestionar las acciones de exclusión de pagos de impuesto predial al tratarse de bienes de uso público.</t>
  </si>
  <si>
    <t>Reporte cuatrimestral</t>
  </si>
  <si>
    <t xml:space="preserve">H112R14. Impuesto predial y contribución por valorización.
Como resultado de las visitas realizadas a los Municipios de Facatativá, Madrid, Chía, Une, Chipaque, Soacha y Cajicá, se estableció que el Instituto Nacional de Vías tiene deuda de impuesto predial , tasa bomberil, sobretasa ambiental e intereses, relacionada con predios de su propiedad por un valor aproximado de $3.185 millones.
</t>
  </si>
  <si>
    <t>SA-SMA</t>
  </si>
  <si>
    <t>Oficios proyectados (uno por Dirección Territorial)</t>
  </si>
  <si>
    <t>1. Buscar herramientas e instrumentos para la implementación de un aplicativo a nivel institucional.
2. Actualizar periódicamente el aplicativo.</t>
  </si>
  <si>
    <t>Establecer el procedimiento para el traslado de bienes fiscales a bienes de uso público.</t>
  </si>
  <si>
    <t>Elaborar y presentar el procedimiento.</t>
  </si>
  <si>
    <t>Procedimiento implementado</t>
  </si>
  <si>
    <t>H117R14. Procedimiento para el traslado de bienes fiscales a bienes de uso público.
El Invías no cuenta con un procedimiento debidamente adoptado, que contenga las actividades que deben seguirse para el traslado de bienes fiscales a bienes de uso público.</t>
  </si>
  <si>
    <t>H118R14. Predios no utilizados en los proyectos.
El Invías durante los años 1995-1996 , adquirió 644 predios por $6.574 millones para el desarrollo de los proyectos Tobía Grande - Puerto Salgar, Variante de Chipaque y Sector Bucaramanga Cúcuta - Alto El Escorial; de igual manera, compró algunos predios para la variante Cisneros- Antioquia. Sin embargo, se desconoce la cantidad, valor y estado actual  de los predios sobrantes, sobre lo cual es pertinente anotar que los mismos no han sido utilizados en los proyectos, debido principalmente al cambio de trazado de las vías. 
Adicionalmente, para el caso de las concesiones administradas por la Agencia Nacional de Infraestructura - ANI, el Instituto desconoce cuales no han sido utilizados.</t>
  </si>
  <si>
    <t>Informe cuatrimestral</t>
  </si>
  <si>
    <t xml:space="preserve">
Depurar e identificar los predios transferidos por el Fondo de Inmuebles Nacionales. 
</t>
  </si>
  <si>
    <t>H119R14. Bienes transferidos al Instituto Nacional de Vías- Invías, adquiridos por diferentes entidades. 
Mediante acta, el liquidador del Fondo de Inmuebles Nacionales entregó al Invías 411 campamentos sin título. El Ministerio de Transporte no ha terminado el estudio de títulos de los predios adquiridos por las entidades ya liquidadas y a que el Invías no ha realizado gestiones efectivas para corregir dicha deficiencia, lo que demuestra que no se está reflejando el valor real del patrimonio del Invías.</t>
  </si>
  <si>
    <t>Desconocimiento del Invías sobre la totalidad de los predios a su nombre.</t>
  </si>
  <si>
    <t xml:space="preserve">1. Gestionar la compra de  los registros alfanuméricos 1 y 2 ante el IGAC, para revisión de la base de datos de bienes fiscales.
2. Gestionar oficios para correcciones de inconsistencias detectadas cuando así se requiera.
     </t>
  </si>
  <si>
    <t>Deficiencias de comunicación y colaboración entre dichas entidades.</t>
  </si>
  <si>
    <t>Remitir memorando circular informando las fechas oportunas de legalización de cajas menores para el cierre de la vigencia, con copia para la Oficina de Control Interno.</t>
  </si>
  <si>
    <t>Memorando circular remitido</t>
  </si>
  <si>
    <t>Remitir memorando al Grupo de Control Interno Disciplinario informando los responsables de la caja menor de las Direcciones Territoriales que no efectúen las legalizaciones en los términos establecidos.</t>
  </si>
  <si>
    <t>Memorando remitido</t>
  </si>
  <si>
    <t>H159R14. Legalización de caja menor.
De acuerdo con el Decreto 2768 de 2012 las cajas menores deben ser legalizadas definitivamente antes del 29 de diciembre. En el Instituto Nacional de Vías al 31 de diciembre de 2014 no se había legalizado la caja menor de la Dirección Territorial de Casanare.
Acción 1.</t>
  </si>
  <si>
    <t>H159R14. Legalización de caja menor.
Acción 2.</t>
  </si>
  <si>
    <t>Debilidades de controles.</t>
  </si>
  <si>
    <t xml:space="preserve">Remitir a través de memorando  los avalúos comerciales de los bienes fiscales que de acuerdo con el presupuesto se realicen, al Grupo de Contabilidad para su registro.                         </t>
  </si>
  <si>
    <t>Reporte cuatrimestral de avalúos realizados</t>
  </si>
  <si>
    <t>Seguimiento al  cumplimiento de los lineamientos  sobre la gestión documental y asesorar en el proceso a las Direcciones Territoriales que así lo soliciten, de acuerdo a la Ley 594 de 2000.</t>
  </si>
  <si>
    <t>Remitir memorando circular con instrucciones sobre la gestión documental y asesorar en el proceso a las Direcciones Territoriales que así lo soliciten.</t>
  </si>
  <si>
    <t>Reporte trimestral de cumplimiento de los lineamientos</t>
  </si>
  <si>
    <t xml:space="preserve">H52R15. Archivística y Gestión Documental.
Revisado el expediente contentivo del Contrato 1927 de 24/12/2014, se observó que la gestión documental no cumple con el principio de orden original; no se encuentran las tablas de identificación descriptivas, ni la totalidad de documentos, el 100% de los folios se encuentran sin numeración, por lo cual, pese a existir 20 carpetas, se desconoce cuál es el número de folios contenidos en el expediente. </t>
  </si>
  <si>
    <t xml:space="preserve">Gestionar lo pertinente para que el sujeto pasivo de los impuestos prediales sean los concesionarios.
</t>
  </si>
  <si>
    <t xml:space="preserve">Remitir oficio a la Agencia Nacional de Infraestructura, Ministerio de Transporte y Cormagdalena para que se revise la posibilidad de que los Concesionarios que tienen contratos celebrados antes de la expedición de la Ley  768 de 2002  asuman el pago del predial, valorización y los demás que recaigan sobre el Predio, determinando su posible impacto frente a demandas por desequilibrio económico.
</t>
  </si>
  <si>
    <t xml:space="preserve">Gestionar la actualización de los predios localizados en los terminales marítimos en los Distritos Especiales de Cartagena, Barranquilla y Santa Marta. </t>
  </si>
  <si>
    <t>Oficiar al IGAC para determinar la actualización del nombre del titular de los bienes del Invías localizados en los terminales en los Distritos Especiales de Cartagena y Santa Marta.</t>
  </si>
  <si>
    <t>Oficios remitidos</t>
  </si>
  <si>
    <t xml:space="preserve">H57R15. Pago impuesto predial de bienes de uso público. 
El Instituto Nacional de Vías - INVIAS canceló durante los años 2012, 2013, 2014 y 2015 la suma de $21.018.799.163, por pago de impuesto predial  por Bienes de Uso Público localizados en los distritos especiales de Cartagena, Santa Marta y Barranquilla. Así las cosas, existe un presunto daño fiscal por esa cuantía , como se detalla en el cuadro 1; por cuanto el Instituto pagó gravámenes que de conformidad con la norma citada están en cabeza de los particulares.
</t>
  </si>
  <si>
    <t>Enviar copias de los documentos suscritos.</t>
  </si>
  <si>
    <t>Copias de los documentos suscritos</t>
  </si>
  <si>
    <t>H74R15. Ingresos Central de Inversiones – CISA (480817). 
En desarrollo de los Convenios Interadministrativos de cuentas de participación suscritos con la Central de Inversiones S.A. – CISA, se observa que los ingresos del último trimestre de 2015 (octubre – diciembre), los cuales ascienden a $7.998.4 millones y los rendimientos financieros por $715.7 millones, no fueron registrados en la vigencia que los originó, en desarrollo de los contratos de arrendamiento de los inmuebles ubicados en Puertos de Colombia y cuya explotación no está concesionada, así como los contratos de arrendamiento férreo.</t>
  </si>
  <si>
    <t>Continuar con la gestión para que las Direcciones Territoriales logren el pago del 100% de los recursos asignados para IPU , contribuciones y otras tasas sobre los bienes inmuebles a cargo del Invías, depurando e identificando los bienes inmuebles fiscales.</t>
  </si>
  <si>
    <t xml:space="preserve">
Depuración, identificación y conciliación con las Direcciones Territoriales.</t>
  </si>
  <si>
    <t xml:space="preserve">
De acuerdo con lo expuesto, el Instituto no tiene conocimiento del valor de la deuda pendiente por este concepto, es así que tuvo que solicitar esta información a las Direcciones Territoriales, la cual fue dispersa, confusa e incompleta y no se pudo determinar el valor adeudado.</t>
  </si>
  <si>
    <t>H76R15. Cuentas Por Pagar – Impuesto Predial Unificado.
Las Cuentas Por Pagar - Impuesto Predial Unificado (244003) con saldo por $1.016 millones, se encuentra subestimada en cuantía indeterminada, debido a que el Instituto se encuentra en proceso de depuración de los bienes inmuebles a su cargo.</t>
  </si>
  <si>
    <t>Continuar con el seguimiento a las Direcciones Territoriales para que apliquen el procedimiento en el pago del impuesto predial unificado y la contribución por valorización y a quienes tienen la delegación establecida mediante la Resolución N° 3015 del 04/06/2014, gestionando los recursos necesarios para el pago oportuno.</t>
  </si>
  <si>
    <t>1. Remitir a través de memorando a los Directores Territoriales el procedimiento de pago de impuesto predial.
2. Solicitar los recursos a la Oficina Asesora de Planeación.</t>
  </si>
  <si>
    <t>H97R15. Impuesto Predial pago de Intereses de Mora y Sanciones por Extemporaneidad.
La gestión de administración de impuestos presenta riesgo inherente y de control, debido al pago inoportuno de algunas prediales, es así que el Instituto Nacional de Vías – Invías, correspondientes a la vigencia 2015 realizó el pago por conceptos de intereses de mora y sanciones por extemporaneidad, además, se encuentran registrados como un mayor valor del pago impuesto predial unificado, lo que conlleva a que la gestión fiscal no sea eficiente ni económica.</t>
  </si>
  <si>
    <t>Deficiencia en la oportunidad del pago predial.</t>
  </si>
  <si>
    <t>SEI</t>
  </si>
  <si>
    <t>Lo anterior  por  debilidades en la planeación  y ejecución  presupuestal con la consecuente afectación  del desarrollo oportuno  de actividades misionales de la entidad y genera riesgo de que se presenten reducciones o recortes presupuestales.</t>
  </si>
  <si>
    <t xml:space="preserve">Proyectar el plan de ingresos provenientes de peajes con los reportes a cargo del Invías y la Información recibida de la ANI. </t>
  </si>
  <si>
    <t>1. Oficio y respuesta de la ANI.
2. Proyección de presupuesto.</t>
  </si>
  <si>
    <t xml:space="preserve">Incluir en los pliegos de condiciones de los nuevos procesos contractuales de Consultoría a ser publicados, un plazo de 15 días para aprobación de Hojas de Vida. </t>
  </si>
  <si>
    <t>Pliegos de contratos de consultoría ajustados</t>
  </si>
  <si>
    <t>Dar cumplimiento a los dispuesto por la Contaduría General de la Nación en todo lo relacionado con la cuenta 5815 Ajuste a ejercicios anteriores. Sobre el particular, solicitar concepto a la Contaduría General de la Nación respecto a la utilización de los registros de la legalización de los recursos entregados en administración a las entidades territoriales en vigencias posteriores a su desembolso en las cuentas del grupo 5815 Otros gastos- Ajuste de ejercicios Anteriores.</t>
  </si>
  <si>
    <t>Solicitar concepto sobre el registro como gastos de vigencias anteriores y legalización de reembolsos a las entidades territoriales, a la Contaduría General de la Nación y si es procedente reclasificar los gastos.</t>
  </si>
  <si>
    <t>SF</t>
  </si>
  <si>
    <t xml:space="preserve">Conciliar con el Grupo Ingresos.
</t>
  </si>
  <si>
    <t>Conciliar reporte de ingresos con los registros contables.</t>
  </si>
  <si>
    <t>Continuar con la depuración de las partidas pendientes, dando prioridad a las partidas más antiguas.</t>
  </si>
  <si>
    <t xml:space="preserve">1. Requerir a las entidades bancarias y a las Unidades Ejecutoras los soportes necesarios para determinar los terceros y los conceptos  de partidas pendientes. 
2.Remitir al Grupo de Contabilidad los informes con documentos soporte de las partidas identificadas para su registro y depuración de las conciliaciones bancarias.
.
</t>
  </si>
  <si>
    <t>H92R16. Otros Gastos - Ajuste de Ejercicios Anteriores.
Durante el año 2016 el Invías registró en la cuenta (5815) Otros Gastos - Ajustes de ejercicios anteriores por $1.134.083 millones que corresponden al movimiento débito y crédito de los Gastos de Administración, Gastos de Operación de los recursos entregados en administración a través de convenios interadministrativos o anticipos para contratos, los cuales en el momento de su ocurrencia se registra el derecho que tiene el Invías sobre los recursos desembolsados mientras se legalizan, Transferencias y Otros Gastos no causados en periodos anteriores.</t>
  </si>
  <si>
    <t xml:space="preserve">H93R16. Otros Ingresos - Ajuste de Ejercicios Anteriores.
Durante el año 2016 el Invías registró en la cuenta (4815) Otros Ingresos - Ajustes de ejercicios anteriores por $13.332 millones que corresponden al movimiento débito y crédito de la subcuenta Otros ingresos no causados en periodos anteriores, que corresponden a los ingresos del último trimestre de 2015 por concepto de peajes y arrendamientos del contrato CISA por valor de $14.949 millones, entre otros
</t>
  </si>
  <si>
    <t xml:space="preserve">H94R16. Partidas pendientes por depurar en Conciliaciones Bancarias.
La cuenta (1110) Depósito en Instituciones Financieras por $41.475 millones a 31 de diciembre de 2016, no es razonable debido a las siguientes situaciones que generan incertidumbre en cuantía indeterminada: Diferencia en el saldo en Bancos de $8.284 millones entre el saldo del Balance General a 31 de diciembre de 2016 y la información enviada con oficio OCI-75591 (punto 1) del 13 de marzo de 2017.
</t>
  </si>
  <si>
    <t>Conciliar con la Subdirección Administrativa y la Subdirección Marítima y Fluvial.</t>
  </si>
  <si>
    <t>Conciliar entre el Grupo de Contabilidad y la Subdirección Administrativa (Bienes fiscales).</t>
  </si>
  <si>
    <t>1. Remitir mensualmente memorando al Grupo de Contabilidad para conciliar la información relacionada con los bienes fiscales de propiedad del Invías (SA).
2. Cruce de información (SF).</t>
  </si>
  <si>
    <t>Reporte de conciliación.</t>
  </si>
  <si>
    <t>Reporte de conciliación</t>
  </si>
  <si>
    <t>1. Conciliación.
2. Registro contable con sus respectivos soportes.</t>
  </si>
  <si>
    <t>Deficiencias en el control de los bienes que se recibieron del Ministerio de Transporte.</t>
  </si>
  <si>
    <t xml:space="preserve">
Conciliar la información de los registros contables de la subcuenta 16750401 Equipo de Transporte Marítimo y Fluvial, entre la unidad ejecutora y el Grupo de Contabilidad.</t>
  </si>
  <si>
    <t>1. Solicitar a las unidades ejecutoras la relación y/o base de datos de los predios (Vial, Férreo y Portuario) y verificar si realmente corresponde al número de predios o al número de registros relacionados con la adquisición de predios; si es del caso enviar las escrituras correspondientes.  
2. Solicitar a la Subdirección de Medio Ambiente la aclaración sobre los predios.</t>
  </si>
  <si>
    <t>Análisis de documentos soportes y registro.</t>
  </si>
  <si>
    <t>Reporte semestral</t>
  </si>
  <si>
    <t>1. Memorando a las diferentes dependencias.
2. Registro con su respectivo análisis y soportes.</t>
  </si>
  <si>
    <t xml:space="preserve">Aplicar lo conceptuado por la Contaduría General de la Nación en lo relacionado con el tema de las amortizaciones de los Bienes de uso Público y efectuar los ajustes contables correspondientes. </t>
  </si>
  <si>
    <t>Efectuar los registros contables pertinentes de acuerdo con la documentación soporte recaudada y enviar informe.</t>
  </si>
  <si>
    <t xml:space="preserve">
1. Continuar aplicando la normatividad vigente relacionada con la amortización de los BUP.
2. Solicitar a las áreas información de las actas de liquidación por contrato.
3. Verificación en SICO.</t>
  </si>
  <si>
    <t>Preparar las notas a los Estados Financieros aplicando los conceptos contables establecidos en el régimen de Contabilidad Publica vigente.</t>
  </si>
  <si>
    <t>Elaborar Notas a los Estados Financieros.</t>
  </si>
  <si>
    <t>Notas</t>
  </si>
  <si>
    <t>Aplicar el procedimiento establecido por la Contaduría General de la Nación sobre el tema de los BUP amortizados en su totalidad. Solicitar concepto a la Contaduría General de la Nación sobre si es procedente el traslado de los saldos a las cuentas de orden.</t>
  </si>
  <si>
    <t>Solicitar concepto a la Contaduría General de la Nación y aplicar lo conceptuado por esa entidad.</t>
  </si>
  <si>
    <t>Concepto</t>
  </si>
  <si>
    <t>Riesgo inherente y de control de la totalidad de las obras que han sufrido pérdida total de capacidad de utilización y que se ha reconocido durante su vida útil la pérdida de capacidad de utilización.</t>
  </si>
  <si>
    <t>H106R16. Administrativo - Revelación estado de amortización de Bienes de Uso Público.
Las notas a los Estados Contables no contienen la información básica y adicional necesaria para la adecuada interpretación cuantitativa y cualitativa de la situación financiera, económica y social de los recursos comprometidos, obligados y pagados por el Invías en la ejecución de contratos.</t>
  </si>
  <si>
    <t>Invías registra en su contabilidad la ejecución reportada a través de las actas que soportan la cuenta de cobro del contratista, sin tener en cuenta la fecha en que debía realizar la inversión.</t>
  </si>
  <si>
    <t>La liquidación de amortización de Carreteras, Puentes, Túneles, Líneas Férreas, Muelles y Canales de Acceso, se hace con base en el acta de liquidación y/o acta de recibo final de los contratos.</t>
  </si>
  <si>
    <t xml:space="preserve">H104R16. Administrativo - Reconocimiento de la Amortización de Terrenos.
La cuenta (1785) Amortización Acumulada de Bienes de Uso Público - BUP  por $5.522.910 millones y (1925) Amortización Acumulada de Bienes Entregados a Terceros por $9.216 millones, se encuentran sobrestimadas en cuantía indeterminada, debido a que la Entidad desde el año 1996 definió la política de amortización de los BUP en Servicio. </t>
  </si>
  <si>
    <t>H118R16.  Ejecución de recursos en equipos de transporte fluvial no reconocidos en propiedad de Invías. 
Los recursos del presupuesto de Invías destinados para mantenimiento y/o inversión de equipos del Instituto, solo pueden ser ejecutados sobre aquellos que se encuentren debidamente identificados como propiedad de la Entidad.
Acción 1.</t>
  </si>
  <si>
    <t>Conciliar con la áreas involucradas.</t>
  </si>
  <si>
    <t>Registro contable.</t>
  </si>
  <si>
    <t>Registro contable</t>
  </si>
  <si>
    <t>H123R14. Registro de terrenos en la contabilidad.
Existen  291 predios registrados a nombre del Invías, de los cuales no se encuentran reconocidos en la contabilidad 173.
Acción 1.</t>
  </si>
  <si>
    <t>H123R14. Registro de terrenos en la contabilidad.
Existen  291 predios registrados a nombre del Invías, de los cuales no se encuentran reconocidos en la contabilidad 173.
Acción 2.</t>
  </si>
  <si>
    <t xml:space="preserve">1. Conciliar los predios identificados con los reportados por la Subdirección Administrativa.
2. Registro contable con su debido soporte.
</t>
  </si>
  <si>
    <t>Reporte trimestral del envío de la información</t>
  </si>
  <si>
    <t>H176R14. Actualización de bienes inmuebles.
La cuenta 1999 Valorización presenta subestimación, debido a la falta de actualización del avalúo de bienes inmuebles propiedad del instituto.
Acción 1.</t>
  </si>
  <si>
    <t>H176R14. Actualización de bienes inmuebles.
La cuenta 1999 Valorización presenta subestimación, debido a la falta de actualización del avalúo de bienes inmuebles propiedad del instituto.
Acción 2.</t>
  </si>
  <si>
    <t>Conciliar la información recibida  de la Subdirección Administrativa con los registros contables y efectuar los ajustes que se determinen si fuere pertinente.</t>
  </si>
  <si>
    <t>H151R14. Desagregación ingresos presupuestales.
Los ingresos corrientes asignados al instituto por $480.064.7 millones, se incorporaron  para la ejecución presupuestal a través del SIIF, sin la desagregación de los rubros  señalada en el acuerdo 001 del 2 de enero de 2014.
La entidad manifiesta que sí se desagrega con el detalle del acuerdo de incorporación, sin embargo, en el reporte de aforo inicial no se evidencia esta situación.</t>
  </si>
  <si>
    <t>Debilidades en el registro adecuado de los ingresos.</t>
  </si>
  <si>
    <t>Evidenciar que en el aplicativo SIIF Nación el catalogo de ingresos es de forma general para todas la entidades y no particularmente para el INVIAS, en lo relacionado con ingresos de peajes y seguridad vial.</t>
  </si>
  <si>
    <t xml:space="preserve">Reporte de desagregación. </t>
  </si>
  <si>
    <t xml:space="preserve">H152R14. Ejecución presupuestal.
Se presentan deficiencias en la gestión contractual para la efectiva ejecución presupuestal, debido a que de los recursos asignados para inversión por $4.316.011.1 millones, se desembolsaron, $3.059.861,4 millones, equivalentes al 70.9% del presupuesto asignado.
</t>
  </si>
  <si>
    <t>Deficiencias en la planeación de la contratación.</t>
  </si>
  <si>
    <t>H153R14. Constitución de reservas presupuestales.
Se constituyeron reservas presupuestales por $506.398.7 millones, entre los cuales se encuentran recursos por $7.727.5 millones.</t>
  </si>
  <si>
    <t>Tramitar oportunamente las actas de cancelación de Reserva Presupuestal, de conformidad con las normas vigentes, a partir de las actas de liquidación de contratos recibidas de las unidades ejecutoras.</t>
  </si>
  <si>
    <t>Elaborar actas.</t>
  </si>
  <si>
    <t xml:space="preserve">
Evidenciar que se encuentran al 100% las conciliaciones bancarias de los años 2014-2015-2016.</t>
  </si>
  <si>
    <t xml:space="preserve">Reporte </t>
  </si>
  <si>
    <t>H160R14. Cuentas embargadas.
El Instituto Nacional de Vías mantiene embargos activos desde 1996  por demandas laborales, procesos ejecutivos , reivindicatorios y cobros coactivos, entre otros, que suman $75.100 millones de recursos.</t>
  </si>
  <si>
    <t>Elaborar un procedimiento  entre  la  Subdirección Financiera y la Oficina Asesora Jurídica, para establecer un estándar que permita ejecutar seguimiento a cada proceso que se encuentre con medida cautelar y de esta manera fortalecer los mecanismos de control  jurídico-financiero.</t>
  </si>
  <si>
    <t xml:space="preserve">Mantener actualizado el aplicativo de seguimiento de embargos.                                                                                                                                                                                                                                                                                                                                                                                                                                                                                                                                                                                         </t>
  </si>
  <si>
    <t>Reporte de actualización</t>
  </si>
  <si>
    <t xml:space="preserve">
Evidenciar que la cuenta de anticipos actualmente no presenta saldos contrarios.</t>
  </si>
  <si>
    <t xml:space="preserve">
Reporte de anticipos.</t>
  </si>
  <si>
    <t>Reporte estado de los anticipos</t>
  </si>
  <si>
    <t xml:space="preserve">H164R14. Contratos y convenios con saldos negativos.
La cuenta 14 – Deudores presenta el valor de los derechos de cobro de la entidad contable pública originados en desarrollo de su función social, por lo tanto su naturaleza es débito. Sin embargo a 31 de diciembre de 2014 en las subcuentas 1.4.20 - Avances y anticipos entregados se presentan saldos negativos (de naturaleza crédito) por $5,728 millones, debido a errores en el proceso de contabilización. Esta situación genera subestimación en el saldo de la cuenta Deudores. </t>
  </si>
  <si>
    <t>H168R14. Inconsistencias en la cuenta bienes de uso público y verificación de documentos soportes.
El aplicativo diseñado por el Instituto, como apoyo para la distribución de los saldos globales generados en SIIF Nación. carece de confiabilidad, debido a que genera información sin las características cualitativas de confiabilidad, relevancia y  comprensibilidad, lo que afectan la verificabilidad, la oportunidad, la consistencia de la información reportada en el proceso contable.</t>
  </si>
  <si>
    <t xml:space="preserve">
Evidenciar que el aplicativo BUP cuenta con los registros desde 2011 hasta la fecha. (El INVIAS cuenta con un aplicativo para la distribución de las inversiones por sectores de vía, el cual fue certificado por la Administración del SIIF NACIÓN y cuenta con todas las  características cualitativas de confiabilidad, relevancia y  comprensibilidad).
</t>
  </si>
  <si>
    <t>Reporte con fecha de corte 30/09/2017.</t>
  </si>
  <si>
    <t xml:space="preserve">
Evidenciar el análisis y la debida contabilización de las inversiones en señalización a través de registros contables con corte a 31/12/2017.</t>
  </si>
  <si>
    <t>Análisis y registro de contratos de señalización vial.</t>
  </si>
  <si>
    <t>Contabilización.</t>
  </si>
  <si>
    <t>H169R14. Señalización BUP en construcción.
La cuenta 1705 Bienes de Uso público en Construcción presenta subestimación de $20.628.8 millones, debido a que las inversiones en señalización realizadas por el Instituto durante los años 2012 al 2014 fueron de $31.297 millones, sin embargo los registros contables, para estos años fueron $10.668.2 millones,  lo que genera que la cuenta se encuentre subestimada en $20.628.8 millones y sobrestimada la cuenta de gastos.</t>
  </si>
  <si>
    <t>H174R14. Gastos por reclasificar.
A 31 de diciembre de 2014, en el saldo la cuenta 17 Bienes de Uso Público e Históricos y Culturales se encuentran registrados $45.967 millones correspondientes a conceptos de gastos como mantenimiento y conservación, situación que sobreestima el saldo de la cuenta en dicho valor.</t>
  </si>
  <si>
    <t>Sobreestima el saldo de la cuenta en dicho valor.</t>
  </si>
  <si>
    <t xml:space="preserve">
Continuar con la depuración y reclasificación.</t>
  </si>
  <si>
    <t>Efectuar los registros contables pertinentes de acuerdo con la documentación soporte recaudada.</t>
  </si>
  <si>
    <t xml:space="preserve">
Efectuar los registros contables pertinentes de acuerdo con la documentación soporte recaudada.
</t>
  </si>
  <si>
    <t xml:space="preserve">Registrar la amortización de los anticipos teniendo en cuenta los documentos soporte de las cuentas que se reciban para pago y las actas y/o actos administrativos de liquidación recibidos de las unidades ejecutoras. </t>
  </si>
  <si>
    <t>H178R14. Recaudos por clasificar.
El Invías ha presentado dificultades para la clasificación y registro de los ingresos, lo que genera que a 31 de diciembre de 2014 se presenten partidas pendientes de conciliar por $3.666 millones.</t>
  </si>
  <si>
    <t>Realizar la relación de recaudos por clasificar identificados e imputados al 100%, con corte a 31/12/2016.</t>
  </si>
  <si>
    <t>Enviar memorando a la Oficina de Control Interno con la información pertinente.</t>
  </si>
  <si>
    <t>Reporte de SIIF Nación</t>
  </si>
  <si>
    <t xml:space="preserve">
Efectuar los registros contables de las operaciones recíprocas de acuerdo con la documentación soporte recaudada.
</t>
  </si>
  <si>
    <t>1. Conciliar las operaciones recíprocas a través de la legalización de contratos. 
2. Oficiar a las entidades territoriales.</t>
  </si>
  <si>
    <t>H180R14. Saldos por conciliar de operaciones reciprocas.
A 31 de diciembre de 2014 la entidad no realizó conciliaciones a  las operaciones reciprocas debido a que no obtuvo respuesta a las solicitudes enviadas a las diferentes entidades públicas con las cuales tiene dichas operaciones.</t>
  </si>
  <si>
    <t xml:space="preserve">
Depurar  la información registrada en la Nota 20 si es del caso.
</t>
  </si>
  <si>
    <t>Verificar la información registrada.</t>
  </si>
  <si>
    <t>H181R14. Saldos pendientes por depurar.
El Instituto Nacional de Vías mantiene saldos pendientes de depurar, que según la Nota 20 de las Notas Explicativas a los Estados Contables, situación recurrente que afecta el saldo de las cuentas comprometidas por estas operaciones.</t>
  </si>
  <si>
    <t>Preparar las notas a los Estados Financieros aplicando los conceptos contables establecidos en el régimen de Contabilidad Pública vigente.</t>
  </si>
  <si>
    <t>Elaborar notas a los Estados Financieros.</t>
  </si>
  <si>
    <t>H182R14. Revelación de los recursos entregados en administración.
En la Nota 3. Deudores, en el aparte que hace referencia a los Recursos Entregados en Administración se relacionan las entidades con las cuales se han suscrito convenios interadministrativos y se hace mención a que los contratos 1154/2009, 583/1996, 592/2009, 1605/2010, 1606/2010 se encuentran en ejecución; sin embargo, se observa en el Sistema de Contratos – SICO que se encuentran reportados como terminados, mientras que el 583/1996 no reporta información.</t>
  </si>
  <si>
    <t>H183R14. Notas a los estados contables incompletas.
Las Notas de los Estados Contables presentan deficiencias en la revelación, debido a que las mismas no permiten conocer situaciones significativas de los hechos contables, económicos y sociales, que afectan los estados contables.</t>
  </si>
  <si>
    <t>Depurar las partidas pendientes, dando prioridad a las partidas más antiguas.</t>
  </si>
  <si>
    <t xml:space="preserve">1. Requerir a las entidades bancarias y a las unidades ejecutoras los soportes necesarios para determinar los terceros y los conceptos de partidas pendientes. 
2. Remitir al Grupo Contabilidad los informes con documentos soporte de las partidas identificadas para su registro y depuración de las conciliaciones bancarias.
.
</t>
  </si>
  <si>
    <t>H65R15. Depósitos en Instituciones Financieras (1110).
El saldo de esta cuenta por $90.100 millones, está afectado por 29.479 partidas pendientes por depurar en las conciliaciones bancarias por $359.161 millones, que representa aproximadamente el 398% de este saldo, con efectos tanto de sobrestimaciones como  subestimaciones de acuerdo con el concepto que las origina, algunas partidas con antigüedad de nueve (9) años (2007), por conceptos de: cheques por cobrar, débitos en libros, consignaciones pendientes de ingreso a libros, notas débito y crédito según extracto, entre otros conceptos.</t>
  </si>
  <si>
    <t xml:space="preserve">H68R15. Reconocimiento de la Provisión para Cuentas por Cobrar de difícil cobro por Contraprestación Portuaria y Contribución por Valorización. 
El saldo de la cuenta (1401) Deudores - Ingresos no Tributarios – Concesiones con saldo de $660.4 millones, Intereses con saldo de $11.098.2 millones no son razonables en cuantía indeterminada, debido a que no se reconoció la provisión o estimación de las contingencias por posibles pérdidas generadas como resultado del riesgo de incobrabilidad de los derechos por contraprestación portuaria . </t>
  </si>
  <si>
    <t>H69R15. Reconocimiento Amortización de Terrenos.
La cuentas (1785) Amortización Acumulada  de Bienes de Uso Público - BUP por $4.882.764 millones y (1925) Amortización Acumulada de Bienes Entregados a Terceros por $6.861 millones, se encuentran sobrestimadas en cuantía indeterminada.</t>
  </si>
  <si>
    <t xml:space="preserve">Continuar aplicando lo conceptuado por la Contaduría General de la Nación en lo relacionado con el tema de las provisiones contables. </t>
  </si>
  <si>
    <t>Enviar concepto a la Oficina de Control Interno.</t>
  </si>
  <si>
    <t xml:space="preserve">Aplicar lo conceptuado por la Contaduría General de la Nación en lo relacionado con el tema de la amortización de los Bienes de uso Público y efectuar los ajustes contables correspondientes. </t>
  </si>
  <si>
    <t>Reclasificar y registrar los Bienes de Uso Público y Bienes Fiscales de propiedad del Invías.</t>
  </si>
  <si>
    <t>Análisis, ajustes y reclasificación.</t>
  </si>
  <si>
    <t>Continuar con la depuración y registro de las consignaciones y notas créditos pendientes de ingresar a libros.</t>
  </si>
  <si>
    <t>Requerir a las entidades bancarias y a las unidades ejecutoras los soportes necesarios para determinar los terceros y los conceptos  de partidas pendientes y efectuar los respectivos registros contables.</t>
  </si>
  <si>
    <t>Enviar a Control Interno la relación de recaudos por clasificar identificados e imputados al 100%, con corte a 31/12/2016.</t>
  </si>
  <si>
    <t>Enviar memorando a la Oficina de Control Interno.</t>
  </si>
  <si>
    <t>Proyectar los ingresos del último trimestre del año para los contratos que rinden sus informes en la vigencia siguiente y efectuar los registros contables.</t>
  </si>
  <si>
    <t>Proyectar ingresos en el último trimestre del año y efectuar registros contables.</t>
  </si>
  <si>
    <t>Reporte registros contables</t>
  </si>
  <si>
    <t>Reclasificar y registrar los Bienes de Uso Público, Bienes Fiscales y Bienes Entregados a Terceros.</t>
  </si>
  <si>
    <t>Desarrollar mesas de trabajo para analizar la información obtenida de la gestión realizada y proyectar los registros contables.</t>
  </si>
  <si>
    <t>Reporte semestral registros contables</t>
  </si>
  <si>
    <t xml:space="preserve">Registrar oportunamente en el auxiliar de Bienes Fiscales la información recibida de las unidades ejecutoras. </t>
  </si>
  <si>
    <t>Reporte trimestral de registros contables</t>
  </si>
  <si>
    <t>Calcular y registrar la depreciación de acuerdo con lo establecido en el Régimen de Contabilidad Pública.</t>
  </si>
  <si>
    <t>Efectuar los registros en la base de datos para el cálculo de las depreciaciones y realizar los registros contables pertinentes.</t>
  </si>
  <si>
    <t>H77R15. Reconocimiento de los Bienes Fiscales, Bienes de Uso Público y Bienes Entregados a Terceros.
Las cuentas: (1605 y 1640) Terrenos y Edificaciones por $103.105 millones, (1705) Bienes de Uso Público en construcción por $14.011.942 millones, (1710) Bienes de Uso Público en Servicio por $10.332.246 millones, (1720) Bienes Entregados a Terceros por $2.401.679.7 millones, (1920) Bienes entregados a Terceros por $468.861 millones y (8347) Bienes Entregados a Terceros por $37.096.449 millones, no presentan la realidad financiera, económica y social.</t>
  </si>
  <si>
    <t>Continuar con la depuración de las cuentas observadas por la contraloría en el informe de 2015.</t>
  </si>
  <si>
    <t xml:space="preserve">Realizar mesa de trabajo para identificar los riesgos contables. </t>
  </si>
  <si>
    <t>Acta</t>
  </si>
  <si>
    <t>Actualizar la Carta de Riesgos.</t>
  </si>
  <si>
    <t>Enviar a la Oficina de Control Interno la relación de recaudos por clasificar, identificados e imputados al 100%, con corte a 31/12/2016.</t>
  </si>
  <si>
    <t>Enviar memorando ala Oficina Control Interno.</t>
  </si>
  <si>
    <t xml:space="preserve">Reporte de SIIF Nación </t>
  </si>
  <si>
    <t>Conciliar los reportes de ejecución de ingresos con lo registrado en la contabilidad y determinar las reclasificaciones pertinentes.</t>
  </si>
  <si>
    <t>Elaborar los registros contables pertinentes.</t>
  </si>
  <si>
    <t>H86R15. Ingresos Peajes.
De acuerdo con la muestra seleccionada se realizó seguimiento al recaudo de peajes, donde se evidenció una diferencia de $76.1 millones en diciembre de 2015 entre el total de recaudo peajes, seguridad vial y rendimiento financiero.</t>
  </si>
  <si>
    <t>H85R15. Ingresos Peajes y Seguridad Vial (411011). 
La cuenta Ingresos por Peajes, registraba un saldo de $337.579.6 millones, está subestimada en cuantía indeterminada debido a que el Invías, no tiene conocimiento de los recursos  pendientes por registrar a 31 de diciembre de 2015, por conceptos de Peajes y Seguridad Vial.</t>
  </si>
  <si>
    <t>1. Requerir a las entidades bancarias y a las unidades ejecutoras los soportes necesarios para determinar los terceros y los conceptos de partidas pendientes. 
2. Remitir al Grupo Contabilidad los informes con documentos soporte de las partidas identificadas para su registro y depuración.</t>
  </si>
  <si>
    <t>Reiterar al Grupo Contabilidad la necesidad de registrar detalladamente los valores consignados en las facturas recibidas para pago.</t>
  </si>
  <si>
    <t>Circularizar la instrucción a todo el equipo del Grupo Contabilidad y efectuar los registros a que haya lugar.</t>
  </si>
  <si>
    <t>H88R15. Cuentas Bancarias Inactivas.
Durante la vigencia de 2015, el Instituto mantuvo once  (11) cuentas bancarias inactivas, cuyos saldos a 31 de diciembre ascienden a $194.2 millones , es de resaltar que cinco (5) cuentas se encuentran embargadas y hay que esperar el pronunciamiento de las acciones legales correspondientes. Sin embargo, hay seis (6) cuentas bancarias inactivas que se encuentran en proceso de identificación y depuración de las conciliaciones bancarias desde noviembre de 2011.</t>
  </si>
  <si>
    <t>H89R15. Registro de Intereses de Mora, Sanciones, Recargos, Otros.
Durante la vigencia de 2015, el Instituto causó en la cuenta Gastos Impuesto Predial Unificado (512001) y (522001) la suma de $50.498 millones, incluido los intereses de mora, sanciones, recargos y otros, originados por la falta de oportunidad en el pago de estos impuestos, generando una sobrestimación en cuantía indeterminada en la cuenta de Gastos Impuesto Predial Unificado por la inclusión de esos conceptos; situación similar se evidencia con la causación de Gastos por Servicios Públicos.</t>
  </si>
  <si>
    <t>H90R15. Saldos por Imputar Presupuesto de Ingresos.
Al cierre de la vigencia se evidencia que en el reporte saldos por imputar del aplicativo SIIF presenta saldos por $798.2 millones.</t>
  </si>
  <si>
    <t>SMA</t>
  </si>
  <si>
    <t>SG</t>
  </si>
  <si>
    <t>Efectuar seguimiento a los compromisos adquiridos.</t>
  </si>
  <si>
    <t>Informes semestrales</t>
  </si>
  <si>
    <t xml:space="preserve">Acción 1 . 
1. Celebrar entre el contratista y las comunidades un acuerdo que contenga los criterios o metas, relativo a la ejecución de los recursos del Invías asignados a los proyectos.        
2. Publicar un informe de seguimiento con los avances de cumplimiento de los acuerdos.  </t>
  </si>
  <si>
    <t>Celebrar Comité para aprobación de restructuración financiera del contrato.</t>
  </si>
  <si>
    <t>Documento soporte de la reestructuración financiera para el cumplimiento de los compromisos</t>
  </si>
  <si>
    <t xml:space="preserve">Efectuar informe del cumplimiento del EIA, PMA y licencias que se le solicitará de manera cuatrimestral a la interventoría por parte del supervisor o gestor del proyecto o contrato. </t>
  </si>
  <si>
    <t xml:space="preserve"> Informe de cumplimiento cuatrimestral</t>
  </si>
  <si>
    <t xml:space="preserve">H36R16. Seguimiento al cumplimiento de las obligaciones de la licencia ambiental convenio 583 de 1996.
Mediante la resolución 762 de 1997, el Ministerio de Medio Ambiente (ahora Ministerio de Medio Ambiente y Desarrollo Sostenible – MADS), confiere al Invías Licencia ambiental Ordinaria para el proyecto “Construcción de la Conexión Vial entre los Valles de Aburrá y del Río Cauca”, inscrito dentro del Convenio 583 de 1996. 
Acción 1.
</t>
  </si>
  <si>
    <t xml:space="preserve">H36R16. Seguimiento al cumplimiento de las obligaciones de la licencia ambiental convenio 583 de 1996.
Mediante la resolución 762 de 1997, el Ministerio de Medio Ambiente (ahora Ministerio de Medio Ambiente y Desarrollo Sostenible – MADS), confiere al Invías Licencia ambiental Ordinaria para el proyecto “Construcción de la Conexión Vial entre los Valles de Aburrá y del Río Cauca”, inscrito dentro del Convenio 583 de 1996. 
Acción 2.
</t>
  </si>
  <si>
    <t>Acción 2. 
1. Impulso procesal con el fin de evitar una sanción pecuniaria.       
2. Realizar obras de Estabilización para mitigar daño ambiental.</t>
  </si>
  <si>
    <t>1. Adquirir predio Depósito " El galpón",   ubicado en el corregimiento palmitas, vereda la Frisola (Antioquia), que corresponde a la conexión vial Valle de Aburrá del Rio Cauca.        2. Contratar consultoría para concepto técnico con el fin de realizar Obras de Estabilización. 3. Por parte del Gestor del Proyecto y Gestor Predial, realizar un informe de la adquisición del predio, consultoría y obras de estabilización, donde se evidencie el cumplimiento a la medida correctiva. 4. Adelantar actuaciones procesales para defensa de la Entidad.</t>
  </si>
  <si>
    <t>Reporte de actuaciones - Informe</t>
  </si>
  <si>
    <t xml:space="preserve">1. Determinar el alcance del acuerdo y desvirtuar el detrimento anexando las actas de acuerdo y contrato de obra con la comunidad.
2. Celebrar convenios y/o contratos con las comunidades donde se indique el objeto, controles y garantías de los recursos aportados para el proyecto o contrato.     </t>
  </si>
  <si>
    <t xml:space="preserve">1. Solicitar a la interventoría Informe soportado donde se evidencie el  seguimiento de los recursos invertidos en el contrato  y   las actas de acuerdo y contrato de obra con la comunidad. 
2. Presentar informe de la aplicación de  controles a los recursos comprometidos en la Consulta previa de futuros proyectos y el estado actual de la obra.  </t>
  </si>
  <si>
    <t>Informe presentado por el gestor social</t>
  </si>
  <si>
    <t>H39R16.  Puesto de Salud Kilómetro 9 - Consulta Previa.
Dentro de los compromisos de la Consulta Previa con el Consejo Comunitario de la Comunidad Negra de la Cuenca Baja del Río Calima Resolución 015 de septiembre 15 de 1998, está la construcción del Puesto de Salud Kilómetro 9, por un valor de $175.000.000, valor pagado por INVIAS en las actas de obra del Contrato 1514 de 2015, sin embargo, se observó en visita al puesto de salud que la obra no se ha terminado , pese a que el contrato citado ya terminó su plazo de ejecución.</t>
  </si>
  <si>
    <t xml:space="preserve">Culminar las acciones relacionadas en el informe,  tendientes a lograr el cierre predial del contrato 407 de 2010. </t>
  </si>
  <si>
    <t>Informe sobre seguimiento a los compromisos</t>
  </si>
  <si>
    <t>H55R16. Estado de la gestión predial del Proyecto para su respectivo cierre. 
Se detectó que se encuentra pendientes en el desarrollo de actividades prediales.</t>
  </si>
  <si>
    <t xml:space="preserve">1. Gestionar recursos para la adquisición de los predios requeridos para continuar con el proyecto, soportados en la mesa trabajo No 7 del 28 mayo de 2013.                    
2. Una vez expedida la Resolución ANT incluirlos en el inventario predial Invías.      
3. Gestionar recursos para la adquisición de predios y culminación de adquisición ( faltante) y realizar un cronograma de inversión.
4. Establecer un cronograma para realizar acciones y  impulsos procesales a las querellas de restitución de bienes de uso público.                               
5. Requerir a propietarios para entrega de la escritura debidamente registrada.
6. Realizar ajuste al diseño del proyecto con el propósito de mitigar impactos de tipo predial social y ambiental.                              </t>
  </si>
  <si>
    <t xml:space="preserve">Notificar al contratista del contrato 407 de 2010 y solicitar el reintegro mediante las acciones administrativas y judiciales de valor ejecutado que no corresponden al proyecto.                                                                                                                                                                                                                                                                       </t>
  </si>
  <si>
    <t xml:space="preserve">1. Notificar a contratista mediante oficio. 
2. Realizar acciones administrativas y judiciales para reintegro.
</t>
  </si>
  <si>
    <t>Comprobante de ingreso de los recursos( SIIF)</t>
  </si>
  <si>
    <t xml:space="preserve">H57R16. Elaboración de insumos prediales.
El Invías reconoció y pagó la suma de $3.8 millones al Consorcio que se le adjudicó el contrato No. 407 de 2010, valor que correspondió a la elaboración de unos insumos prediales que no eran requeridos para el proyecto Desarrollo Vial Transversal del Sur. Módulo 1. Construcción de la Variante San Francisco–Mocoa, suma que fue reconocida por el Instituto mediante acta predial No.2 de octubre de octubre 10 de 2012.
</t>
  </si>
  <si>
    <t xml:space="preserve">Mediante oficio comunicar a la gobernación de la oportunidad de enajenación voluntaria. </t>
  </si>
  <si>
    <t>Otro sí</t>
  </si>
  <si>
    <t xml:space="preserve">Estructurar Otro Sí a la promesa de compraventa con la Gobernación del Atlántico para la no adquisición del área de ronda de Rio  y realizar la propuesta de la enajenación voluntaria. </t>
  </si>
  <si>
    <t>Culminar las acciones relacionadas en el informe de auditoria,  tendientes a lograr el cierre predial del contrato 544 de 2012.</t>
  </si>
  <si>
    <t xml:space="preserve">1. Adecuar procedimiento para monitoreo de trámite de aclaración de cabida y linderos en desenglobe del predio adquirido                     2. Conforme al manual de interventoría calcular, aclarar y controlar adecuadamente la inversión de la gestión Social y predial, en el proyecto. 3. Realizar periódicamente consulta del estado jurídico de los predios requeridos y adquiridos, a la Oficina de Registro e Instrumentos Públicos    interponer Derecho de petición a la oficina de registro e instrumentos públicos con el objeto de solicita agilizar y dar prelación por tratarse proyecto de infraestructura vial. 4. Exigir en el pago de las actas prediales  soportes de pago: (Consignaciones, constancias de transferencia electrónicas, certificado de cuenta bancaria). 5. Aclarar a través del concepto técnico de la firma interventora, en que haga referencia al desistimiento de la expropiación y en lo financiero aclarar que los recursos destinados a la expropiación se reasignan para adquirió de dos (2) predios y una mejora. </t>
  </si>
  <si>
    <t>Informe que contenga todas las acciones pendientes en la gestión predial y  soportes</t>
  </si>
  <si>
    <t xml:space="preserve">H101R16. Reconocimiento Bienes de Uso Público.
La cuenta (17) Bienes de Uso Público - BUP por $25.796.397 millones, presenta incertidumbre en cuantía indeterminada, debido a que la Entidad no reconoció a 31 de diciembre de 2016 el total de predios que hacen parte fundamental de los Bienes de Uso Público de propiedad de Invías y los transferidos por las entidades  de las vías a nivel nacional de los modos: Vial, Férreo y Portuario, incluido el fluvial. Hecho que afecta en cuantía indeterminada la cuenta (3225) Patrimonio Institucional - Incorporado.
Acción 1.
</t>
  </si>
  <si>
    <t xml:space="preserve">H101R16. Reconocimiento Bienes de Uso Público.
La cuenta (17) Bienes de Uso Público - BUP por $25.796.397 millones, presenta incertidumbre en cuantía indeterminada, debido a que la Entidad no reconoció a 31 de diciembre de 2016 el total de predios que hacen parte fundamental de los Bienes de Uso Público de propiedad de Invías y los transferidos por las entidades  de las vías a nivel nacional de los modos: Vial, Férreo y Portuario, incluido el fluvial. Hecho que afecta en cuantía indeterminada la cuenta (3225) Patrimonio Institucional - Incorporado.
Acción 2. 
</t>
  </si>
  <si>
    <t xml:space="preserve">1. Incluir en el apéndice predial una nueva condición que obligue al Contratista a entregar la informacion de los predios inmediatamente sean adquiridos para incluir en el programa SIPRE.              2. Interventoría a la entrega de carpetas prediales en un término no mayor a un (1) año a partir de la fecha de registro de la transferencia de dominio, utilizando para ello entregas parciales para el Cierre Predial.   3. Contratar recurso humano y tecnológico (IGAC, Registro de Instrumentos Públicos). 4. Revisar registro de los predios que están en la base de SIPRE y cruzar la respectiva  informacion con el Auxiliar contable BUP, generando reporte de novedades. </t>
  </si>
  <si>
    <t>Reporte sobre depuración y actualización del aplicativo</t>
  </si>
  <si>
    <t>H103R16. Administrativo - Reconocimiento predios Fiscales y predios BUP invadidos.
La cuenta (1695) Provisiones para Protección de Propiedades, Planta y Equipo por $11.689 millones , no es razonable en cuantía indeterminada, por cuanto a 31 de diciembre de 2016 no se reconoció la provisión o estimación de las contingencias por posibles pérdidas generadas como resultado del riesgo de invasiones realizadas por Particulares.
Acción 1.</t>
  </si>
  <si>
    <t>H103R16. Administrativo - Reconocimiento predios Fiscales y predios BUP invadidos.
La cuenta (1695) Provisiones para Protección de Propiedades, Planta y Equipo por $11.689 millones , no es razonable en cuantía indeterminada, por cuanto a 31 de diciembre de 2016 no se reconoció la provisión o estimación de las contingencias por posibles pérdidas generadas como resultado del riesgo de invasiones realizadas por Particulares.
Acción 2.</t>
  </si>
  <si>
    <t xml:space="preserve">1. Identificar predios de propiedad del Invías que se encuentran invadidos.            
2. Reportar a la Subdirección Financiera para el registro de los bienes. </t>
  </si>
  <si>
    <t xml:space="preserve">Informe semestral de reportes a la Subdirección Financiera de predios invadidos </t>
  </si>
  <si>
    <t>La causa no es atribuible directamente a Invías debido a que es una gestión que depende de terceros como el IGAC, Superintendencia de Notariado y Registro, entre otras, si se encuentra dentro del marco de sus competencias, adelantar las gestiones tendientes a obtener la totalidad de los documentos que garanticen el soporte de titularidad, el cual es fundamental como soporte del registro contable.</t>
  </si>
  <si>
    <t xml:space="preserve">Restituir el predio titulado por el INCODER . </t>
  </si>
  <si>
    <t>Solicitar a la Dirección Territorial Cundinamarca la restitución del predio.</t>
  </si>
  <si>
    <t>Legalización de título</t>
  </si>
  <si>
    <t>Deficiencias en el control y administración sobre los bienes del Invías.</t>
  </si>
  <si>
    <t>H121R14. Titulación de los predios del Invías por parte del INCODER.
El Instituto Colombiano de Desarrollo Rural - Incoder, durante el 2013 procediera a la parcelación, entrega y titularización de un lote que hace parte del corredor del Sur , desconociendo la propiedad que sobre el mismo tiene el Invías. Esta situación fue detectada con ocasión de la ejecución del Contrato No. 1346 de 2014, sin que hasta el momento se haya evidenciado acción alguna para la recuperación del predio.</t>
  </si>
  <si>
    <t>H123R14. Registro de terrenos en la contabilidad.
Existen  291 predios registrados a nombre del Invías, de los cuales no se encuentran reconocidos en la contabilidad 173.
Acción 3.</t>
  </si>
  <si>
    <t>Conciliar los predios identificados con los reportados por la Contraloría General de la Republica con los registrados contablemente y los registrados por el Grupo de Bienes Inmuebles de la Subdirección Administrativa.</t>
  </si>
  <si>
    <t>1. Conciliar base de datos de la unidad ejecutora con los registros contables y efectuar los ajustes que se determinen. 
2. Solicitar a las unidades ejecutoras la relación de los bienes férreos recibidos, conciliar las cifras con las registradas en la contabilidad, y efectuar los registros contables pertinentes.</t>
  </si>
  <si>
    <t>H131R14. Coordinación interinstitucional.
De acuerdo con el análisis de la situación legal y de propiedad de los predios del Invías, se observa que existen diferencias entre la información reportada por entidades como el Instituto Geográfico Agustín Codazzi- IGAC.
Acción 1.</t>
  </si>
  <si>
    <t xml:space="preserve">H131R14. Coordinación interinstitucional.
De acuerdo con el análisis de la situación legal y de propiedad de los predios del Invías, se observa que existen diferencias entre la información reportada por entidades como el Instituto Geográfico Agustín Codazzi- IGAC.
Acción 2. </t>
  </si>
  <si>
    <t>1. Establecer un convenio interadministrativo entre el IGAC, Superintendencia de Notariado y registro, para que se cruce información de interés para el saneamiento, una vez termine la restricción de Ley de garantías. 
2. Realizar cruce de  información.</t>
  </si>
  <si>
    <t>1.  Convenio interadministrativo y/o institucional.    
 2. Reportes de actualización base de datos (2).</t>
  </si>
  <si>
    <t>1. Actualizar apéndice ambiental en lo correspondiente a los tiempos.
2.  Solicitar informe a la interventoría, en el que consigne las causales de incumplimiento y advertir la transgresión realizada a lo pactado en el contrato de interventoría y al manual de Interventoría.</t>
  </si>
  <si>
    <t>Apéndice modificado</t>
  </si>
  <si>
    <t>1. Incluir en los pliegos de condiciones de todos los contratos  establecer la obligatoriedad de que los contratistas sean los titulares de licencias  y permisos.
2.   Realizar de acuerdo al plan de Manejo ambiental un procedimiento que minimice la afectación en los predios.</t>
  </si>
  <si>
    <t>1. Pliegos ajustados.  
2. Procedimiento implementado.</t>
  </si>
  <si>
    <t>H5R14. La Corporación Autónoma Regional del Quindío – CRQ, mediante Resolución 952 del 18 de octubre de 2013, impuso multa por la suma de $2.927.500.000 al Instituto Nacional de Vías- Invías, por la afectación ambiental a los recursos agua y suelo al realizarse vertimiento de aguas residuales industriales, en los predios denominados La América, La América I y la Cucarronera, ubicados en las veredas El Túnel y Buenos Aires Alto del Municipio de Calarcá.
Acción 1.</t>
  </si>
  <si>
    <t>Acción 1.
1. Establecer en los pliegos de condiciones de todos los contratos la obligatoriedad de que los contratistas sean los titulares de licencias  y permisos.
2. Realizar de acuerdo al plan de Manejo ambiental un procedimiento que minimice la afectación en los predios citados.</t>
  </si>
  <si>
    <t>H5R14.  La Corporación Autónoma Regional del Quindío – CRQ, mediante Resolución 952 del 18 de octubre de 2013, impuso multa por la suma de $2.927.500.000 al Instituto Nacional de Vías- Invías, por la afectación ambiental a los recursos agua y suelo al realizarse vertimiento de aguas residuales industriales, en los predios denominados La América, La América I y la Cucarronera, ubicados en las veredas El Túnel y Buenos Aires Alto del Municipio de Calarcá. 
Acción 2.</t>
  </si>
  <si>
    <t>Debilidades de control y seguimiento a la licencia de Vertimientos por parte del Instituto Nacional de Vías - Invías.
En consideración a lo anterior, solo se dará el traslado a la incidencia penal, puesto que el Ministerio Público ya fue comunicado como consecuencia de la parte resolutoria del acto administrativo que impone la multa.</t>
  </si>
  <si>
    <t>Debilidades de control y seguimiento a la licencia de Vertimientos por parte del Instituto Nacional de Vías - Invías.</t>
  </si>
  <si>
    <t>Realizar seguimiento a la demanda adelantada por el Instituto, frente al Acto administrativo emanado del ANLA.</t>
  </si>
  <si>
    <t>Acción 2.
Impulsos procesales necesarios a la demanda.</t>
  </si>
  <si>
    <t>Informe semestral anexando soportes</t>
  </si>
  <si>
    <t xml:space="preserve">Parámetros técnicos de valoración en los apéndices prediales e informe de predios.  Anexar acta de recibo.                                                </t>
  </si>
  <si>
    <t xml:space="preserve"> Informe de gestión predial</t>
  </si>
  <si>
    <t xml:space="preserve">H25R14. Obras inconclusas por deficiente gestión predial. Puente la granja PR 87+640.
 Contrato  No. 807  del 3 de julio de 2009, , no se terminó en su totalidad, quedando pendientes los extremos del puente (estribos). Esto se debió principalmente a que los predios necesarios para la ejecución de estas obras no pudieron ser adquiridos de manera directa, y tuvieron que pasar por proceso de expropiación judicial.  </t>
  </si>
  <si>
    <t xml:space="preserve">1. Optimizar en tiempo la gestión predial.
2. Adquirir los predios requeridos para terminación de las Obras, e iniciar procesos de expropiación.                                                     </t>
  </si>
  <si>
    <t xml:space="preserve">1. Modificar  la  compra predial por obras anexas.           
2. Adquirir los predios requeridos para terminación de las Obras.                                                     </t>
  </si>
  <si>
    <t xml:space="preserve">1. Parámetros técnicos de valoración en los apéndices prediales e informe de predios. 
2. Anexar acta de entrega y recibo definitivo y   registro fotográfico.                                                 </t>
  </si>
  <si>
    <t xml:space="preserve">H28R14. Obras inconclusas por deficiente gestión predial. Muro de contención San Benito PR 94+500.
Contrato No. 807 del 3 de julio de 2009 de la Transversal de Cusiana, a la fecha, el muro no se construyó en su totalidad.
</t>
  </si>
  <si>
    <t>Esta situación evidencia fallas administrativas, de planeación y supervisión por parte de la Interventoría y del INVÍAS en cuanto al adecuado desarrollo de la gestión predial del proyecto.</t>
  </si>
  <si>
    <t>Esta situación se presenta porque el Invías desconoce la totalidad de los bienes que son de su propiedad.</t>
  </si>
  <si>
    <t>Informe de predios saneados</t>
  </si>
  <si>
    <t xml:space="preserve">1. Asignar recurso humano y tecnológico para adelantar la inclusión de la información y establecer un convenio interadministrativo entre el IGAC, Superintendencia de Notariado y registro, para que se cruce información de interés para el saneamiento. una vez culmine las restricción de la Ley de garantías.         
2. Depurar los predios evidenciados por la contraloría para su saneamiento y gestionar el cambio de destinación. </t>
  </si>
  <si>
    <t>1. Realizar ante el IGAC el cambio de destino económico de los predios y ante las secretarias de hacienda Municipales la exención de impuestos.          
2. Establecer un convenio interadministrativo entre el IGAC, Superintendencia de Notariado y registro, para que se cruce información de interés para el saneamiento. Una vez culmine las restricción de la Ley de garantías.</t>
  </si>
  <si>
    <t>Reporte predios saneados y convenio</t>
  </si>
  <si>
    <t>H114R14. Pago predial y valorización de bienes de uso público.
El Invías ha pagado dicho impuesto sobre 637 predios en 2013 y 618 en 2014. Esta situación genera desgaste administrativo, por las gestiones que debe efectuar el Invías para solicitar el reembolso de recursos.
Acción 1.</t>
  </si>
  <si>
    <t>H114R14. Pago predial y valorización de bienes de uso público.
El Invías ha pagado dicho impuesto sobre 637 predios en 2013 y 618 en 2014. Esta situación genera desgaste administrativo, por las gestiones que debe efectuar el Invías para solicitar el reembolso de recursos.
Acción 2.</t>
  </si>
  <si>
    <t>Acción 2.
Solicitar la exclusión del pago de impuesto predial.</t>
  </si>
  <si>
    <t xml:space="preserve">H115R14. Administración predios de propiedad del Invías. 
Se observa que no existe una base de datos única sobre la totalidad de predios de propiedad del Invías; se desconoce si los mismo se encuentran debidamente contabilizados ya sea como Bienes de Uso Público o Bienes Fiscales.
Acción 1.
</t>
  </si>
  <si>
    <t>H115R14. Administración predios de propiedad del Invías. 
Se observa que no existe una base de datos única sobre la totalidad de predios de propiedad del Invías; se desconoce si los mismo se encuentran debidamente contabilizados ya sea como Bienes de Uso Público o Bienes Fiscales.
Acción 2.</t>
  </si>
  <si>
    <t>No se tiene información del número exacto, su valor, ubicación y estado, y tampoco se tiene claridad de los que están en cabeza de entidades del sector que han sido liquidadas.</t>
  </si>
  <si>
    <t>Acción 1. 
Depurar los predios fiscales de propiedad del Invías para su saneamiento e inclusión en el aplicativo.</t>
  </si>
  <si>
    <t>Elaborar informe sobre la actualización predial en el aplicativo.</t>
  </si>
  <si>
    <t>Reportes y convenio</t>
  </si>
  <si>
    <t>Depurar los predios para su saneamiento e inclusión en el aplicativo por parte de la Subdirección de Medio Ambiente.</t>
  </si>
  <si>
    <t xml:space="preserve">1. Solicitar el saneamiento automático ante las oficinas de registro publico y ante el IGAC, la asignación de cedula catastral de las predios adquiridos.
2. Depurar los predios para su saneamiento e inclusión en el aplicativo por parte de la Subdirección de Medio Ambiente. </t>
  </si>
  <si>
    <t>Reportes</t>
  </si>
  <si>
    <t>H116R14. Depuración inmuebles del Invías.
Los predios comprados para los diferentes proyectos, Bienes de Uso Público y Bienes Fiscales de propiedad del Invías, existe un número importante que no cuenta con el Folio de Matricula Inmobiliaria , registro idóneo para demostrar la propiedad que sobre los mismos tiene el Invías; En consecuencia la información sobre los bienes de propiedad del Invías es inexacta.</t>
  </si>
  <si>
    <t>Identificar los predios observados por la contraloría  en cuanto a cantidad, valor y estado actual.</t>
  </si>
  <si>
    <t xml:space="preserve">1. Identificar los predios observados por la contraloría  en cuanto a cantidad, valor y estado actual. 
2. Crear mecanismo interinstitucional (formato) que permita al Invías tener conocimiento de los predios no utilizados, por parte de la ANI, en una periocidad de cada tres (3) meses. </t>
  </si>
  <si>
    <t xml:space="preserve">Informes sobre predios </t>
  </si>
  <si>
    <t>H120R14. Predios corredores viales.
En relación con los corredores viales: Peaje de Andes – Zipaquirá, Mosquera –Facatativá, Ubaté - Chiquinquirá – Sáchica, Patios – Guasca, Chipaque – Quetame, Espinal – Ibagué, Ocaña – Tibú y Arjona – Codazzi; el Invías no tiene la información referente al  número de predios adquiridos, valor de la compra, área, número de matrícula inmobiliaria y titular actual, entre otros; también adolece de información relacionada con los inmuebles que actualmente se encuentran invadidos o con alguna limitación de dominio .</t>
  </si>
  <si>
    <t>Depurar y actualizar la base de datos predial de la Subdirección de Medio Ambiente y Gestión Social.</t>
  </si>
  <si>
    <t xml:space="preserve">1. Depurar y actualizar la base de datos predial de la Subdirección de Medio Ambiente donde se incluya además los predios invadidos.                       
2. Asignar recurso humano y tecnológico para adelantar la inclusión de la información y establecer un convenio interadministrativo entre el IGAC, Superintendencia de Notariado y Registro, para cruzar información de interés con el fin de lograr su saneamiento.
</t>
  </si>
  <si>
    <t>H124R14. En algunas oportunidades se presenta cambio de trazado y algunos predios quedan disponibles, los cuales no se consideran bienes de uso público sino bienes fiscales que deben estar registrados en la cuenta 16 Propiedad Planta y Equipo. El INVÍAS reportó la existencia de 429 predios disponibles por valor de $4.955 millones que no se encuentran registrados contablemente.</t>
  </si>
  <si>
    <t>Falta de registro y clasificación predial.</t>
  </si>
  <si>
    <t xml:space="preserve">Identificar, depurar  y reportar a la Subdirección Administrativa la relación de los 429 predios disponibles que no se encuentren registrados como bienes fiscales. </t>
  </si>
  <si>
    <t>1. Actualizar los procesos de gestión documental,  archivos y optimizar los canales de informacion entre dependencias. 
2. Depuración y actualización de la base de datos predial de la Subdirección de Medio Ambiente. 
3. Incluir en el registro contable respectivo.</t>
  </si>
  <si>
    <t xml:space="preserve">Informe de predios depurados </t>
  </si>
  <si>
    <t>Adquirir los predios requeridos para la terminación de las obras de los contratos 544-2012; 581-2012;570-2012; 807-2009; 794-2009;  1433-2011 y el 780-2009.</t>
  </si>
  <si>
    <t xml:space="preserve">Adquirir los predios requeridos para terminación de las obras e iniciar procesos de expropiación.                                                     </t>
  </si>
  <si>
    <t>Informe sobre adquisición predial</t>
  </si>
  <si>
    <t xml:space="preserve">H2R15. Imposición de sanciones por manejo ambiental.
La Autoridad Nacional de Licencias Ambientales – ANLA, mediante Resolución 186 del 3 de marzo de 2014 impuso multa al Instituto Nacional de Vías.
En virtud de lo anteriormente expuesto, existe un presunto detrimento patrimonial por $2.626.88 millones con ocasión de la multa impuesta por la ANLA al Invías. </t>
  </si>
  <si>
    <t xml:space="preserve">Informe </t>
  </si>
  <si>
    <t>H3R15. Proceso de negociación del predio del tramo Quindío con número de ficha predial Q-OO1B.
Deficiencias en la gestión oportuna en el desarrollo de la negociación del predio con ficha Q-OO1B, se hace Oferta de Compra el 05 de febrero de 2014, mediante oficio del Invías SMA 5543, cuando el avalúo ya se encontraba vencido, no obstante  lo que indica el artículo 19 del  Decreto 1420 de 1998, que “Los avalúos tendrán una vigencia de un (1) año, contados desde la fecha de su expedición (…)”. Se hace claridad que la negociación se surtió con el avalúo de la vigencia 2012.</t>
  </si>
  <si>
    <t xml:space="preserve">Aplicar y ejercer control de cumplimiento de la adquisición de predios desde la oferta de compra, hasta la adquisición voluntaria o por expropiación para evitar el vencimiento de los términos, mediante las mesas de trabajo entre contratista e interventoría. Check list.                                                               </t>
  </si>
  <si>
    <t>Control y seguimiento de predios mediante mesas de trabajo y chec list.</t>
  </si>
  <si>
    <t xml:space="preserve">Reporte de cumplimiento </t>
  </si>
  <si>
    <t xml:space="preserve">H20R15. Determinación del riesgo predial. 
Contrato Puente Pumarejo  642  de 2015.
Revisada la Matriz de Riesgos de la licitación pública LP-DO-GGP-076-2014, se determinó que el tema predial no fue incluido. Frente a dicha situación la Entidad no suministró justificación.
En Clausula tercera, del contrato en el literal (g), indica que el valor de la provisión para gestión predial y compra de predios, incluido IVA del 16% sobre el total de este ítem corresponde a $10.000 millones; y al comparar con la sumatoria de los valores de los avalúos reportados en la sabana predial   de febrero de 2016, adicionando el valor del predio de la Gobernación del Atlántico , asciende a una suma de $11.628 millones de pesos, es decir al corte del presente informe se presenta un desfase de recursos del orden de $1.628 millones, ya que faltan todavía algunos predios por avalúo.  </t>
  </si>
  <si>
    <t>1. Incorporar en el documento "Apéndice Predial" de los procesos contractuales un numeral que haga referencia al Diagnóstico Predial, asignando recursos.
2. Apropiar los recursos necesarios en la etapa de estructuración del proceso contractual  de consultoría para que se elabore  el Diagnóstico predial conforme lo ordenado por la Ley de Infraestructura.</t>
  </si>
  <si>
    <t>1. Incluir en el "Apéndice Predial" de los procesos contractuales un numeral con Diagnostico Predial. 
2. Apropiación de recursos e informe de ejecución de los recursos apropiados para el Diagnostico predial conforme lo ordenado por la Ley de Infraestructura.</t>
  </si>
  <si>
    <t>1. Apéndice predial.                    
2. Documento soporte de apropiación.</t>
  </si>
  <si>
    <t xml:space="preserve">1. Incluir parámetros técnicos de valoración en los apéndices prediales del Invías, para que su tasación sea equitativa.                                                                     
2. Metodología para el cálculo del porcentaje de tasación que se pueda manejar sobre el valor total unitario del terreno en tierra firme de valoración.                                                </t>
  </si>
  <si>
    <t xml:space="preserve"> 1. Apéndices prediales con parámetros técnicos.
2. Metodología para el cálculo del Porcentaje único de tasación sobre el valor total unitario del terreno en tierra firme de valoración.                                                </t>
  </si>
  <si>
    <t xml:space="preserve">Criterios establecidos </t>
  </si>
  <si>
    <t>H21R15. Metodología para valorar rondas hidráulicas. Contrato Puente Pumarejo  642  de 2015.
Ausencia de parámetros técnicos de valoración en  el Apéndice Predial, que permitan ejercer un control efectivo, para la  verificación del precio asignado a los terrenos  paralelos a cuerpos de agua, denominados zonas de rondas hidráulicas.</t>
  </si>
  <si>
    <t xml:space="preserve">H23R15. Gestión predial desplegada por el contratista. Contrato 409 de 2010 Mejoramiento y Mantenimiento del Corredor Tumaco – Pasto – Mocoa.
Se determinó que la gestión predial del contrato quedó inconclusa, teniendo en cuenta que la terminación de éste, correspondió al 31 de marzo de 2016 y que el Invías efectuó delegación para la realización la gestión predial al contratista.
Se presenta  pendientes sin resolverse hasta el momento, como: Escrituración y pagos, expropiación entre otros. Así mismo,  se informa que se encuentra en proceso la elaboración del acta de cierre predial. </t>
  </si>
  <si>
    <t xml:space="preserve">Adquirir y legalizar los predios requeridos para terminación de las obras.                                                                                                                                                                    </t>
  </si>
  <si>
    <t xml:space="preserve">1. Seguimiento ante la alcaldía.                                         
2. Realizar pago contra escritura.                                        
3. Reiterar solicitud ante IGAC.
4. Apropiar recursos para dar cumplimiento al objeto de la adquisición predial ( voluntaria o de expropiación).                                                                           
5. Iniciar proceso de aclaración d cabida linderos  de acuerdo a resolución del IGAC en los casos que sea necesario ante notaria para posterior registro.     </t>
  </si>
  <si>
    <t xml:space="preserve">Informe de gestión predial </t>
  </si>
  <si>
    <t xml:space="preserve">Adquirir y legalizar los predios requeridos para terminación de las Obras.                                                                                                                                                                    </t>
  </si>
  <si>
    <t xml:space="preserve">Con acta de recibo definitivo y soportes anexos, demostrar el no pago doble sobre predio N° Paso montaña 003I Contrato 203 de 2008. </t>
  </si>
  <si>
    <t xml:space="preserve">Actualizar informe de seguimiento financiero al proyecto con acta de recibo de contrato y soportes anexos para demostrar el no pago doble sobre predio N° Paso montaña 003I Contrato 203 de 2008. </t>
  </si>
  <si>
    <t>Carpetas organizadas</t>
  </si>
  <si>
    <t xml:space="preserve">1. Aplicar y ejercer control de cumplimiento de la adquisición de predios desde la oferta de compra, hasta la adquisición voluntaria o por expropiación para evitar el vencimiento de los términos, mediante las mesas de trabajo entre contratista e interventoría. Check list.                                                                                          
2. Adquirir y legalizar los predios requeridos para terminación de las obras.                                                                                                                                                                                                                    </t>
  </si>
  <si>
    <t>1. Informe estado de los procesos de expropiación con soportes.                                                                              
2. Inventario de predios pendientes de pago por no aceptación de oferta e iniciar los procesos de expropiación.</t>
  </si>
  <si>
    <t xml:space="preserve">Adquirir y legalizar los predios requeridos para terminación de las obras.                                                                                                                                                                                                                    </t>
  </si>
  <si>
    <t>1. Definir inventario de los predios adquiridos, y colocarlos a la vigilancia del Municipio correspondiente.                                                                                 
2. Mediante escrito, solicitar al municipio de Floridablanca definir la tradición (traspaso) del predio compensado y descargarlo del inventario del Invías.</t>
  </si>
  <si>
    <t>Deficiencia en la supervisión predial.</t>
  </si>
  <si>
    <t xml:space="preserve">H24R15. Balance del estado de la gestión predial. Contrato 203 De 2008 - Ancón Sur Primavera Camilo C Bolombolo. Departamento de Antioquia.
El contrato de obra  finalizó el 31 de enero de 2015, sin embargo, la gestión de  adquisición predial quedo inconclusa; lo anterior, basado en los resultados obtenidos del análisis de la información de la sabana predial, se puede concluir que se presentan casos de predios entregados para el desarrollo de las obras con pagos pendientes y por ende sin el proceso de escrituración y registro a favor de la entidad Estatal.
</t>
  </si>
  <si>
    <t>H25R15. Proceso de negociación del predio con la ficha predial no. Paso Montaña 003 I. Contrato 203 De 2008.
Al revisar la información del proceso de negociación se detectó que el Invías  pagó dos (2) veces una misma área, dicha franja se  localiza entre la abscisa  inicial Km3+240,34 y la abscisa final km 3+306,35, en la vereda la Miel.</t>
  </si>
  <si>
    <t>Deficiencia en la aplicación de controles orientados a garantizar el cumplimiento de los principios de la gestión pública.</t>
  </si>
  <si>
    <t>H26R15. Documentación que soporta el proceso de adquisición predial. Contrato 203 de 2008.
La Contraloría efectúo solicitud de las carpetas prediales  sobre una selectiva, las cuales deberían contener la totalidad de la información generada en el proceso de adquisición, asegurando el adecuado procedimiento en el ámbito jurídico y técnico; y así  garantizar  la adquisición de los predios sin vicios y a un justo precio. Sin embargo, algunas de éstas  no cuentan con  toda la documentación soporte.</t>
  </si>
  <si>
    <t>Deficiencia en la conservación, uso y manejo de los documentos de forma organizada, tal como lo establece el artículo 3° de la ley 590 de 1994.</t>
  </si>
  <si>
    <t xml:space="preserve">H27R15. Aplicación oportuna del proceso de expropiación. Contrato 203 de 2008.
Con base en la revisión de la sabana predial  se determinó la existencia de predios que fueron ofertados durante la vigencia 2010, y que los propietarios no aceptaron la enajenación voluntaria. Al respecto, se evidenció que en algunos casos se inició tardíamente la expedición de la resolución de expropiación, para iniciar dicho proceso y para otros predios, la Subdirección del Medio Ambiente y Gestión Social aún no ha proferido dicho acto administrativo, aunado a que el contrato finalizó el 31 de enero de 2015. 
(a) Para el coso del predio identificado con la ficha predial 009 B I, el cual fue notificado para oferta de compra en  marzo 09 de 2010, y que  a vigencia de 2016, el INVIAS  informa  que aún no se ha iniciado el proceso de expropiación, es decir 6 años después. 
</t>
  </si>
  <si>
    <t>No aplicación oportuna de la expropiación.</t>
  </si>
  <si>
    <t xml:space="preserve">H28R15. Cierre de la gestión predial del contrato 203 de 2008.
Teniendo en cuenta la finalización del contrato, el día 22 de diciembre de 2015, se detectaron  algunos temas  pendientes de cierre, que a continuación se relacionan: 
• Las obras objeto del contrato afectaron el predio donde funcionaba la institución educativa Gustavo Duarte.
• El Instituto indica  que de los 25 expedientes prediales están pendientes por entregar 6 predios por concepto compensación paisajística, toda vez que se encuentran en trámites notariales y de registro. </t>
  </si>
  <si>
    <t>No adecuada administración de los predios de uso público adquiridos en desarrollo de los proyectos viales.</t>
  </si>
  <si>
    <t xml:space="preserve">1. Asignar a la Subdirección recursos para asumir costos para las actuaciones procesales de expropiación por vía Judicial.                                                                     
2. Iniciar los procesos de expropiación dentro de los  términos de Ley, una vez la oferta de compra no ha sido aceptada.                                                                                                              </t>
  </si>
  <si>
    <t>H63R15. Seguimiento y coordinación en el proceso de la defensa jurídica en los procesos de expropiación.
Existe desinformación y falta de coordinación respecto de los encargados de llevar a cabo los procesos de expropiación, toda vez que no tienen claro los trámites presupuestales cuando se requieren.
Contrato 203-2007:
- Radicado 2013-621: El apoderado manifiesta que no existe disponibilidad presupuestal para gastos procesales, por lo que no se ha enviado edicto por correo certificado al demandado.
La Entidad manifestó  que en el proceso de expropiación adelantado con ocasión de la Transversal del Cusiana  (Contrato 807 de 2009), no hay dependiente judicial que pueda revisar los estados del proceso,  para poder atender en forma oportuna los requerimientos del juzgado.
Acción 1.</t>
  </si>
  <si>
    <t>Acción 1.
1. Remitir a la Subdirección de Medio Ambiente y Gestión Social de la Entidad, memorando en el cual se precisen las dependencias y procedimientos que se deben adelantar para sufragar los gastos procesales dependiendo su origen y además, de si se encuentra o no el contrato de obra en ejecución; así como socializar con los abogados de la Oficina Asesora Jurídica que manejan procesos de expropiación asumidos a partir de la Resolución No. 344 de 2017.
2. Comunicar a través de memorando a la Subdirección de Medio Ambiente y Gestión Social de la Entidad y se socializará con  los abogados de la Oficina Asesora Jurídica que manejan procesos de expropiación asumidos a partir de la Resolución No. 344 de 2017, la necesidad de que en aquellos procesos de expropiación cuyo contrato de obra no se encuentre en ejecución, a efectos de que se realice, al menos, una visita quincenal al juzgado a verificar los movimientos procesales en aquellos procesos en los que figure como apoderado judicial.</t>
  </si>
  <si>
    <t>H63R15. Seguimiento y coordinación en el proceso de la defensa jurídica en los procesos de expropiación.
Existe desinformación y falta de coordinación respecto de los encargados de llevar a cabo los procesos de expropiación, toda vez que no tienen claro los trámites presupuestales cuando se requieren.
Contrato 203-2007:
- Radicado 2013-621: El apoderado manifiesta que no existe disponibilidad presupuestal para gastos procesales, por lo que no se ha enviado edicto por correo certificado al demandado.
La Entidad manifestó  que en el proceso de expropiación adelantado con ocasión de la Transversal del Cusiana  (Contrato 807 de 2009), no hay dependiente judicial que pueda revisar los estados del proceso,  para poder atender en forma oportuna los requerimientos del juzgado.
Acción 2.</t>
  </si>
  <si>
    <t>Lo anterior denota falta de coordinación por parte de las áreas involucradas.</t>
  </si>
  <si>
    <t>Acción 2.
Realizar las acciones administrativas y judiciales a que haya lugar.</t>
  </si>
  <si>
    <t>H67R15. Reconocimiento de Predios Invadidos.
La cuenta (1605) Propiedades, Planta y Equipo - Terrenos por $18.253 millones, no es razonable por cuanto genera incertidumbre en cuantía indeterminada, tal como se evidencia Estados Contables, debido a que la Entidad no contaba con un registro centralizado que permitiera controlar la información predial y la efectividad en la recuperación de inmuebles a través de querellas;  así mismo no se reconoció la provisión o estimación de las contingencias por posibles pérdidas generadas como resultado del riesgo de invasiones realizadas por Particulares, Empresas de Servicios Públicos, Entes Territoriales, entre Otros, a los predios sobrantes (Bienes Fiscales) de propiedad del Instituto adquiridos para la infraestructura : Vial, Férrea y Portuaria de conformidad con lo establecido en el Régimen de Contabilidad Pública y Manual de Procedimientos Contables AFINCO-MN-1.
Acción 1.</t>
  </si>
  <si>
    <t>H67R15. Reconocimiento de Predios Invadidos.
La cuenta (1605) Propiedades, Planta y Equipo - Terrenos por $18.253 millones, no es razonable por cuanto genera incertidumbre en cuantía indeterminada, tal como se evidencia Estados Contables, debido a que la Entidad no contaba con un registro centralizado que permitiera controlar la información predial y la efectividad en la recuperación de inmuebles a través de querellas;  así mismo no se reconoció la provisión o estimación de las contingencias por posibles pérdidas generadas como resultado del riesgo de invasiones realizadas por Particulares, Empresas de Servicios Públicos, Entes Territoriales, entre Otros, a los predios sobrantes (Bienes Fiscales) de propiedad del Instituto adquiridos para la infraestructura : Vial, Férrea y Portuaria de conformidad con lo establecido en el Régimen de Contabilidad Pública y Manual de Procedimientos Contables AFINCO-MN-1.
Acción 2.</t>
  </si>
  <si>
    <t>Acción 1.
Reportar listado de predios invadidos a la Subdirección de Medio Ambiente para su gestión.</t>
  </si>
  <si>
    <t xml:space="preserve">Incluir la información respectiva dentro del Sistema de Información y reportar al área de contabilidad. </t>
  </si>
  <si>
    <t>Reporte de inclusión a predios invadidos</t>
  </si>
  <si>
    <t xml:space="preserve">Acción 2.
Ingresar información de predios invadidos reportados por la Dirección Operativa. </t>
  </si>
  <si>
    <t>Allegar copia del oficio donde se constata que el pago adicional realizado por el contratista no fue objeto de reconocimiento económico con recursos del contrato, y que dicho pago no se realizó.</t>
  </si>
  <si>
    <t>Oficio</t>
  </si>
  <si>
    <t>1. Socialización del Proyecto con comunidades.             
2. Ejercer control por la interventoría al contratista para el pago oportuno de predios y mejoras para dar viabilidad y agilización al proyecto.                               
3. Presentar evidencia de las actas de compromiso sobre adquisición de mejoras.</t>
  </si>
  <si>
    <t xml:space="preserve"> Solicitar al contratista e interventoría el estado del proceso judicial que se adelante respecto a la propiedad de terceros.                                                                         </t>
  </si>
  <si>
    <t xml:space="preserve">1. Mantener control (Check list) sobre documentos que deben ser retenidos en las carpetas de los proyectos o contratos, para que  la comunicación sea oportuna al momento de ser requerida.                                                                                 
2. Requerir a la interventoría para que realice informe del estado de las carpetas prediales.  </t>
  </si>
  <si>
    <t>H15ECP. Desarrollo de las actividades de gestión predial, Contrato de Obra 654 de 2014. 
Se detectaron aspectos que han venido afectando el adecuado desarrollo de la gestión predial. En oficio elaborado por el contratista, informa a la interventoría sobre unos reconocimientos económicos adicionales a lo inicialmente establecido para los valores de Palmas y Tecas, en el proceso de enajenación voluntaria para uno de los predios afectados por el proyecto, al respecto se indica que "(...) la interventoría como la SMA ratifica que el pago adicional realizado por el contratista no seria objeto de reconocimiento económico con recursos del Contrato, respuesta que ha la fecha no ha sido objetada por parte del contratista". Sin embargo a éste Órgano de Control no le fue suministrada la comunicación donde se le da dicha respuesta al Contratista, pese a que se solicitaron los respectivos soportes relativos al tema.
Acción 1.</t>
  </si>
  <si>
    <t>Acción 1.
Evidenciar ante la contraloría, mediante copia del oficio, que el pago adicional realizado por el contratista no es objeto de reconocimiento económico con recursos del contrato y que dicho pago no se realizó.</t>
  </si>
  <si>
    <t>Acción 2.
1. Socializar el proyecto a las comunidades sobre la necesidad de adquirir las mejoras, con fundamento en las necesidades técnicas diagnosticadas.                         
2. Realizar la adquisición y gestión predial que corresponda.</t>
  </si>
  <si>
    <t>H15ECP. En el sector comprendido entre el K6+000 al K9+420, se encuentra pendiente definir la propiedad de dicha franja, que si bien ésta se encuentra inmersa en los terrenos adjudicados por el Incoder mediante la Resolución 525 de 2006 a favor de la comunidad negra organizada en e Consejo Comunitario Alto ira y frontera, tal adjudicación del precitado sector cuenta con una demanda por terceros que arguyen la titularidad de dichas tierras. El instituto al respecto indica que frente a los requerimientos de obra el proceso de adquisición predial no se ha iniciado en dicha zona, no obstante se informa que han llevado a cabo conversaciones con los demandantes, y el Instituto ha requerido al contratista para adelantar el respectivo análisis jurídico: El Instituto indica que "(...) a la fecha no presenta cambio alguno en la propiedad dado que a la fecha la titularidad es del Territorio Colectivo Alto Mira y Frontera, no existiendo a la fecha fallo del Consejo de Estado sobre dicha controversia."
Acción 3.</t>
  </si>
  <si>
    <t xml:space="preserve">Acción 3.
Realizar seguimiento al proceso que se adelanta respecto a la propiedad.  </t>
  </si>
  <si>
    <t>H15ECP. Como resultado de la revisión de una selectiva de las carpetas prediales se encontraron los siguientes aspectos, no sin antes indicar que ya han transcurrió 22 meses frente al plazo total de ejecución del contrato que corresponde a 29 meses. Lo anterior, con corte a septiembre de 2016.
Acción 4.</t>
  </si>
  <si>
    <t>Acción 4.
1. Reporte de cumplimiento de organización  de carpetas de acuerdo a Check list.                                                                              
2. Actualizar formatos de organización  y completar informacion documental  requerida en las carpetas del contrato  654 de 2014.</t>
  </si>
  <si>
    <t xml:space="preserve">1. Modificar los apéndices prediales en lo correspondiente a los tiempos de cumplimiento.             
2. Solicitar informe a la interventoría en el que consigne las causales de incumplimiento y advertir la transgresión realizada a lo pactado en el contrato de interventoría y al manual de Interventoría.  </t>
  </si>
  <si>
    <t>1. Modificación apéndice.                         
2. Informe.</t>
  </si>
  <si>
    <t xml:space="preserve">  Realizar el cierre predial. </t>
  </si>
  <si>
    <t xml:space="preserve">Presentar informe de verificación por parte de la interventoría sobre evaluación, comprobación, inspección y revisión de las fichas prediales. </t>
  </si>
  <si>
    <t>Presentar informe de la interventoría sobre verificación, evaluación, comprobación, inspección y revisión de las fichas prediales.</t>
  </si>
  <si>
    <t xml:space="preserve">1. Modificar el apéndice predial en lo correspondiente a los tiempos.
2. Informe de la interventoría en el que se consigne las causales de incumplimiento. </t>
  </si>
  <si>
    <t xml:space="preserve">H23ECP. Gestión predial desplegada en desarrollo del contrato 1787 de 2014. 
Con corte a noviembre de 2016, se encuentran aspectos pendientes dentro de la gestión predial delegada al Contratista, de conformidad con el corte de agosto 31 de 2016.
NUMERO DE FICHA PREDIAL: 007 I T2 RBC - 017B D T2 RBC - 072 DI T3 RBC -   073 DI T3 RBC y 119 I T3 RBC.
</t>
  </si>
  <si>
    <t xml:space="preserve">Presentar informe de cierre predial. </t>
  </si>
  <si>
    <t>SMF</t>
  </si>
  <si>
    <t xml:space="preserve">H26R16. Actas de Recibo Parcial 5. El Ítems 8, 9, 11 y 12  P - 107: Reparación de Superestructuras de Madera (Maderos 0.20 x 0.11x6.7m), (0.20 x 0.11x5.5m), (0.20 x 0.05x4.0m)  y (0.20 x 0.15x6.7m).
Descripción 107.1 Generalidades consiste en los trabajos que se deben ejecutar necesarios para reemplazar diferentes piezas de la superestructura de puentes fijos o móviles con elementos de madera, lo cual incluye la reposición parcial o total de tablones de rodado, pasillos, aceras, guardarruedas y otros elementos, así como el reclavado y re-empernado de todos los elementos que la conforman, de acuerdo con lo definido. </t>
  </si>
  <si>
    <t>Presentar los soportes documentales en donde se evidencia que no se cometió ninguna irregularidad en la ejecución del proyecto objeto del hallazgo.</t>
  </si>
  <si>
    <t>Reunir los informes, actas y registros fotográficos.</t>
  </si>
  <si>
    <t>Suscribir convenio si da lugar.</t>
  </si>
  <si>
    <t>Solicitud a la interventoría del respectivo informe con registro fotográfico.</t>
  </si>
  <si>
    <t xml:space="preserve">
Evidenciar la correcta planeación efectuada al dragado mediante el ejercicio de liquidación del presupuesto, de acuerdo con el volumen objetivo ejecutado, incluido o no el transporte del equipo en el ítem de dragado.</t>
  </si>
  <si>
    <t>Corregir lo observado por la contraloría respecto al contrato 1036 de 2016.</t>
  </si>
  <si>
    <t>Comparar el método de evaluación del presupuesto utilizado en el dragado inicial y el dragado adicional.</t>
  </si>
  <si>
    <t>Acción 1.
Reclasificar contablemente los ferrys y transbordadores.</t>
  </si>
  <si>
    <t>Deficiencias en el control de los elementos, generando subestimación en cuantía no determinada del saldo de la mencionada cuenta en estados financieros.</t>
  </si>
  <si>
    <t>Remisión al área de contabilidad con sus respectivos soportes.</t>
  </si>
  <si>
    <t>N° Acciones</t>
  </si>
  <si>
    <t xml:space="preserve">
En caso de requerir alguna intervención en el muelle de Victoria Regia, que involucre inmuebles y  predios del Ministerio de Transporte, se adelantará la suscripción de convenio de cooperación entre el Ministerio de Transporte y el Invías.</t>
  </si>
  <si>
    <t>Acción 2.
Remitir al área de contabilidad los respectivos soportes de los cinco ferrys para su conciliación y contabilización.</t>
  </si>
  <si>
    <t>Remitir al Grupo Contabilidad los respectivos soportes.</t>
  </si>
  <si>
    <t xml:space="preserve">H99R16. Control de elementos transferidos por el Ministerio de Transporte a cargo de la Subdirección marítima y Fluvial.
Confrontados el Auxiliar de la Subcuenta 16750401 y la base de datos “inventario Muelles de la subdirección marítima y Fluvial” , se determinó como muestra el siguiente cuadro; que 23 muelles que se encuentran registrados en la cuenta 16750401, no están registrados en inventarios.
</t>
  </si>
  <si>
    <t>SF-SMF</t>
  </si>
  <si>
    <t xml:space="preserve">
Conciliar la información de los registros contables de los elementos transferidos por el Ministerio de Transporte entre la unidad ejecutora y el Grupo Contabilidad.</t>
  </si>
  <si>
    <t>1. Conciliar (SF-SMF).
2. Remitir al Grupo Contabilidad los respectivos soportes (SMF).
3. Registro contable con sus respectivos soportes (SF).</t>
  </si>
  <si>
    <t>H102R16. Administrativo - Subcuenta 171007 Bienes de Uso Público en Servicio Red Fluvial.
La subcuenta (171007) Bienes de Uso Público en Servicio Red Fluvial, representa el valor de los bienes públicos construidos o adquiridos a cualquier título, para uso, goce y disfrute de la comunidad, verificado el saldo a 31 de diciembre de 2016, mediante muestra aleatoria, se determinó que el saldo por valor de $402.695,4 millones no incluye 3 muelles por valor indeterminado.
Acción 1.</t>
  </si>
  <si>
    <t>H102R16. Administrativo - Subcuenta 171007 Bienes de Uso Público en Servicio Red Fluvial.
La subcuenta (171007) Bienes de Uso Público en Servicio Red Fluvial, representa el valor de los bienes públicos construidos o adquiridos a cualquier título, para uso, goce y disfrute de la comunidad, verificado el saldo a 31 de diciembre de 2016, mediante muestra aleatoria, se determinó que el saldo por valor de $402.695,4 millones no incluye 3 muelles por valor indeterminado.
Acción 2.</t>
  </si>
  <si>
    <t>Acción 1.
Remitir al área de contabilidad los respectivos soportes de los muelles para su conciliación y contabilización.</t>
  </si>
  <si>
    <t>Acción 2.
Registrar  la información remitida por Subdirección Marítima y Fluvial respecto a los muelles para su conciliación y contabilización.</t>
  </si>
  <si>
    <t>Acción 1. 
Reconocer y depurar los predios invadidos para su posterior registro.</t>
  </si>
  <si>
    <t>Acción 2.
1. Cumplir con el concepto de la Contaduría General de la Nación, relacionado con la provisión de los predios invadidos.
2. Registrar la información allegada por la Subdirección de Medio Ambiente y la Subdirección Administrativa de los predios invadidos.</t>
  </si>
  <si>
    <t xml:space="preserve">
Evidenciar que la construcción del muelle contaba con estudios y diseños adecuados a las necesidades del momento.</t>
  </si>
  <si>
    <t>Analizar la utilización del muelle de Puerto Gaitán.</t>
  </si>
  <si>
    <t>H118R16.  Ejecución de recursos en equipos de transporte fluvial no reconocidos en propiedad de Invías. 
Los recursos del presupuesto de Invías destinados para mantenimiento y/o inversión de equipos del Instituto, solo pueden ser ejecutados sobre aquellos que se encuentren debidamente identificados como propiedad de la Entidad.
Acción 2.</t>
  </si>
  <si>
    <t>Remitir al área de contabilidad la información con sus respectivos soportes.</t>
  </si>
  <si>
    <t xml:space="preserve">
Acción 3. 
Registrar la información reportada por la áreas respecto a los equipos de transporte fluvial.</t>
  </si>
  <si>
    <t>Acción 2.
Remitir al Grupo Contabilidad los respectivos soportes de los equipos de transporte fluvial para su conciliación y contabilización.</t>
  </si>
  <si>
    <t xml:space="preserve">Acción 1. 
Conciliar con el Grupo Contabilidad. </t>
  </si>
  <si>
    <t>H118R16.  Ejecución de recursos en equipos de transporte fluvial no reconocidos en propiedad de Invías.
Los recursos del presupuesto de Invías destinados para mantenimiento y/o inversión de equipos del Instituto, solo pueden ser ejecutados sobre aquellos que se encuentren debidamente identificados como propiedad de la Entidad.
Acción 3.</t>
  </si>
  <si>
    <t xml:space="preserve">
Informar sobre la situación actual de los muelles.</t>
  </si>
  <si>
    <t xml:space="preserve">Analizar la utilización de cada uno de los muelles.
</t>
  </si>
  <si>
    <t xml:space="preserve">Acción 2.
Evidenciar el debido registro del muelle Cabuyaro. </t>
  </si>
  <si>
    <t>H120R16. Registro muelle Cabuyaro. 
La característica cualitativa de la información Contable Pública, relacionada con confiabilidad  de la información,  establece la razonabilidad y objetividad de los valores registrados, evaluado el muelle Cabuyaro se determinó que el mismo se encuentra registrado por valor $48.5  millones, valor que no corresponde a la infraestructura verificada físicamente.
Acción 1.</t>
  </si>
  <si>
    <t>Acción 1.
Remitir al área de contabilidad los respectivos soportes del muelle Cabuyaro para su conciliación y contabilización.</t>
  </si>
  <si>
    <t>H120R16. Registro muelle Cabuyaro. 
La característica cualitativa de la información Contable Pública, relacionada con confiabilidad  de la información,  establece la razonabilidad y objetividad de los valores registrados, evaluado el muelle Cabuyaro se determinó que el mismo se encuentra registrado por valor $48.5  millones, valor que no corresponde a la infraestructura verificada físicamente.
Acción 2.</t>
  </si>
  <si>
    <t xml:space="preserve">
Solicitar al Ministerio de Transporte un informe sobre el avance del CONPES de expansión vial, en el cual se incluyo la vía de acceso al Muelle de la Banqueta.</t>
  </si>
  <si>
    <t xml:space="preserve">Remitir oficio al Ministerio de Transporte solicitando informe sobre el Plan de Expansión Vial.
</t>
  </si>
  <si>
    <t>Oficio y respuesta</t>
  </si>
  <si>
    <t xml:space="preserve">
Evidenciar que el muelle de la Banqueta esta dentro de la ronda del río y por tanto es un BUP.</t>
  </si>
  <si>
    <t xml:space="preserve">
Exigir el cumplimiento a los municipios de las obligaciones establecidas en los contrataos de comodato de los ferrys.</t>
  </si>
  <si>
    <t>Oficiar a los municipios para que remitan los informes y realicen los mantenimientos correspondientes anexando soportes (9 ferrys).</t>
  </si>
  <si>
    <t>Conseguir los documentos soportes.</t>
  </si>
  <si>
    <t xml:space="preserve">
Exigir el cumplimiento a los municipios de las obligaciones establecidas en los contratos de comodato de los ferrys.</t>
  </si>
  <si>
    <t>Oficiar a los municipios para que remitan los informes sobre la utilización de los equipos de transporte.</t>
  </si>
  <si>
    <t>Oficios</t>
  </si>
  <si>
    <t>H124R16.Utilización equipos de transporte. 
El manual de funciones de la Subdirección Marítima y Fluvial, establece entre otras la función de Administrar integralmente los procesos de construcción, conservación, rehabilitación, balizaje, dragados y de seguridad en la infraestructura a su cargo.</t>
  </si>
  <si>
    <t>Revisar y actualizar los BUP correspondientes a la unidad ejecutora y remitirlos al Grupo de Contabilidad y el Grupo de Inventarios.</t>
  </si>
  <si>
    <t>Informe de actualización de muelles</t>
  </si>
  <si>
    <t xml:space="preserve">
Conciliar la información de los registros contables de los elementos entre la unidad ejecutora y el Grupo Contabilidad.</t>
  </si>
  <si>
    <t>H125R16. Inventarios Subdirección Marítima y Fluvial. 
Las Normas Técnicas de control de Inventarios para el Sector Público, según Resolución No. 072-98/CGN, establece la obligatoriedad de llevar a cabo una vez al año el Inventario Físico General.</t>
  </si>
  <si>
    <t>H69R14. Ejecución convenio interadministrativo 1282  de  2013.
Se observa que han trascurrido casi dos (2) años, desde la fecha de inicio del convenio sin que se hayan contratado las actividades de construcción por parte de la Gobernación del Departamento de San Andrés y Providencia; teniendo en cuenta que el plazo asignado para el cumplimiento del objeto contractual vence el 20 de octubre de 2015.</t>
  </si>
  <si>
    <t>Requerir a la Gobernación de San Andrés la finalización del proceso contractual.</t>
  </si>
  <si>
    <t>Obtener el acto administrativo de adjudicación del proceso.</t>
  </si>
  <si>
    <t>Resolución de adjudicación</t>
  </si>
  <si>
    <t>Evidenciar el recibo definitivo y la liquidación del contrato.</t>
  </si>
  <si>
    <t>H70R14. Gestión técnica de proyecto.
Contrato Interadministrativo: 3398-2013 (Dragado Bahía de Cartagena), Como resultado del análisis realizado se estableció que no hay evidencia o registro de los informes mensuales sobre el Estado del Proyecto, Situación que además de no permitir un oportuno y efectivo control sobre el cumplimiento de las obligaciones contractuales, demuestra una presunta contravención a lo estipulado en los Artículos 34 y 35 de la Ley 734 de 2002 y Resoluciones Invías 6339 de diciembre 11 de 2013 y 3376 de julio 28 de 2010.</t>
  </si>
  <si>
    <t>Deficiencia en la supervisión del gestor.</t>
  </si>
  <si>
    <t>1. Reporte trimestral.    
2. Realizar las gestiones para el recibo y posterior liquidación del convenio 3398 de 2013.</t>
  </si>
  <si>
    <t>1. Acta de entrega y recibo definitivo junto con acta de liquidación (2).
2. Reporte trimestral (3).</t>
  </si>
  <si>
    <t>Aplicar la metodología establecida para elaborar la proyección de ingresos.</t>
  </si>
  <si>
    <t>H91R15. Planeación Presupuesto de Ingresos. 
En el presupuesto de ingresos vigencia 2015, se observa desfase entre el aforo inicial respecto al recaudo efectivo de  hasta del 185.5%, como fue para el caso del rubro contraprestación portuaria al pasar de un aforo inicial de $63.261.3 millones a un recaudo de $180.648.3 millones para una diferencia de $117.387.0 millones. Caso similar pero en menor proporción para el rubro de Ingresos de los establecimientos públicos y Peajes.
Acción 2.</t>
  </si>
  <si>
    <t xml:space="preserve">H91R15. Planeación Presupuesto de Ingresos.
En el presupuesto de ingresos vigencia 2015, se observa desfase entre el aforo inicial respecto al recaudo efectivo de  hasta del 185.5%, como fue para el caso del rubro contraprestación portuaria al pasar de un aforo inicial de $63.261.3 millones a un recaudo de $180.648.3 millones para una diferencia de $117.387.0 millones. Caso similar pero en menor proporción para el rubro de Ingresos de los establecimientos públicos y Peajes.
Acción 1.
</t>
  </si>
  <si>
    <t xml:space="preserve">Acción 1.
Solicitar a la Agencia Nacional de Infraestructura información sobre cual de los peajes de la Red Vial Nacional serán tenidos en cuenta en los Proyectos 4G, aunarlo con la información de los peajes a cargo la Red Nacional de Carreteras para proyectar el Programa de Ingresos Anuales de manera mas ajustada. </t>
  </si>
  <si>
    <t>Acción 2.
Realizar la proyección de ingresos de contraprestaciones portuarias con base en los criterios de la Circular Externa del Ministerio de Hacienda y la información recibida de la ANI y verificada por el Invías.</t>
  </si>
  <si>
    <t>Informe sobre el ingreso de recaudo</t>
  </si>
  <si>
    <t>SPA</t>
  </si>
  <si>
    <t>Evidenciar mediante certificación o informe de la firma interventora que a la fecha el sitio de obra se encuentra en condiciones de limpieza optimas aceptables de acuerdo a las Especificaciones Técnicas de Construcción de Limpieza Final del Sitio de los Trabajos.</t>
  </si>
  <si>
    <t>Solicitar a la interventoría el respectivo informe con registro fotográfico.</t>
  </si>
  <si>
    <t>Evidenciar mediante certificación o informe de la firma interventora, los costos y cantidades transportadas a cada uno de los botaderos utilizados para disponer el material proveniente del derrumbe.</t>
  </si>
  <si>
    <t xml:space="preserve">
1. Solicitar a la interventoría informe detallado de las cantidades y costo de material transportado proveniente del derrumbe.
2. Discriminar los costos y cantidades que se depositaron en cada uno de los botaderos utilizados para los derrumbes.</t>
  </si>
  <si>
    <t>Informe detallado</t>
  </si>
  <si>
    <t>SRN</t>
  </si>
  <si>
    <t>Entregar la escuela a la comunidad.</t>
  </si>
  <si>
    <t>Informe de la interventoría  con registro fotográfico</t>
  </si>
  <si>
    <t xml:space="preserve">Solicitar a la interventoría   informe con registro fotográfico  en el cual se evidencien las correcciones realizadas a los gaviones.
</t>
  </si>
  <si>
    <t xml:space="preserve"> informe de la Interventoría con registro fotográfico
</t>
  </si>
  <si>
    <t xml:space="preserve">Solicitud al interventor del informe técnico. </t>
  </si>
  <si>
    <t>Informe técnico del interventor</t>
  </si>
  <si>
    <t xml:space="preserve">Informe del Distrito de Barranquilla
</t>
  </si>
  <si>
    <t>SRN-DC</t>
  </si>
  <si>
    <t xml:space="preserve"> Informe con registro fotográfico
</t>
  </si>
  <si>
    <t>Elaboración acta de entrega de la escuela a la comunidad.</t>
  </si>
  <si>
    <t xml:space="preserve">Acta de entrega </t>
  </si>
  <si>
    <t>Corregir los defectos corrosivos de la malla detectados por la Contraloría General de la República.</t>
  </si>
  <si>
    <t>Informe con registro fotográfico de la interventoría en el cual se evidencien las correcciones.</t>
  </si>
  <si>
    <t>Corregir los defectos constructivos detectados por la Contraloría General de le República en los gaviones.</t>
  </si>
  <si>
    <t>Presentar informe técnico respecto a la necesidad de demoler los 5 metros del muro.</t>
  </si>
  <si>
    <t xml:space="preserve">Solicitud del informe al Distrito de Barranquilla.
</t>
  </si>
  <si>
    <t xml:space="preserve">Informe de la interventoría 
</t>
  </si>
  <si>
    <t>Señalizar adecuadamente las obras del contrato N° 544  de  2012.</t>
  </si>
  <si>
    <t>Presentar informe de la interventoría con registro fotográfico en el cual se evidencie la señalización de la obra.</t>
  </si>
  <si>
    <t>Informe de la interventoría con registro fotográfico</t>
  </si>
  <si>
    <t xml:space="preserve">Terminar la construcción de la obra hidráulica enunciada por la Contraloría General de la República. </t>
  </si>
  <si>
    <t xml:space="preserve">Informe de la interventoría con registro fotográfico en el cual se evidencie la terminación de la obra hidráulica.
 </t>
  </si>
  <si>
    <t xml:space="preserve">H16R16. Administrativo con presunta incidencia disciplinaria- Áreas Remantes no desarrollables. 
El Apéndice F Gestión Predial, en el numeral 4.1, Lineamientos Generales Establecidos para la Ejecución del objeto Contractual, numeral 13, establece que en la gestión predial de compra, cuando el predio sea adquirido, debe identificarse en campo delimitado y señalado con cinta plástica, así: PREDIO ADQUIRIDO POR INVIAS. </t>
  </si>
  <si>
    <t>Revegetalizar los taludes mencionados por la Contraloría General de la República.</t>
  </si>
  <si>
    <t>Solicitud a la interventoría informe con registro fotográfico en el cual se evidencie la revegetalización.</t>
  </si>
  <si>
    <t xml:space="preserve">Corregir la posición de la señal fotografiada por la Contraloría General de la República. </t>
  </si>
  <si>
    <t>Solicitar informe a la interventoría con registro fotográfico en el cual se evidencie la correcta posición de la señal.</t>
  </si>
  <si>
    <t>Informe de la interventoría con archivo fotográfico</t>
  </si>
  <si>
    <t xml:space="preserve">Limpiar el disipador para no generar riesgos ambientales. </t>
  </si>
  <si>
    <t>Solicitar informe a la interventoría con registro fotográfico en el cual se evidencie que el disipador enunciado por la contraloría se encuentre limpio.</t>
  </si>
  <si>
    <t>Informe de la interventoría con registro fotográfico en el cual se evidencie las correcciones, el cual debe incluir concepto frente al desplazamiento del muro.</t>
  </si>
  <si>
    <t xml:space="preserve">Informe de la interventoría con registro fotográfico 
</t>
  </si>
  <si>
    <t>Retirar los materiales del campamento la Sanchez.</t>
  </si>
  <si>
    <t xml:space="preserve">Solicitar informe a la interventoría con registro fotográfico, en el cual se evidencie que se retiraron los materiales del campamento y se ha dado cumplimiento a la Resolución 541 de 1994. </t>
  </si>
  <si>
    <t>Señalizar adecuadamente las obras de acuerdo a lo  establecido en el capítulo 4 del Manual de señalización del Ministerio de Transporte.</t>
  </si>
  <si>
    <t xml:space="preserve">Realizar informe con registro fotográfico por parte de la interventoría en el cual se evidencie las reparaciones. 
</t>
  </si>
  <si>
    <t>Solicitar informe con registro fotográfico  de la interventoría en el cual conste que se señalizó adecuadamente.</t>
  </si>
  <si>
    <t>Efectuar las correcciones de  los defectos constructivos evidenciados por la Contraloría General de la República en el Puente la Platina.</t>
  </si>
  <si>
    <t>Solicitar informe a la  Interventoría con registro fotográfico en el cual se evidencie que se corrigieron los defectos constructivos.</t>
  </si>
  <si>
    <t>Efectuar las reparaciones de los defectos constructivos detectados por la Contraloría General de le República en las losas.</t>
  </si>
  <si>
    <t xml:space="preserve">Informe de la interventoría 
</t>
  </si>
  <si>
    <t>Efectuar las reparaciones de los defectos constructivos evidenciados por la Contraloría General de la República en la  carretera San Juan de Pasto – Mojarras, sector Cano Mojarras.</t>
  </si>
  <si>
    <t xml:space="preserve">Solicitar informe de la interventoría con registro fotográfico en el cual se evidencie que se corrigieron los defectos constructivos.  
</t>
  </si>
  <si>
    <t>Informe trimestral de seguimiento</t>
  </si>
  <si>
    <t xml:space="preserve">Informe de la interventoría
</t>
  </si>
  <si>
    <t xml:space="preserve">H58R16. Adquisición predial.
Desfase en el cumplimiento de las metas establecidas en el cronograma de gestión predial, lo anterior debido a que se dilató el tiempo estipulado para el desarrollo de la fase de preconstrucción; el contrato estableció que para la revisión de los estudios existentes, ajustes y/o actualizaciones y/o complementaciones , actividad contemplada en la etapa de preconstrucción, con un plazo de 90 días calendario.
</t>
  </si>
  <si>
    <t>Reducción en el número de predios a adquirir ya que se excluyó el sector comprendido en la Glorieta Montecarlo, donde inicia el proyecto K50+400 hasta k41+200[1].</t>
  </si>
  <si>
    <t xml:space="preserve">Presentar acta de entrega y recibo definitivo de la obra. </t>
  </si>
  <si>
    <t>Acta de entrega y recibo definitivo de la obra</t>
  </si>
  <si>
    <t>Consignar mensualmente los rendimientos financieros al Tesoro Nacional.</t>
  </si>
  <si>
    <t>Aprobar los estudios y diseños por parte de la Universidad del Quindío.</t>
  </si>
  <si>
    <t>Iniciar las obras de pilotaje de los ejes a y d.</t>
  </si>
  <si>
    <t xml:space="preserve"> Informe de la interventoría </t>
  </si>
  <si>
    <t xml:space="preserve">Efectuar las correcciones de los defectos constructivos detectados por la Contraloría General de le República. </t>
  </si>
  <si>
    <t xml:space="preserve">Presentar informe de la interventoría con registro fotográfico en el cual se evidencie que se corrigieron los defectos constructivos.  
</t>
  </si>
  <si>
    <t xml:space="preserve">Informe de la interventoría
 </t>
  </si>
  <si>
    <t>Evidenciar la demarcación de acuerdo al  Capítulo 7 Señalización y Control de Tránsito, Artículo 700, Líneas de Demarcación y marcas Viales de las Especificaciones Técnicas de Construcción, en el numeral 700.4.5.3.</t>
  </si>
  <si>
    <t xml:space="preserve">Solicitar informe a la interventoría con registro fotográfico en el que se evidencie que se corrigió la demarcación. 
</t>
  </si>
  <si>
    <t>H67R16. Rendimientos Financieros.
La Cláusula Sexta del Convenio, Manejo de los Recursos, establece en el numeral 6 “Los rendimientos financieros que se llegaren a generar serán reintegrados al INSTITUTO, conforme al inciso segundo del artículo 40 del Decreto 4730 del 28 de diciembre de 2005”.</t>
  </si>
  <si>
    <t>Solicitar informe mensual a la interventoría con soporte de consignación del ente territorial de los rendimientos financieros al Tesoro Nacional.</t>
  </si>
  <si>
    <t>Informe con soporte de las consignaciones bancarias</t>
  </si>
  <si>
    <t>Estudios y diseños aprobados por la Universidad del Quindío.</t>
  </si>
  <si>
    <t xml:space="preserve">Acta de aprobación de los estudios y diseños </t>
  </si>
  <si>
    <t>Soporte de devolución de anticipos.</t>
  </si>
  <si>
    <t xml:space="preserve">Reporte trimestral </t>
  </si>
  <si>
    <t>Acción 1.
Verificar los registros de la cuenta 1705 para determinar la reclasificación a la cuenta 1710 y registrar las amortizaciones pertinentes.</t>
  </si>
  <si>
    <t>H105R16. Administrativo - Amortización de Carreteras, Puentes, Túneles, Líneas Férreas, Muelles y Canales de Acceso.
La cuenta (1785) Amortización acumulada de Bienes de Uso Público por $5.522.910 millones, a 31 de diciembre de 2016, presenta incertidumbre en cuantía indeterminada.
Acción 1.</t>
  </si>
  <si>
    <t>H105R16. Administrativo - Amortización de Carreteras, Puentes, Túneles, Líneas Férreas, Muelles y Canales de Acceso.
La cuenta (1785) Amortización acumulada de Bienes de Uso Público por $5.522.910 millones, a 31 de diciembre de 2016, presenta incertidumbre en cuantía indeterminada.
Acción 2.</t>
  </si>
  <si>
    <t>Acción 1.
Entregar un reporte en donde se verifique que todas las unidades ejecutoras tienen en cuenta las exigencias señaladas en el Manual de Contratación relacionadas con los estudios previos y actualización de los mismos.</t>
  </si>
  <si>
    <t xml:space="preserve">Acción 2.
Disponer de estudios actualizados en el momento de la contratación del proyecto.
</t>
  </si>
  <si>
    <t xml:space="preserve">H1R16. Estudios y Diseños Contrato 1387 de 2015.
Revisados los documentos precontractuales del contrato No. 1387 de 2015, que tuvo por objeto el “Mantenimiento y rehabilitación de la carretera Puente de Boyacá- Samaca en el Departamento de Boyacá para el programa “Vías para la Equidad”…”, no se evidenció que el Invías contara con estudios y diseños requeridos.
Acción 1.
</t>
  </si>
  <si>
    <t xml:space="preserve">H1R16. Estudios y Diseños Contrato 1387 de 2015.
Revisados los documentos precontractuales del contrato No. 1387 de 2015, que tuvo por objeto el “Mantenimiento y rehabilitación de la carretera Puente de Boyacá- Samaca en el Departamento de Boyacá para el programa “Vías para la Equidad”…”, no se evidenció que el Invías contara con estudios y diseños requeridos.
Acción 2.
</t>
  </si>
  <si>
    <t>Someter a consideración de Comité Institucional de Desarrollo Administrativo (Comité  Institucional de Gestión y Desempeño), a través de la Oficina Asesora de Planeación, el ajuste de metas cuando la situación especial de los proyectos así lo amerite.</t>
  </si>
  <si>
    <t xml:space="preserve">H2R14. Cumplimiento metas SISMEG (Sistema de Seguimiento Metas de Gobierno). 
Para el periodo Enero 2011 a Diciembre 2014, de las 11 metas establecidas para el cuatrienio , siete (7) no se cumplieron, entre las de menor desempeño se encuentran Puentes construidos en zonas de frontera con 33,33%; Nuevos kilómetros de doble calzada construidos con 63,16% y Kilómetros de mantenimiento de la Red Terciaria (Caminos de la Prosperidad), con 66,68%.
</t>
  </si>
  <si>
    <t>H1R14. Se puede evidenciar en los proyectos que hacen parte de los corredores prioritarios de la prosperidad, que éstos son propuestos con unos alcances esperados, cuando se celebran los contratos, éstos son susceptibles de ser recortados y en la ejecución propia del contrato, también son objeto de disminuciones, lo cual presuntamente contraviene el principio de planeación y economía , algunos de estos tienen un agravante que se recorta su meta física pero se le adicionan recursos.</t>
  </si>
  <si>
    <t>Presentar Acta del Comité Institucional de Desarrollo Administrativo (Comité Institucional de Gestión y Desempeño) a través de la cual se ajustan las metas.</t>
  </si>
  <si>
    <t>Acta de Comité Institucional de Desarrollo Administrativo (Comité Institucional de Gestión y Desempeño)</t>
  </si>
  <si>
    <t>Proyectar directriz  y remitir a DG para su aprobación.</t>
  </si>
  <si>
    <t>Directriz Aprobada</t>
  </si>
  <si>
    <t>Informar a la ANI para que se tomen las acciones pertinentes y se corrija el detalle constructivo.</t>
  </si>
  <si>
    <t xml:space="preserve">Oficio y respuesta </t>
  </si>
  <si>
    <t xml:space="preserve">H11R14. Curva vertical. 
En la visita adelantada al contrato 976 de 2013 (accesos al Viaducto el Tigre) en compañía del Interventor, se pudo evidenciar que con ocasión del asentamiento que tuvo el asfalto con el que se rellenó en acceso al puente en el lado de Cajamarca, hay un resalto en este sitio. 
</t>
  </si>
  <si>
    <t xml:space="preserve">Reiterar a la ANI la solicitud. </t>
  </si>
  <si>
    <t>Iniciar proceso de incumplimiento al Contratista por negarse a realizar el sellado de las juntas.</t>
  </si>
  <si>
    <t>Declaratoria de incumplimiento.</t>
  </si>
  <si>
    <t>Resolución</t>
  </si>
  <si>
    <t>H22R14. Sellado de juntas de construcción entre losas de pavimento rígido proyecto Transversal de Boyacá I.
En desarrollo de visita al proyecto Transversal de Boyacá I, contrato 780/09, el día 15 de Abril de 2015, se evidenció que en varios tramos de la obra no se estaba realizando el sellado de las juntas que separan las losas de pavimento rígido, lo cual puede generar a futuro problemas de filtraciones de agua en la estructura de pavimento y su deterioro prematuro por fisuración.</t>
  </si>
  <si>
    <t>Lo anterior se constituye en deficiencias en el desarrollo del proceso constructivo, que se pueden corregir de manera oportuna sin que se generen mayores traumatismos.</t>
  </si>
  <si>
    <t xml:space="preserve">Solicitar  a la Subdirección de Estudios e Innovación concepto sobre la durabilidad de la pintura. </t>
  </si>
  <si>
    <t xml:space="preserve"> Memorando y respuesta del concepto.</t>
  </si>
  <si>
    <t>H27R14. Señalización horizontal en mal estado -  Transversal del Cusiana II.
Se observó en varios tramos de la fase II del proyecto Transversal de Cusiana, el desgaste de la pintura de demarcación de zonas escolares (PR 100 a 101).</t>
  </si>
  <si>
    <t>Solicitud del concepto de durabilidad de la pintura a la Subdirección de Estudios e Innovación.</t>
  </si>
  <si>
    <t>Seguimiento a las futuras contrataciones que salgan con estudios y diseños con fase III  previos a la apertura del procedimiento de selección o de la firma del contrato, según el caso.</t>
  </si>
  <si>
    <t>Seguimiento al cumplimiento de los estudios y diseños en fase 3.</t>
  </si>
  <si>
    <t>Reporte trimestral de seguimiento</t>
  </si>
  <si>
    <t>Realizar seguimiento a las futuras contrataciones que salgan con estudios y diseños con fase III, previos a la apertura del procedimiento de selección o de la firma del contrato, según el caso.</t>
  </si>
  <si>
    <t>H31R14. Cumplimiento metas físicas.
Se presentan dificultades y atrasos en el cumplimiento de las metas físicas de los contratos que a continuación se relacionan:
 Contrato 542 de 2012 y Contrato 780 de 2009.</t>
  </si>
  <si>
    <t xml:space="preserve">H32R14.  a) Contrato 794 de 2009: El alcance del Proyecto “Corredor Troncal Central del Norte”; fue modificado de 102 km a 40 km; b) Contrato 780 de 2009: Se excluyeron 49 km del alcance físico para desarrollar el proyecto  “Transversal de Boyacá - Troncal Central del Norte.
</t>
  </si>
  <si>
    <t>H33R14. Proceso de liquidación contractual contrato 794 de 2009.
Al respecto se observa que han transcurrido más de seis meses; sin que la Entidad  haya liquidado el contrato, Igual situación se presenta en el contrato 1844 de 2012.</t>
  </si>
  <si>
    <t xml:space="preserve">H35R14. Manejo de anticipos contrato 780 de 2009.
Se evidenció que el INVIAS giró un total de $39.295.5 millones como anticipo, y  no se posibilitó la obtención de rendimientos financieros sobre el anticipo.
</t>
  </si>
  <si>
    <t>Elaborar reporte donde se evidencia la exigencia de los   rendimientos financiero del anticipo.</t>
  </si>
  <si>
    <t>Reporte de rendimientos financieros corte Octubre 2017</t>
  </si>
  <si>
    <t>Solicitud del concepto de la prueba de carga a SEI</t>
  </si>
  <si>
    <t>Memorando de Solicitud y Concepto SEI</t>
  </si>
  <si>
    <t xml:space="preserve">H36R14. Prueba de carga- viaducto Carare.
No se encontró evidencia de la prueba de carga que debió realizarse al Viaducto Carare con una luz de 330 metros y seis puentes construidos a lo largo de la vía, los cuales actualmente se encuentran en operación.
</t>
  </si>
  <si>
    <t>Solicitar concepto de la prueba de carga a la Subdirección de Estudios e Innovación.</t>
  </si>
  <si>
    <t>Memorando de solicitud y concepto Subdirección de Estudios e Innovación</t>
  </si>
  <si>
    <t>Efectuar corrección de las deficiencias evidenciadas por la contraloría.</t>
  </si>
  <si>
    <t>Informe de las correcciones efectuadas.</t>
  </si>
  <si>
    <t>Realizar seguimiento al cumplimiento de los estudios y diseños en fase III.</t>
  </si>
  <si>
    <t>Reporte trimestral de seguimiento.</t>
  </si>
  <si>
    <t xml:space="preserve">Memorando de Respuesta </t>
  </si>
  <si>
    <t>Realizar la corrección de la alineación vertical de  los delineadores de la vía Agua Clara -Ocaña ubicados entre el PR8+500 y PR8+800</t>
  </si>
  <si>
    <t xml:space="preserve">Informe   de la interventoría de las reparaciones realizadas a las observaciones de la Contraloría. </t>
  </si>
  <si>
    <t>Corregir las  lozas que presentan grietas longitudinales y de esquina entre el PR 9+900 y PR 10+150 de la vía Ocaña - Agua Clara.</t>
  </si>
  <si>
    <t>Corregir la línea de demarcación horizontal amarilla comprendida entre el PR 7+500 y PR 12+000 de la vía Ocaña - Agua Clara.</t>
  </si>
  <si>
    <t>Corregir las  lozas que presentan grietas longitudinales y de esquina, pérdida de partículas y cemento superficial  entre el PR 63+000 y PR 69+000 de la vía Ocaña - Alto del Pozo.</t>
  </si>
  <si>
    <t>Reparación del pavimento  asfáltico  que presenta falla por hundimiento con rotura de la carpeta en la parte central de la calzada del PR 65+150 y en los puntos de referenciación observados por la CGR de la vía Ocaña - Alto del Pozo.</t>
  </si>
  <si>
    <t xml:space="preserve">Realizar las acciones necesarias  para proteger y aprovechar la estructura de pavimento y sus obras complementarias de drenaje referidas, con el fin de conservar su estabilidad. </t>
  </si>
  <si>
    <t>Reporte del estado actual de la acción</t>
  </si>
  <si>
    <t>reporte y contrato</t>
  </si>
  <si>
    <t>Verificación de los requisitos legales previos para la orden de iniciación.</t>
  </si>
  <si>
    <t>Informe de seguimiento de la verificación</t>
  </si>
  <si>
    <t xml:space="preserve">informe </t>
  </si>
  <si>
    <t xml:space="preserve">Realizar acta de recibo final y liquidación </t>
  </si>
  <si>
    <t xml:space="preserve">Acta de recibo final y Acta de liquidación </t>
  </si>
  <si>
    <t xml:space="preserve">Actas </t>
  </si>
  <si>
    <t xml:space="preserve">Obtener decisión definitiva por parte de la Oficina Asesora Jurídica dentro del proceso sancionatorio que se le sigue al contratista por el presunto incumplimiento definitivo del contrato 967 de 2013.
</t>
  </si>
  <si>
    <t>Solicitud a la Oficina Asesora Jurídica el inicio de proceso sancionatorio al contratista.</t>
  </si>
  <si>
    <t>Solicitar informe del estado actual del convenio</t>
  </si>
  <si>
    <t>solicitud de informe a la gobernación de Boyacá</t>
  </si>
  <si>
    <t xml:space="preserve">
Presentar informe sobre los puentes peatonales en el municipio de Chiquinquirá observados por la contraloría.</t>
  </si>
  <si>
    <t>Informe interventoría</t>
  </si>
  <si>
    <t>Liquidación de los contratos de obra e interventoría.</t>
  </si>
  <si>
    <t>Actas de liquidación.</t>
  </si>
  <si>
    <t xml:space="preserve">H68R14. Ejecución contrato de obra 1417 de 2014.
En el informe mensual de supervisión de la Subdirección de la Red Nacional de Carreteras del 30 de marzo de 2015, se indica que se requiere adelantar los trámites de terminación anticipada de los contratos de obra e interventoría, dada la inminente entrega del Corredor Vial Bucaramanga-Barrancabermeja-Yondó, a la ANI, evidencian incumplimiento en el trámite de terminación y liquidación de los contratos de obra e interventoría.
</t>
  </si>
  <si>
    <t>Efectuar seguimiento a la programación, planeación y efectiva ejecución de los proyectos financiados con vigencias futuras</t>
  </si>
  <si>
    <t>Seguimiento vigencias futuras</t>
  </si>
  <si>
    <t>Reporte seguimiento</t>
  </si>
  <si>
    <t xml:space="preserve">H154R14.  Vigencias futuras.
Se evidenció que la subdirección de Red Nacional de carreteras suscribió once (11) contratos por $11.144.8 millones, los cuales finalizan su ejecución en la vigencia 2015.
Sin embargo, se observa que los mismos carecen de autorización para utilizar vigencias futuras, se observa que  los anteriores contratos se suscribieron al finalizar la vigencia, y la gestión para la aprobación de vigencias futuras de estos contratos,  se realizó en los meses de octubre, noviembre y diciembre. </t>
  </si>
  <si>
    <t xml:space="preserve">Seguimiento a la amortización de los anticipos de cada una de las áreas a cargo de la Dirección Técnica -Dirección Operativa </t>
  </si>
  <si>
    <t xml:space="preserve">Memorando circular y reporte </t>
  </si>
  <si>
    <t xml:space="preserve">Iniciar las acciones a que haya lugar en los términos oportunos para la recuperación de los saldos por amortizar de acuerdo a la información allegada por las unidades ejecutoras. </t>
  </si>
  <si>
    <t>SRN-DO</t>
  </si>
  <si>
    <t>Realizar reporte del estado actual del contrato</t>
  </si>
  <si>
    <t>Elaboración de reporte del estado actual del contrato</t>
  </si>
  <si>
    <t>Realizar las reparaciones para corregir las observaciones reportadas por la Contraloría General de la República</t>
  </si>
  <si>
    <t>Solicitar al contratista por intermedio de la Interventoría realizar las correcciones  a las observaciones reportadas por la Contraloría General de la República</t>
  </si>
  <si>
    <t xml:space="preserve">Informe de Interventoría con registro fotográfico </t>
  </si>
  <si>
    <t>Coordinar en caso de convenios interadministrativos con el ente territorial para que se inicien paralelamente la contratación de la obra como de la Interventoría. G205:M205</t>
  </si>
  <si>
    <t>Incluir en la minuta de los convenios la clausula en la cual se señale la obligación de  iniciar paralelamente la contratación de la obra como de la Interventoría.</t>
  </si>
  <si>
    <t xml:space="preserve">Seguimiento al cumplimiento de la obligación contenida en el artículo 33 del Decreto 4730 de 2005 </t>
  </si>
  <si>
    <t>Memorando Circular de Dirección General recordando la Obligación  contenida en el artículo 33 del Decreto 4730 de 2005</t>
  </si>
  <si>
    <t>Reporte con corte a octubre de 2017</t>
  </si>
  <si>
    <t xml:space="preserve">
Incorporar en los convenios la obligación del ente contratante de las obras de obtener previamente a la contratación, los estudios y diseños requeridos para llevar a cabo el proyecto.</t>
  </si>
  <si>
    <t>Solicitud a la Dirección de Contratación de la incorporación de la clausula de la obligación del ente contratante relacionado con los estudios y diseños</t>
  </si>
  <si>
    <t>Clausula incorporada</t>
  </si>
  <si>
    <t>1. Seguimiento al cumplimiento de la obligación contenida en el artículo 33 del Decreto 4730 de 2005.
2. Establecer  la clausula dentro de la  minuta de los convenios Interadministrativos  que es obligatorio para el ente territorial abrir una cuenta que genere rendimientos financieros y la obligatoriedad de devolverlos mensualmente.</t>
  </si>
  <si>
    <t>1. Memorando Circular de Dirección General recordando la Obligación  contenida en el artículo 33 del Decreto 4730 de 2005.  
2. Solicitar a la Dirección de Contratación  que incluya en la minuta de los convenios  la obligación de abrir una cuenta remunerada</t>
  </si>
  <si>
    <t>Reporte de cumplimiento y minuta modificada.</t>
  </si>
  <si>
    <t>1. Memorando Circular de Dirección General recordando la Obligación  contenida en el artículo 33 del Decreto 4730 de 2005.  
2. Solicitar a la Dirección de Contratación  que incluya en la minuta de los convenios  la obligación de abrir una cuenta remunerada.</t>
  </si>
  <si>
    <t>Memorando informando a la Dirección de Contratación que se debe establecer en la minuta de los convenios interadministrativos la obligación del ente territorial de liquidar los contratos derivados dentro del termino establecido en el articulo 11 de la ley 1150 de 2007</t>
  </si>
  <si>
    <t xml:space="preserve">Memorando y respuesta </t>
  </si>
  <si>
    <t xml:space="preserve">Iniciar proceso de incumplimiento al contratista. </t>
  </si>
  <si>
    <t>Solicitar a la OAJ iniciar proceso sancionatorio al contratista.</t>
  </si>
  <si>
    <t>Seguimiento al proceso iniciado por FONADE</t>
  </si>
  <si>
    <t>Comunicación exigiéndole a FONADE informe el estado del proceso y seguimiento</t>
  </si>
  <si>
    <t>Informe Trimestral</t>
  </si>
  <si>
    <t>Solicitud a la interventoría.</t>
  </si>
  <si>
    <t>Ajustar las obras ejecutadas por el contratista  a las normas de calidad establecidas en las especificaciones técnicas definidas por el Invías.</t>
  </si>
  <si>
    <t>Se establece como posible causa, el empleo para la elaboración de mezcla asfáltica, como crudo de trituración, rocas de una fuente fluvial que contiene elementos de limos compactados susceptibles de pulverización, que no se identifican ni eliminan antes de someterse a trituración.</t>
  </si>
  <si>
    <t>1. Asignación de recursos
2. Reporte</t>
  </si>
  <si>
    <t>H54R15. Inspección e intervención de puentes a cargo del INVIAS. 
La última actualización del inventario e inspección de puentes bajo la responsabilidad del Invías ubicados a lo largo y ancho de la Geografía Nacional se realizó entre el 2012 y 2013, además, en este inventario  se registran 630 estructuras con calificación 3, que corresponden a aquellos que tienen “Daño significativo, reparación necesaria muy pronto”; 119 con calificación 4 con “Daño grave, reparación necesaria inmediatamente”; 10 con calificación, 5.
Sin embargo, de la información referida a Plan estratégico y Plan de Acción no se observan acciones conducentes al mantenimiento y rehabilitación de al menos de la las estructuras diagnosticada por la propia entidad bajo estado grave y extremo, toda vez que en el Plan de Acción  2015 se propuso la rehabilitación de 17.</t>
  </si>
  <si>
    <t>1. Solicitud de recursos.
2. Realizar reporte de inversión de los recursos en la intervención de los puentes.</t>
  </si>
  <si>
    <t>1. Solicitar en el anteproyecto de presupuesto de 2017 los recursos para la atención de los puentes en estado grave y critico.
2. Reporte de la inversión de los recursos en la intervención realizada en los puentes en la vigencia 2017.</t>
  </si>
  <si>
    <t>Acto administrativo</t>
  </si>
  <si>
    <t>Solicitar a la Oficina Asesora Jurídica el acto administrativo de la culminación del  proceso sancionatorio.</t>
  </si>
  <si>
    <t>H11ECP. Supervisión por Invías. 
En lo que respecta a los  Contratos de Obra 654 y 1787 de 2014, no se evidenciaron registros que soporten el cumplimiento por parte de los supervisores, de las funciones señaladas en el numeral 25.6 de la Resolución 01676 marzo de 20 de 2015, por medio de la cual se adopta el Manual de Contratación del Instituto Nacional de Vías -Invías y del Manual de Interventoría Pública del Invías.
Acción 1.</t>
  </si>
  <si>
    <t>H11ECP. Supervisión por Invías. 
En lo que respecta a los  Contratos de Obra 654 y 1787 de 2014, no se evidenciaron registros que soporten el cumplimiento por parte de los supervisores, de las funciones señaladas en el numeral 25.6 de la Resolución 01676 marzo de 20 de 2015, por medio de la cual se adopta el Manual de Contratación del Instituto Nacional de Vías -Invías y del Manual de Interventoría Pública del Invías.
Acción 2.</t>
  </si>
  <si>
    <t xml:space="preserve">Solicitar  mediante memorando a la Dirección Operativa la implementación de dos  formatos estandarizados, que se  anexarán, de Informes mensuales de Gestor de Proyecto y de Supervisor de Contrato, acorde con las funciones establecidas para estos roles en el Manual de Contratación. </t>
  </si>
  <si>
    <t>Formatos</t>
  </si>
  <si>
    <t>Acción 1.
Establecer los formatos estandarizados, de Informes mensuales de Gestor de Proyecto y de Supervisor de Contrato, acorde con las funciones establecidas para estos roles en el Manual de Contratación.</t>
  </si>
  <si>
    <t>Acción 2.
Reportar la aplicación de los formatos estandarizados por parte de los gestores y supervisor de los  Contratos de Obra 654 y 1787 de 2014.</t>
  </si>
  <si>
    <t>Verificación con informe de la vigencia 2017 con corte a diciembre 31, del cumplimiento de que todos los contratos salgan con estudios en fase de factibilidad.</t>
  </si>
  <si>
    <t>Verificar con informe trimestral el cumplimiento de que todos los procesos  contemplen el riesgo predial.</t>
  </si>
  <si>
    <t>Verificación del  cumplimiento de la vigencia 2017 con corte a diciembre 31, de que todos los procesos  contemplen el riesgo predial.</t>
  </si>
  <si>
    <t>Mejorar la planeación de los proyectos  conforme con todos los requisitos exigidos en el Estatuto Contractual  y la ley 1682 de 2013  "Ley de infraestructura"  previo a la contratación, sacando los procesos de selección con estudios en fase de factibilidad.</t>
  </si>
  <si>
    <t>Cumplir con lo dispuesto para el pago de la gestión predial  en el apéndice predial del contrato No. 654 de 2014.</t>
  </si>
  <si>
    <t>Seguimiento a la forma de pago de la gestión predial del contrato 654 de 2014</t>
  </si>
  <si>
    <t>Cronograma de obra ajustado</t>
  </si>
  <si>
    <t>Reporte de seguimiento</t>
  </si>
  <si>
    <t>Acción 1.
Efectuar cronograma de obra ajustado de acuerdo a los numerales 7.11 y 734 del pliego de condiciones del contrato 654 de 2014</t>
  </si>
  <si>
    <t>Acción 2 .
Realizar seguimiento a los procesos administrativos sancionatorios presentados durante la ejecución del contrato de obra No. 654 de 2014.</t>
  </si>
  <si>
    <t>Solicitud de información del proceso sancionatorio a la Oficina Asesora Jurídica.</t>
  </si>
  <si>
    <t>Presuntamente, lo anterior vislumbra incumplimientos por parte de la Interventoría: numeral 7.4 del Manual de Interventoría (Resoluciones Invías 5282 de 2003 y 3009 de 2007 y del Supervisor y Gestores del Contrato de Interventoría: numeral 7.4 del Manual de Interventoría.</t>
  </si>
  <si>
    <t>Solicitud a la interventoría el ajuste del cronograma de obra.</t>
  </si>
  <si>
    <t>Evidenciar mediante  informe de la interventoría, que al momento de la visita de la Contraloría General de la República al sitio de ejecución de las obras contaba solo con el personal necesario para realizar su labor</t>
  </si>
  <si>
    <t>Oficiar a la Interventoría, para el respectivo informe comparativo de las actas de costos con los meses anteriores.</t>
  </si>
  <si>
    <t>Solicitar a la Dirección de Contratación  del Instituto Nacional de Vías mediante memorando, para que en los Convenios Interadministrativos, se incluya la acción de mejora  en la clausula: OBLIGACIONES DEL ENTE TERRITORIAL.</t>
  </si>
  <si>
    <t>Cláusula Incorporada en la minuta</t>
  </si>
  <si>
    <t>Aprobar en el comité de adiciones, modificaciones y prorrogas, la modificación  del convenio No. 649 de 2013.</t>
  </si>
  <si>
    <t xml:space="preserve"> Convenio modificado</t>
  </si>
  <si>
    <t>Acción 1. 
Incluir para futuros convenios, en la cláusula OBLIGACIONES DEL ENTE TERRITORIAL: * Debe dar estricto cumplimiento a las  Especificaciones Generales de Construcción del INVIAS, las cuales se tendrán en cuenta en la elaboración del presupuesto, y  que los riesgos asociados a distancia de transporte de materiales, que deberán están incorporados en la matriz de riesgos,  serán asumidos  en su totalidad por el contratista de obra. Estas estipulaciones quedarán  consignadas en el contrato derivado. *  Deberá obtener de manera previa a la contratación de las obras los diseños, planos, estudios, permisos de explotación de canteras o de intervención que se requieran, así como los demás documentos técnicos, autorizaciones y licencias ambientales necesarias para el adecuado desarrollo del objeto convenido.  y  dar cumplimiento a los  requisitos establecidos  en la ley para  los procesos de contratación Estatal.</t>
  </si>
  <si>
    <t>H1EVP. Planeación proyecto vía de la prosperidad (Gestión precontractual adelantada por la Gobernación del Magdalena). Contrato de Obra No. 617 de 2013 - Convenio 649 de 2013.
Acción 2.</t>
  </si>
  <si>
    <t xml:space="preserve">H1EVP. Planeación proyecto vía de la prosperidad (Gestión precontractual adelantada por la Gobernación del Magdalena). Contrato de Obra No. 617 de 2013 - Convenio 649 de 2013.
El proyecto contemplaba inicialmente la construcción de 52.6 Km, de acuerdo a los estudios contratados por el Invías en 2007 y 2008. Sin embargo, a septiembre de 2016, el alcance previsto se ha reducido a cerca del 50%, dejando en evidencia falencias en la planeación del proyecto considerable que obligó a ajustar ítems presupuestales para mitigar los mayores costos generados, lo cual repercutió en la disminución del alcance físico de las obras. 
Acción 1.
</t>
  </si>
  <si>
    <t>Se evidenció que el costo de transporte estimado supera casi 8 veces el valor presupuestado, y los metros cúbicos de material a usar en la vía se duplican, indicando que la deficiente de planeación del proyecto y la falta de oportunidad en la actualización de diseños generó una afectación presupuestal.</t>
  </si>
  <si>
    <t>Emitir Directriz de la Dirección General a las Unidades Ejecutoras, que se debe cumplir con la obligación  de precisar  en los estudios previos la fuente que sirvió de base - presupuesto para la estimación del valor de la inversión</t>
  </si>
  <si>
    <t>Memorando Circular</t>
  </si>
  <si>
    <t xml:space="preserve">Realizar reporte de cumplimiento de la Directriz de la Dirección General a las Unidades Ejecutoras de precisar  en los estudios previos la fuente de donde se tomaron los datos para la elaboración de cálculos del presupuesto e incluir los respectivos soportes.   </t>
  </si>
  <si>
    <t xml:space="preserve">Acción 1. 
En los futuros convenios, precisar  en los estudios previos la fuente que sirvió de base - presupuesto para la estimación del valor de la inversión.  </t>
  </si>
  <si>
    <t xml:space="preserve">Acción 2. 
Seguimiento al cumplimiento de la Directriz de la Dirección General a las Unidades Ejecutoras de precisar  en los estudios previos la fuente de donde se tomaron los datos para la elaboración de cálculos del presupuesto e incluir los respectivos soportes.  </t>
  </si>
  <si>
    <t>H2EVP.  Estudios previos  - Convenio 649 de 2013.
El INVIAS, al no contar con estudios previos correctamente estructurados,.
Acción 2.</t>
  </si>
  <si>
    <t xml:space="preserve">H3EVP. Estipulación de rendimientos financieros en minuta del Convenio  649 de 2013.
Aunque se está realizando correctamente el aporte de los rendimientos financieros, es de aclarar que en la minuta del convenio se invocó un artículo que no era pertinente a la situación contractual presentada, ya que aplica solo para Empresas Industriales y Comerciales del Estado, lo cual evidencia falencias en los modelos de minutas de contratos y convenios, que presentan errores que pueden en algún momento inducir al error a las partes contrayentes.
</t>
  </si>
  <si>
    <t xml:space="preserve"> Minuta modificada</t>
  </si>
  <si>
    <t>Presentar  los informes mensuales del Gestor de Proyecto del convenio No. 649-2013, correspondientes a la vigencia 2015.</t>
  </si>
  <si>
    <t>Deficiencia en el seguimiento.</t>
  </si>
  <si>
    <t>DO-SRN</t>
  </si>
  <si>
    <t xml:space="preserve">H4EVP. Supervisión del contrato por parte del gestor técnico de proyecto. Convenio 1266 de 2012.
Acción 2.
</t>
  </si>
  <si>
    <t>Oficio y Respuesta</t>
  </si>
  <si>
    <t xml:space="preserve">Oficiar a la Gobernación del Magdalena.
</t>
  </si>
  <si>
    <t>Solicitar a la Dirección de Contratación  del Instituto Nacional de Vías mediante memorando, para que en los Convenios Interadministrativos, se incluya la acción de mejora en la clausula: OBLIGACIONES DEL ENTE TERRITORIAL.</t>
  </si>
  <si>
    <t xml:space="preserve">
Cláusula Incorporada en la minuta</t>
  </si>
  <si>
    <t>Acción 1. 
Incluir para futuros convenios, en la cláusula de la minuta de los convenios en  OBLIGACIONES DEL ENTE TERRITORIAL: * Debe dar estricto cumplimiento a las  Especificaciones Generales de Construcción del INVIAS, las cuales se tendrán en cuenta en la elaboración del presupuesto, y  que los riesgos asociados a distancia de transporte de materiales, que deberán están incorporados en la matriz de riesgos,  serán asumidos  en su totalidad por el contratista de obra. Estas estipulaciones quedarán  consignadas en el contrato derivado. *  Deberá obtener de manera previa a la contratación de las obras los diseños, planos, estudios, permisos de explotación de canteras o de intervención que se requieran, así como los demás documentos técnicos, autorizaciones y licencias ambientales necesarias para el adecuado desarrollo del objeto convenido.  y  dar cumplimiento a los  requisitos establecidos  en la ley para  los procesos de contratación Estatal</t>
  </si>
  <si>
    <t>Convenio modificado</t>
  </si>
  <si>
    <t xml:space="preserve">H6EVP. Costos de transporte de materiales para terraplén. Contrato de Obra No. 617 de 2013 - Convenio 649 de 2013.
Acción 2.
</t>
  </si>
  <si>
    <t>Acción  2.
Modificar el convenio 649 de 2013 incluyendo la siguiente OBLIGACIÓN PARA  EL DEPARTAMENTO:  EL DEPARTAMENTO deberá verificar con el acompañamiento de la Interventoría las distancias de acarreo de materiales y los costos, con el fin de realizar los ajustes necesarios.</t>
  </si>
  <si>
    <t>Fortalecer las futuras contrataciones con la elaboración de estudios y diseños en fase 3 previos a la apertura del procedimiento de selección o de la firma del contrato, según el caso.</t>
  </si>
  <si>
    <t>Memorando circular y reporte.</t>
  </si>
  <si>
    <t xml:space="preserve">H3D16. Plazo ejecución del contrato.
En el contrato de obra 1246 de 2014, se contempló un plazo de dos (2) meses (hasta el 31 de diciembre de 2014), para  realizar el Mejoramiento y Mantenimiento de la Carretera  Cúcuta – San Faustino – La China, Ruta 55 Tramo  55NS09, Departamento Norte de Santander; no obstante fue prorrogado en tres oportunidades la última de ellas realizada el 20 de mayo de 2015 (quedando como plazo final de ejecución el 20 de julio de 2015), observándose  que a pesar de las tres (3) prorrogas concedidas, no se cumplió con el objeto del contrato dentro del término establecido.
</t>
  </si>
  <si>
    <t>Acta de liquidación</t>
  </si>
  <si>
    <t>Reporte de seguimiento con corte a Diciembre de 2017.</t>
  </si>
  <si>
    <t>Elaboración acta de liquidación.</t>
  </si>
  <si>
    <t>Liquidar  contrato 1246 de 2014.</t>
  </si>
  <si>
    <t>Requerir los informes a los Supervisores de los contratos de Interventoría de acuerdo a lo Indicado en el manual de contratación del Invías.</t>
  </si>
  <si>
    <t>Requerir al contratista para que realice las reparaciones de los bordillos.</t>
  </si>
  <si>
    <t>Realizar las correcciones frente a los defectos constructivos detectados por la contraloría.</t>
  </si>
  <si>
    <t>SRT</t>
  </si>
  <si>
    <t>Realizar reunión semanal con el Director General en Comité Directivo donde se revisará la programación, planeación y efectiva ejecución de las vigencias futuras.</t>
  </si>
  <si>
    <t>Realizar reunión semanal con el Director General en Comité Directivo, donde se revisará la programación, planeación y efectiva ejecución de las vigencias futuras.</t>
  </si>
  <si>
    <t>Realizar reunión semanal con el Director General en Comité Directivo, donde se revisará el seguimiento  a  la ejecución de la inversión.</t>
  </si>
  <si>
    <t xml:space="preserve">
H114R16. Ejecución Presupuestal rubro inversión.
Según el informe de ejecución presupuestal de gastos sólo se realizaron pagos por el 58.25% por valor de $1.385.506 millones, frente al total de los recursos comprometidos por $2.378.325 millones. Por lo tanto, el porcentaje que no se pagó en la vigencia 2016 (41.75%) corresponde a Reservas Presupuestales por $384.822 millones y Cuentas por Pagar por $607.997 millones.
Acción 1.
</t>
  </si>
  <si>
    <t xml:space="preserve">
H114R16. Ejecución Presupuestal rubro inversión.
Según el informe de ejecución presupuestal de gastos sólo se realizaron pagos por el 58.25% por valor de $1.385.506 millones, frente al total de los recursos comprometidos por $2.378.325 millones. Por lo tanto, el porcentaje que no se pagó en la vigencia 2016 (41.75%) corresponde a Reservas Presupuestales por $384.822 millones y Cuentas por Pagar por $607.997 millones.
Acción 2.
</t>
  </si>
  <si>
    <t>Realizar reunión semanal con el Director General en Comité Directivo, donde se revisará el seguimiento a la respectiva ejecución correspondiente a los proyectos.</t>
  </si>
  <si>
    <t>Se realiza un memorando a la Oficina de Planeación del Invías solicitando que oficie al Ministerio de Hacienda mayores recursos.</t>
  </si>
  <si>
    <t>Actualizar el sistema de información que permita el registro de los predios Férreos de propiedad del Invías.</t>
  </si>
  <si>
    <t>H135R14 - Supervisión del contrato de interventoría 
Se evidencia un presunto incumplimiento de las obligaciones básicas de los supervisores (gestores) del Contrato de interventoría 4149 de 2013 las cuales están definidas en los artículos 1 y 2 de la resolución INVÍAS # 3376 de 2010. 
Acción 1.</t>
  </si>
  <si>
    <t>H135R14 - Supervisión del contrato de interventoría 
Se evidencia un presunto incumplimiento de las obligaciones básicas de los supervisores (gestores) del Contrato de interventoría 4149 de 2013 las cuales están definidas en los artículos 1 y 2 de la resolución INVÍAS # 3376 de 2010. 
Acción 2.</t>
  </si>
  <si>
    <t>Se entregara la Resolución de gestores.</t>
  </si>
  <si>
    <t>Acción 1.
Reformar la Resolución de gestores del Instituto Nacional de Vías.</t>
  </si>
  <si>
    <t>Acción 2.
Entregar un reporte en donde se verifique que todas las unidades ejecutoras presenten un balance que señale que los supervisores de los convenios y contratos a cargo, presenten el informe mensual de supervisión de acuerdo con lo establecido en el Manual de Contratación.</t>
  </si>
  <si>
    <t>Formato</t>
  </si>
  <si>
    <t>Realizar reunión semanal con el Director General en Comité Directivo, donde se revisará a la cancelación de reservas presupuestales por parte de las unidades ejecutoras.</t>
  </si>
  <si>
    <t>Reporte de seguimiento a la cancelación de reservas presupuestales por parte de las Unidades ejecutoras.</t>
  </si>
  <si>
    <t xml:space="preserve">Reporte de seguimiento a la debida constitución de las  reservas presupuestales por parte de las unidades ejecutoras, las cuales deben estar debidamente justificadas. </t>
  </si>
  <si>
    <t>Realizar reunión semanal con el Director General en Comité Directivo, donde se revisará la cancelación de reservas presupuestales por parte de las unidades ejecutoras.</t>
  </si>
  <si>
    <t>Entregar un reporte en donde se verifique que todas las unidades ejecutoras presenten un balance que señale que los supervisores de los convenios y contratos a cargo, presenten el informe mensual de supervisión, de acuerdo con lo establecido en el Manual de Contratación.</t>
  </si>
  <si>
    <t>Formatos contratos de obra 654 y 1787 de 2014</t>
  </si>
  <si>
    <t>1. Solicitar  mediante memorando a la Dirección Operativa la implementación de dos  formatos estandarizados, que se  anexarán a los Informes mensuales de Gestor de Proyecto y de Supervisor de Contrato, acorde con las funciones establecidas para estos roles en el Manual de Contratación (2, SRN).
2. Informe de implementación de formatos (1, DO).</t>
  </si>
  <si>
    <t>1.  Formatos (2, SRN).
2. Informe (1, DO).</t>
  </si>
  <si>
    <t>Efectuar la reparación de las fallas que presentan el descole de la alcantarilla ubicada en el K12+250.</t>
  </si>
  <si>
    <t>Informe de recibo a satisfacción de las reparaciones por parte de la interventoría.</t>
  </si>
  <si>
    <t>Verificar el cumplimiento de las obligaciones de los supervisores de contrato en la revisión de los informes mensuales de interventoría, conforme con lo estipulado en el Manual de Interventoría y Contratación vigentes del Invías, por parte de la unidad ejecutora.</t>
  </si>
  <si>
    <t xml:space="preserve">Memorando circular de la Dirección Operativa dirigido a las Direcciones Territoriales, recordando la obligación de los supervisores en la revisión y verificación de la información reportada en los informes mensuales de interventoría, así como exigir el cumplimiento de la presentación de los mismos en los plazos establecidos contractualmente. </t>
  </si>
  <si>
    <t xml:space="preserve">Solicitar para los nuevos convenios la inclusión de la información oportuna en el SECOP.
</t>
  </si>
  <si>
    <t>Oficiar a los entes territoriales con los cuales se suscriba convenios la oportuna publicación en el SECOP.</t>
  </si>
  <si>
    <t xml:space="preserve">Reporte semestral </t>
  </si>
  <si>
    <t>Efectuar la reparación de  las fisuras que se presentan en la placa huella construida.</t>
  </si>
  <si>
    <t xml:space="preserve">H101R16. Reconocimiento Bienes de Uso Público.
La cuenta (17) Bienes de Uso Público - BUP por $25.796.397 millones, presenta incertidumbre en cuantía indeterminada, debido a que la Entidad no reconoció a 31 de diciembre de 2016 el total de predios que hacen parte fundamental de los Bienes de Uso Público de propiedad de Invías y los transferidos por las entidades  de las vías a nivel nacional de los modos: Vial, Férreo y Portuario, incluido el fluvial. Hecho que afecta en cuantía indeterminada la cuenta (3225) Patrimonio Institucional - Incorporado.
Acción 3. 
</t>
  </si>
  <si>
    <t xml:space="preserve">  
Acción 1. 
Registrar los predios con su respectivo soportes.</t>
  </si>
  <si>
    <t>Acción 2. 
Reconocer y depurar los predios de uso público, para correspondiente registro y control de los mismos.</t>
  </si>
  <si>
    <t>Remitir información a la Subdirección de Medio Ambiente y Gestión Social.</t>
  </si>
  <si>
    <t>Acción 3.
Reconocer y depurar los predios de uso público, para correspondiente registro y control de los mismos.</t>
  </si>
  <si>
    <t xml:space="preserve">
Evidenciar la normal la ejecución del contrato y la actualización de los estudios y diseños.
</t>
  </si>
  <si>
    <t xml:space="preserve">
Reporte de los estudios y diseños actualizados, y de ejecución de la obra.</t>
  </si>
  <si>
    <t xml:space="preserve">
Evidenciar la normal  ejecución del contrato y la actualización de los estudios y diseños.
</t>
  </si>
  <si>
    <t xml:space="preserve">
Presentar informe donde se sustente la función que cumplía cada interventoría en contrato de obra.</t>
  </si>
  <si>
    <t>Elaboración de informe.</t>
  </si>
  <si>
    <t>Informe.</t>
  </si>
  <si>
    <t xml:space="preserve">Verificar el cumplimiento de lo dispuesto en las cláusulas del convenio relacionado con la supervisión que se debe ejercer,
presentando informe desde junio de 2016. </t>
  </si>
  <si>
    <t xml:space="preserve">Solicitar al supervisor que presente los respectivos informes de supervisión y actualización de la carpeta contractual.
</t>
  </si>
  <si>
    <t xml:space="preserve">Incluir dentro de la carpeta contractual el Acto Administrativo de justificación de la contratación directa.
</t>
  </si>
  <si>
    <t xml:space="preserve">Presentar el Acto Administrativo de justificación de la contratación.
</t>
  </si>
  <si>
    <t>Dar cumplimiento a lo dispuesto en el artículo 33 del Decreto 4730 de 2005, sobre la consignación mensual de los rendimientos financieros de los recursos entregados en los Convenios Interadministrativos.</t>
  </si>
  <si>
    <t>Elaboración de modificación de la minuta del convenio en lo relacionado con la cláusula de los rendimientos financieros. Se remitirá a la Dirección de Contratación para su aprobación.</t>
  </si>
  <si>
    <t xml:space="preserve">H33R15. Pavimento en concreto asfáltico de los contratos 3820 de 2013, 3107 y 3856 de 2013 y 1706 de 2014
Han ejecutado pavimento en concreto asfáltico que presentan en todos los casos, el fenómeno visible de presencia de partículas deleznables en la superficie terminada y en el contenido interno de la mezcla con origen en el crudo de la fuente común del río Téllez.
Acción 1. </t>
  </si>
  <si>
    <t xml:space="preserve">H33R15. Pavimento en concreto asfáltico de los contratos 3820 de 2013, 3107 y 3856 de 2013 y 1706 de 2014
Han ejecutado pavimento en concreto asfáltico que presentan en todos los casos, el fenómeno visible de presencia de partículas deleznables en la superficie terminada y en el contenido interno de la mezcla con origen en el crudo de la fuente común del río Téllez.
Acción 2. </t>
  </si>
  <si>
    <t xml:space="preserve">Informe de seguimiento frente el fenómeno visible de presencia de partículas deleznables en la superficie terminada y concepto sobre cumplimiento sobre requisitos de calidad sobre el proceso constructivo.
</t>
  </si>
  <si>
    <t xml:space="preserve">
Acción 2.
Solicitar concepto a la Interventoría frente al contrato N° 3107 de 2013.
</t>
  </si>
  <si>
    <t>Concepto e informe interventoría</t>
  </si>
  <si>
    <t>Informe de la  Interventoría</t>
  </si>
  <si>
    <t xml:space="preserve">
Evidenciar mediante informe de la interventoría las correcciones realizadas a los aspectos observados por la contraloría.</t>
  </si>
  <si>
    <t>Solicitar informe a la interventoría y presentarlo.</t>
  </si>
  <si>
    <t>Elaborar un memorando circular a todas las Direcciones Territoriales, interventores y supervisores para que se exija al municipio, desde el inicio del convenio, la devolución de los rendimientos financieros de manera mensual conforme al Decreto 4730 de 2005 art. 33.</t>
  </si>
  <si>
    <t xml:space="preserve">1. Memorando circular, reporte de seguimiento a rendimientos financieros.
2. Reporte de reintegro de los $7.16 millones del contrato 2233 de 2014.
</t>
  </si>
  <si>
    <t xml:space="preserve">
Evidenciar la ejecución del contrato dentro del plazo establecido en el convenio.</t>
  </si>
  <si>
    <t>Acta de entrega y recibo definitivo junto con el acta de liquidación.</t>
  </si>
  <si>
    <t>Actas</t>
  </si>
  <si>
    <t>Informe y reintegro de rendimientos</t>
  </si>
  <si>
    <t xml:space="preserve">Evidenciar el cumplimiento a lo dispuesto en el artículo 33 del Decreto 4730 de 2005, sobre la consignación mensual de los rendimientos financieros de los recursos entregados en los Convenios Interadministrativos.
</t>
  </si>
  <si>
    <t>Reporte de los rendimientos financieros.</t>
  </si>
  <si>
    <t>Actualizar la bitácora con los registros respectivos.</t>
  </si>
  <si>
    <t>Oficiar a la interventoría para la entrega de los informes de manera mensual. En el informe final soportar toda la documentación para garantizar la calidad de la obra.</t>
  </si>
  <si>
    <t>Evidenciar el cumplimiento del avance físico de la obra.</t>
  </si>
  <si>
    <t xml:space="preserve">Presentar informe por parte de la interventoría a fin de evidenciar el cumplimiento del contrato derivado. 
</t>
  </si>
  <si>
    <t xml:space="preserve">Presentar informe por parte de la Interventoría a fin de evidenciar el cumplimiento del contrato derivado. 
</t>
  </si>
  <si>
    <t xml:space="preserve">Presentar informe por parte de la Interventoría a fin de evidenciar el cumplimiento del contrato derivado. </t>
  </si>
  <si>
    <t xml:space="preserve">
Presentar la acción contractual en contra del municipio con llamamiento en garantía a la interventoría.</t>
  </si>
  <si>
    <t>Oficiar a la Oficina Asesora Jurídica con el fin de presentar los soportes remitidos por los gestores.</t>
  </si>
  <si>
    <t xml:space="preserve">
Evidenciar la no obligación del municipio de la publicación en el aplicativo SECOP.</t>
  </si>
  <si>
    <t>Solicitud al gestor de la no obligación de la publicación.</t>
  </si>
  <si>
    <t>Evidenciar el cumplimiento de la publicación y actualización del Convenio 1282 de 2014 y del Contrato 1927 de 2014 en los aplicativos SECOP y SICO.</t>
  </si>
  <si>
    <t>Reporte de la actualización y publicación en los aplicativos SECOP y SICO.</t>
  </si>
  <si>
    <t>Evidenciar el cumplimiento de la publicación y actualización del Contrato 140 de 2015 en los aplicativos SECOP y SICO.</t>
  </si>
  <si>
    <t>Realizar seguimiento a las obligaciones de la interventoría.</t>
  </si>
  <si>
    <t xml:space="preserve">Elaborar memorando circular para las Direcciones Territoriales a fin de que el interventor cumpla con la entrega de los informes que contengan todos parámetros del formato del Manual de Interventoría. 
</t>
  </si>
  <si>
    <t>H50R15. Publicidad del Contrato 140 de 2015.
No se  publicaron todos los documentos, como por ejemplo el Certificado de Disponibilidad 194 de 2015, el segundo aviso de convocatoria del proceso de Licitación, el Contrato 140 de 2015, la oferta ganadora, el Certificado de Disponibilidad que ampara el Acta de Adición 01 del Contrato 140-2015 09/11/2015, las adendas modificatorias 4 y 6 del Contrato 140 de 2015/06/09, los registros presupuestales, las actas de seguimiento y demás documentos que se han producido en desarrollo del Contrato</t>
  </si>
  <si>
    <t>Debilidades en el control financiero.</t>
  </si>
  <si>
    <t>Presentar un informe por cada contrato Plan respecto al estado físico y financiero.</t>
  </si>
  <si>
    <t>Solicitar a los gestores el respectivo informe.</t>
  </si>
  <si>
    <t>Los desfases en el avance se deben principalmente a que se produjeron  dificultades en la entrega debida de los Estudios y Diseños por parte de la Gobernación; y en la Gestión Predial y Ambiental . Adicionalmente se evidencian retrasos por parte de las empresas de servicios públicos para la adecuación y  reubicación  de las redes a su cargo, problemas en la Gestión Ambiental  deficiencias en los diseños.</t>
  </si>
  <si>
    <t>H55R15. Avance proyectos contratos plan.
Existen proyectos sin contratar, como es el caso del contrato plan Cauca, que tiene pendiente los estudios de Factibilidad Línea Férrea y Transporte Multimodal ILE ; además se observa que algunas metas programadas no se cumplieron en su totalidad ; como es el caso del contrato plan Nariño en el cual las obras de Otras Vías de Acceso a la Red Primaria, que tenía programado un avance físico del 80% y logró el 52%; el de Junín - Barbacoas que alcanzó un 2% del 10% proyectado y Plan del Cauca con un avance de 44.3% frente a un 53% que tenía programado .</t>
  </si>
  <si>
    <t>H56R15. Registro de información en página web del Invías.
Parte de la información registrada en la Página WEB del Invías está desactualizada, a manera de ejemplo se cita que el seguimiento a la inversión - Subdirecciones del Invías - Red Nacional de Carreteras se encuentran publicados los informes con fecha mayo de 2013; Atención al Ciudadano - Inventario de Información consolidada con fecha de corte agosto 10 de 2015 y julio 7 de 2015; Seguimiento a la inversión - Grandes Proyectos de fecha mayo de 2015. De igual manera el último seguimiento de indicadores de gestión publicado corresponde al 2014,</t>
  </si>
  <si>
    <t>Evidenciar el reintegro realizado por el municipio respecto a los rendimientos financieros.</t>
  </si>
  <si>
    <t>Entregar el certificado SIIF Nación mediante el cual se demuestra la consignación efectiva de los rendimientos financieros por parte del municipio.</t>
  </si>
  <si>
    <t>Certificado SIIF Nación</t>
  </si>
  <si>
    <t xml:space="preserve">Llevar a cabo proceso de contratación y de esta forma levantar el inventario de la Red Terciaria. </t>
  </si>
  <si>
    <t>Solicitar al Ministerio de Transporte la iniciación del proceso de contratación.</t>
  </si>
  <si>
    <t>H71R14. Información red terciaria.
El INVÍAS a 31 de diciembre de 2014 no cuenta con información del tipo de superficie de rodadura  (pavimentado, placa huella, afirmado) del 53.32% de la Red Terciaria a su cargo, esto es de 14.705,16 kilómetros (de los 27.577,45 kilómetros que están bajo su responsabilidad). Adicionalmente, no tiene un inventario completo de dicha red; por lo que se desconoce el estado de 22.549,84 kilómetros, equivalentes a un 81,77% ; teniendo en cuenta que según el propio Invías solo estaban en buen estado 5.027,62 kilómetros (18.23%) que corresponden a los sectores intervenidos recientemente.</t>
  </si>
  <si>
    <t>Unificar criterio para la colocación de postes de kilometraje.</t>
  </si>
  <si>
    <t>Oficiar a los gestores para exigir la colocación de los postes que requieran las obras conforme a las resoluciones vigentes.</t>
  </si>
  <si>
    <t xml:space="preserve">Iniciar las acciones pertinentes con el contratista o el municipio para la recuperación de los recursos de las obras mal ejecutadas.
</t>
  </si>
  <si>
    <t xml:space="preserve">Iniciar la respectiva acción contractual en contra del municipio de Sogamoso para evitar el detrimento patrimonial. Se reiterara a la Oficina Asesora Jurídica el estado en que se encuentra el proceso para declarar el incumplimiento. Adicionalmente, se solicitará el inicio de la declaratoria de calidad del servicio en contra de la interventoría. 
</t>
  </si>
  <si>
    <t>Reporte de las acciones emprendidas.</t>
  </si>
  <si>
    <t xml:space="preserve">Aportar copia del convenio N° 1533 de 2010 en el que se lee en su objeto que el INSTITUTO hace entrega de recursos al municipio para la ejecución de la PRIMERA ETAPA del puente vehicular y no para la ejecución total de la construcción del puente, por lo que al vencimiento del plazo del convenio el puente no podía estar ejecutado en su totalidad. Así también se evidencia en la copia del contrato derivado que se adjuntará. </t>
  </si>
  <si>
    <t xml:space="preserve">Se aportara copia del Convenio No. 1533 de 2010 en el que se le lee en su objeto que el INSTITUTO hace entrega de recursos al Municipio para la ejecución de la PRIMERA ETAPA del Puente Vehicular y no para la ejecución total de la Construcción del Puente, por lo que al vencimiento del plazo del convenio el puente no podía estar ejecutado en su totalidad, así también se evidencia en la copia del contrato derivado que se adjunta. </t>
  </si>
  <si>
    <t>Remitir copias del convenio y del contrato derivado.</t>
  </si>
  <si>
    <t>Solicitar a los municipios el mantenimiento respectivo a las obras entregadas.</t>
  </si>
  <si>
    <t>Oficiar a los respectivos municipios a fin de que se proceda a realizar el mantenimiento de las obras ejecutadas mediante la suscripción de los convenios, las cuales fueron ejecutadas en su totalidad y recibidas a satisfacción por el interventor y los alcaldes municipales de la época.</t>
  </si>
  <si>
    <t>Informe sobre mantenimiento.</t>
  </si>
  <si>
    <t xml:space="preserve">Presentar acta de entrega y recibo definitivo suscrita por el departamento y el interventor. </t>
  </si>
  <si>
    <t>Entregar acta de entrega y recibo definitivo.</t>
  </si>
  <si>
    <t>Presentar informe de interventoría mediante el cual se justifique la modificación de metas físicas.</t>
  </si>
  <si>
    <t>Entregar informe de interventoría mediante el cual se justifique la modificación de metas físicas.</t>
  </si>
  <si>
    <t>Acta de entrega y recibo definitivo</t>
  </si>
  <si>
    <t>H99R14 - Del convenio 2454 de 2013 se desprende el Contrato de obra No. 113 de 2014.
No se cumplió con la meta física establecida contractualmente debido a que en el replanteo realizado en sitio, se definieron obras teniendo en cuenta el recurso financiero con que contaba el contrato. Por deficiencias en la estructuración de estudios previos, lo cual conlleva a recorte e incumplimiento de las metas físicas definidas en el contrato.</t>
  </si>
  <si>
    <t xml:space="preserve">H98R14 - Convenio  No 1918 de 2012.
Del convenio se derivó el Contrato No 681 del 29 de octubre de 2013.
No se cumplió con algunas de las metas físicas establecidas contractualmente debido a que una vez se iniciaron las obras y de conformidad con los diseños elaborados durante el contrato y el recurso financiero con que contaba el contrato se modificó el alcance en cuanto al número de obras a ejecutar y dimensiones de las mismas. </t>
  </si>
  <si>
    <t>Solicitar al gestor de proyecto informe sobre desarrollo del convenio.</t>
  </si>
  <si>
    <t>Solicitar Informe.</t>
  </si>
  <si>
    <t>Verificar que en  los convenios que se realicen con los municipios se efectúe la respectiva publicación en el SECOP.</t>
  </si>
  <si>
    <t>1. Remitir oficios de requerimiento realizados por el INVIAS al municipio y su respectiva respuesta.
2. Seguimiento a la publicación de los contratos derivados de los convenios.</t>
  </si>
  <si>
    <t>Reporte de gestión realizada.</t>
  </si>
  <si>
    <t xml:space="preserve">Subsanar las observaciones presentadas por la contraloría en la visita realizada. </t>
  </si>
  <si>
    <t>Informe de interventoría mediante el cual se demuestra la ejecución total de las observaciones presentadas.</t>
  </si>
  <si>
    <t>Comunicar a la ANI con el fin de que informe sobre la señalización del paso a nivel Cajicá.</t>
  </si>
  <si>
    <t>Solicitud a la ANI sobre las actividades realizadas.</t>
  </si>
  <si>
    <t xml:space="preserve">
Entregar en comodato al Ministerio de Cultura las áreas de la estación de la sabana para su respectivo uso.</t>
  </si>
  <si>
    <t xml:space="preserve">
1. Solicitud al Ministerio de Cultura.
2. Formalización del comodato.</t>
  </si>
  <si>
    <t>Documento comodato</t>
  </si>
  <si>
    <t xml:space="preserve">Restituir los predios invadidos del corredor férreo del tren de cercanías.   </t>
  </si>
  <si>
    <t xml:space="preserve">
Solicitud a la Dirección Territorial Cundinamarca sobre las querellas adelantadas para la recuperación de los corredores involucrados en el tren de cercanías.</t>
  </si>
  <si>
    <t>Informes trimestrales</t>
  </si>
  <si>
    <t>Iniciar proceso de siniestro de calidad de servicio a la interventoría.</t>
  </si>
  <si>
    <t>Remitir solicitud a la Oficina Asesora Jurídica de declaratoria del siniestro.</t>
  </si>
  <si>
    <t>Acto administrativo de declaratoria del siniestro</t>
  </si>
  <si>
    <t>Evidenciar mediante reporte la ejecución de los dineros en los bancos, respecto a los convenios observados por la contraloría.</t>
  </si>
  <si>
    <t xml:space="preserve">
1. Solicitud a los bancos respectivos e interventoría.
2. Elaboración de reporte.</t>
  </si>
  <si>
    <t>OAP-SRT</t>
  </si>
  <si>
    <t>Evidenciar mediante reporte la ejecución de los dineros en los bancos, respecto al convenio 2879 de 2013.</t>
  </si>
  <si>
    <t xml:space="preserve">Elaborar informe detallado de los rendimientos financieros de los convenios marco de los Contratos Plan, con corte a 30/09/2017.
</t>
  </si>
  <si>
    <t xml:space="preserve">Oficiar a la interventoría para que realice la depuración y conciliación de la información de los rendimientos financieros. </t>
  </si>
  <si>
    <t>Informes.</t>
  </si>
  <si>
    <t xml:space="preserve">Elaborar informe detallado con el respectivo balance financiero de los contratos de obra derivados de los Contratos Plan que tienen pactado entrega de anticipo.
</t>
  </si>
  <si>
    <t>Oficiar a la interventoría para que realice el seguimiento a la amortización de anticipos.</t>
  </si>
  <si>
    <t xml:space="preserve">
Realizar informe detallado sobre el estado actual de las metas físicas ejecutadas de los proyectos - Contratos Plan.</t>
  </si>
  <si>
    <t>Realizar informes.</t>
  </si>
  <si>
    <t>Acción 1 - Elaborar documento  acerca  del proyecto Red Terciaria Norte del Cauca, el cual no hace parte del convenio 2780 de 2013, objeto de la auditoría, pero que se encuentra incluido en el CONPES 3773 de 2013.</t>
  </si>
  <si>
    <t>Documento del proyecto Red Terciaria Norte del Cauca.</t>
  </si>
  <si>
    <t>Acción 2. Presentar informe final de ejecución mediante acta de entrega y recibo definitivo y acta de liquidación.</t>
  </si>
  <si>
    <t>Reporte, acta de entrega y recibo definitivo y acta de liquidación.</t>
  </si>
  <si>
    <t xml:space="preserve">Acción 3. Presentar informe del estado actual de los proyectos de Cauca y Tolima. </t>
  </si>
  <si>
    <t>Solicitar información a la interventoría.</t>
  </si>
  <si>
    <t>Elaborar un informe explicativo de los recursos contratados respecto a su ejecución para cada uno de los proyectos del Contrato Plan.</t>
  </si>
  <si>
    <t>Informe técnico ejecutivo de los Contratos Plan objeto del hallazgo.</t>
  </si>
  <si>
    <t>Socializar en la etapa precontractual  con los entes territoriales que estén involucrados en el proyecto a ejecutar, para evitar que se de duplicidad de intervención.</t>
  </si>
  <si>
    <t>Reporte trimestral sobre las socializaciones realizadas.</t>
  </si>
  <si>
    <t xml:space="preserve">Requerir a la interventoría y al  contratista para que implementen los correctivos del caso, así como para que extremen las medidas que garanticen el control de calidad de las obras.  </t>
  </si>
  <si>
    <t>1. Elaboración de oficios.
2. Presentación de informe a cargo de la interventoría, con registro fotográfico.</t>
  </si>
  <si>
    <t xml:space="preserve">  Informe</t>
  </si>
  <si>
    <t>Solicitar informe técnico de la interventoría y departamento del Tolima sobre los estudios y diseños, así como la justificación técnica para la priorización de la construcción de los espolones.</t>
  </si>
  <si>
    <t>Oficiar a la Gobernación del Tolima y a la interventoría.</t>
  </si>
  <si>
    <t>H24ECP. Estructuración Técnica del Proyecto de Mejoramiento y Construcción de la Vía Secundaria Ataco – Planadas del KM 35+900 al KM 38+730 en el Departamento del Tolima. 
No obstante, se observó que en los documentos previos y pliegos de condiciones de los dos procesos precontractuales antes mencionados y que dieron origen a los Contratos 419 y 698 de 2014, no hay evidencia de estudios y diseños especializados que determinen, el por qué, solo se contrata la ejecución de 18 espolones no continuos, cuando en los diseños de la solución hidráulica, geotécnica, geológica y estructural para los problemas de socavación de la vía Ataco – Planadas en los tramos de vía adyacentes al río Atá en el tramo K36+200 al K41+450, (de fecha febrero de 2010) prevén la construcción de 42 espolones principales y 11 espolones de refuerzo, de los cuales, 22 espolones principales y 5 espolones de refuerzo se ubican entre las abscisas K36+200 al K38+800, es decir, que en el trayecto identificado como prioritario en el Conpes 3774.</t>
  </si>
  <si>
    <t>Solicitar informe técnico por parte de la interventoría sobre la justificación de la aprobación de los ítems no previstos.</t>
  </si>
  <si>
    <t>Oficiar a la Interventoría.</t>
  </si>
  <si>
    <t xml:space="preserve">Acto administrativo  </t>
  </si>
  <si>
    <t>H79R16. Suscripción Contratos para realizar apoyo a la supervisión y seguimiento de los Contratos del Programa de Seguridad en Carreteras Nacionales.</t>
  </si>
  <si>
    <t>Denota una gestión antieconómica por parte de la Entidad en un valor de $1.041.103.618, equivalente a la diferencia entre el valor total de la contratación por concepto de prestación de servicios relacionados con el apoyo en la supervisión de los contratos del Programa Seguridad en Carreteras Nacionales vigencia 2015 indexado al 2016.</t>
  </si>
  <si>
    <t>La adquisición de las citadas motocicletas se tramitó a través de Colombia Compra Eficiente, estando obligado el INVIAS a la utilización del Acuerdo marco de precios en la forma dispuesta por Colombia Compra Eficiente</t>
  </si>
  <si>
    <t>Actualizar en la pagina web de la entidad la información recibida por las diferentes dependencias.</t>
  </si>
  <si>
    <t>Reportes de información actualizada</t>
  </si>
  <si>
    <t xml:space="preserve">1. Realizar por parte del Grupo de Comunicaciones un inventario de las actualizaciones de información que fueron solicitadas a las unidades ejecutoras y que fueron publicadas.
2. Enviar un reporte mensual a la Oficina de Control Interno.
</t>
  </si>
  <si>
    <t xml:space="preserve">Acción 2. 
Reestructurar internamente los recursos del contrato 1533 de 2015 para garantizar el cabal   cumplimiento a los acuerdos y al plan de Gestión Social aprobado.                             </t>
  </si>
  <si>
    <t xml:space="preserve">H87R16 Defensa Jurídica.
Revisada la documentación aportada por el Invías en lo concerniente a las acciones populares objeto de la muestra, se evidenció que:
a) En algunos procesos la información es incompleta y carece de documentos importantes que respalden la decisión de conciliar como es el de la ficha técnica del abogado para el caso del proceso No. 25000234100020130057800LM.
b) En el proceso No. 25000234100020130057800LM, se observó que el Invías no presentó alegatos de conclusión, perdiendo una valiosa oportunidad procesal para defender los intereses de la Entidad.
</t>
  </si>
  <si>
    <t>Se presentó por debilidades en las actividades de defensa y seguimiento de los procesos que cursan ante la jurisdicción, generando riesgo de fallos en contra de los procesos que cursan en contra de la Entidad.</t>
  </si>
  <si>
    <t xml:space="preserve">Acción 3.
Modificar los apéndices ambientales en lo correspondiente a los tiempos de cumplimiento.          </t>
  </si>
  <si>
    <t>H16ECP. Contrato de obra 654 del 2014.
b) Cesión de la Licencia Ambiental  Los literales a, b, c y d del numeral 2 del Apéndice D de los Pliegos de Condiciones determinan la obligatoriedad del Contratista de aceptar la cesión total de la licencia Ambiental. Esta "actividad precedente" se constituye en un prerrequisito para el inicio de la construcción de las obras civiles, pactado a 30 días después de firmada la orden de inicio. Sin embargo, el acto se dió el 12 de noviembre de 2015 (once meses después de firmada la Orden de Inicio): En consecuencia, se permitió el avance físico del proyecto ( del 04 de enero al 12 de Noviembre de 2015) con una licencia ambiental en cabeza del Invías.
Acción 3. (Antigua acción 4)</t>
  </si>
  <si>
    <t>Inconsistencias (pendientes en la gestión predial) para para cierre predial oportunamente.</t>
  </si>
  <si>
    <t>Acción 1. 
Compilar  los informes mensuales del Gestor de Proyecto del convenio No. 649-2013, correspondientes a la vigencia 2015.</t>
  </si>
  <si>
    <t>H4EVP. Supervisión del contrato por parte del gestor técnico de proyecto. Convenio 1266 de 2012.
Dentro del Manual de Funciones del Invías, corresponde a los funcionarios gestores de proyectos :
“Elaborar informes de gestión y resultados del área de acuerdo a parámetros y requerimientos de información interna y externa, entidades y organismos de control.”
Estos informes no se evidencian para el año 2015 por parte del Gestor del Convenio en Planta Central, lo cual se constituye en una presunta falta disciplinaria por incumplimiento del Manual de Funciones.
Acción 1.</t>
  </si>
  <si>
    <t>Acción 2.
1. Establecer los formatos  de Informes mensuales de Gestor de Proyecto y de Supervisor de Contrato, acorde con las funciones establecidas para estos roles en el Manual de Contratación (SRN).
2 . Reportar el cumplimiento de la implementación de los formatos  de Informes mensuales de Gestor de Proyecto y de Supervisor de Contrato, acorde con las funciones establecidas para estos roles en el Manual de Contratación (DO).</t>
  </si>
  <si>
    <t xml:space="preserve">H6R15. Planeación Contrato Plan Boyacá – Metas Físicas.
A Marzo de 2016, se evidenciaron retrasos en todos los frentes de obra y reducción del alcance físico de las obras.
</t>
  </si>
  <si>
    <t>Deficiencias en la planeación del Convenio 1724 de 2013, cuyas causas se relacionan a continuación: • Falta de coordinación interinstitucional entre el Ente Nacional y el Ente Territorial, 
• Los Estudios y Diseños Fase III, a cargo de la Gobernación, presentaron en la mayoría de los casos faltantes, inconsistencias y desactualizaciones .
• Deficiencias en la Gestión predial realizada por la Gobernación de Boyacá.
• Falta de planeación técnica y financiera.</t>
  </si>
  <si>
    <t>Reporte de estudios y diseños actualizados</t>
  </si>
  <si>
    <t>Minuta</t>
  </si>
  <si>
    <t xml:space="preserve">H30R15. Liquidación de los contratos derivados del convenio interadministrativo (FONADE-EJÉRCITO) 267 de 2009 (200925)
en desarrollo del programa de corredores arteriales complementarios de competitividad por un valor inicial de $119.661 millones. Tanto en el informe de interventoría 74, como en la matriz de contratos derivados se observó retraso en la liquidación de los siguientes contratos que ya finalizaron en su ejecución:
Contratos derivados sin liquidar 
CONTRATO DERIVADO ESTADO FECHA DE VENCIMIENTO
2092649 EN LIQUIDACIÓN 26-ene-11
2130332 TERMINADO 31-dic-13
Acción 1.
</t>
  </si>
  <si>
    <t>Acción 1.
Establecer en la minuta de los convenios Interadministrativos que la liquidación de los contratos derivados debe realizarse en los términos del articulo 11 de la Ley 1150 de 2007</t>
  </si>
  <si>
    <t>Acción 2.
Establecer en la minuta de los convenios Interadministrativos que la liquidación de los contratos derivados debe realizarse en los términos del articulo 11 de la Ley 1150 de 2008</t>
  </si>
  <si>
    <t>Inclusión de la cláusula  en la minuta.</t>
  </si>
  <si>
    <t>DC</t>
  </si>
  <si>
    <t>H30R15. Liquidación de los contratos derivados del convenio interadministrativo (FONADE-EJÉRCITO) 267 de 2009 (200925)
en desarrollo del programa de corredores arteriales complementarios de competitividad por un valor inicial de $119.661 millones. Tanto en el informe de interventoría 74, como en la matriz de contratos derivados se observó retraso en la liquidación de los siguientes contratos que ya finalizaron en su ejecución:
Contratos derivados sin liquidar 
CONTRATO DERIVADO ESTADO FECHA DE VENCIMIENTO
2092649 EN LIQUIDACIÓN 26-ene-11
2130332 TERMINADO 31-dic-13
Acción 2.</t>
  </si>
  <si>
    <t xml:space="preserve">H35R15. Ejecución placa huella Vereda Santa Rita Alta – Santa Rita Baja – Olmezaque en el Municipio de Silvania, Convenio 2233 de 2014.
• Deficiencias en el vaciado de concreto de elementos estructurales: durante el recorrido, se observó que algunos elementos estructurales en concreto de la placa huella en construcción presentan hormigoneo, producto de un mal proceso de vaciado y vibrado del mismo.
• Deficiencias en la recepción de concreto para vaciado en elementos estructurales: En la visita se evidencia que en el proceso de recepción de concreto para vaciado de pavimento rígido, no se hicieron las pruebas previas para la determinación del asentamiento del concreto (conocida como slump o prueba de cono), </t>
  </si>
  <si>
    <t>Deficiencia en el proceso constructivo.</t>
  </si>
  <si>
    <t xml:space="preserve">Acción 1. 
Realizar informe sobre el estado actual de los contratos 3361 de 2007, 3396 de 2006 y 3407 de 2007.
</t>
  </si>
  <si>
    <t>Acción 2. 
Sustentar la metodología establecida en el cálculo de los ajustes, contemplada en el Manual de Interventoría del Invías.</t>
  </si>
  <si>
    <t>Realizar reporte de verificación respecto a que la minuta contractual este acorde con los pliegos de condiciones.</t>
  </si>
  <si>
    <t xml:space="preserve">H113R14. Cobro coactivo impuesto predial.
De acuerdo con información suministrada por el Invías mediante comunicación OCI 45214, los diferentes municipios del país han instaurado 663 procesos de cobro coactivo por un valor de $13.561,2 millones.
</t>
  </si>
  <si>
    <t xml:space="preserve">
Depurar los predios evidenciados por la contraloría para su saneamiento y gestionar el cambio de destinación.</t>
  </si>
  <si>
    <t xml:space="preserve">Acción 2. 
Asignar recurso humano y tecnológico para adelantar la inclusión de la información y  establecer un convenio interadministrativo entre el IGAC, Superintendencia de Notariado y registro, para que se cruce información de interés para el saneamiento. Asimismo, depurar los predios para su saneamiento e inclusión en el aplicativo por parte de la Subdirección de Medio Ambiente.  </t>
  </si>
  <si>
    <t>Acción 1. 
Conciliar con el Grupo de Contabilidad. (Bienes fiscales).</t>
  </si>
  <si>
    <t xml:space="preserve">
Acción 2. 
Verificar los predios contabilizados versus el informe de la Subdirección Administrativa.</t>
  </si>
  <si>
    <t xml:space="preserve">Acción 3.
Identificar y  sanear en la contabilidad 152 predios propiedad del Invías, debidamente soportados e informar a la Subdirección Financiera.                                                                                      </t>
  </si>
  <si>
    <t xml:space="preserve">Acción 1. 
Conciliar con el Grupo de Contabilidad respecto a los bienes férreos de propiedad del Invías. </t>
  </si>
  <si>
    <t>Acción 2. 
Identificar y  sanear en la contabilidad los predios de la infraestructura férrea y sus anexidades, debidamente soportados por las Subdirecciones Administrativa, Medio Ambiente y Red Terciaria.</t>
  </si>
  <si>
    <t>H127R14. Recibo y contabilización de bienes férreos.
Durante los años 1993 y 2006 a 2010, el Invías recibió mediante actas del  Fondo Inmuebles Nacionales, de Ferrovías en Liquidación, así como del  PAR Ferrovías en Liquidación; una serie de bienes férreos que no se encontraban valorizados (cuadro 4). Además no se evidencia que el Instituto haya hecho una verificación del estado, ubicación y existencia de los inmuebles referidos, así como tampoco se pudo confirmar que los mismos hayan sido registrados en la contabilidad.
Acción 1.</t>
  </si>
  <si>
    <t>H127R14. Recibo y contabilización de bienes férreos.
Durante los años 1993 y 2006 a 2010, el Invías recibió mediante actas del  Fondo Inmuebles Nacionales, de Ferrovías en Liquidación, así como del  PAR Ferrovías en Liquidación; una serie de bienes férreos que no se encontraban valorizados (cuadro 4). Además no se evidencia que el Instituto haya hecho una verificación del estado, ubicación y existencia de los inmuebles referidos, así como tampoco se pudo confirmar que los mismos hayan sido registrados en la contabilidad.
Acción 2.</t>
  </si>
  <si>
    <t xml:space="preserve">Acción 1. 
Gestionar la actualización de la información de bienes fiscales ante el IGAC.                                                                                                   </t>
  </si>
  <si>
    <t xml:space="preserve">Acción 2 . 
Emplear sistema de información que permita llevar registro y control de los predios fiscales y de BUP en el ámbito nacional. </t>
  </si>
  <si>
    <t>H134R14 - Trámite de denuncia 2014-77415-82111-D. Contrato 4149 de 2013.
LA CGR recibió denuncia # 2014-77415-82111-D del 26/12/2014 en la que se refieren a presuntas irregularidades en el pago de los servicios de interventoría en virtud del contrato 4149 del 30 de diciembre 2013</t>
  </si>
  <si>
    <t xml:space="preserve">H138R14. Publicación SECOP.
Una vez consultados los contratos 563 de 2012, 570 de 2012, 529 de 2012 y convenio  598 de 2013 en el SECOP, se evidenció que no se han subido en su totalidad,  los documentos contractuales (aclaraciones, modificaciones, adiciones, prorrogas) al referido aplicativo.
</t>
  </si>
  <si>
    <t xml:space="preserve">H140R14. Gestión social y predial.
Contrato 544 de 2012: en el informe de interventoría No. 35, existen predios que aún no se han negociado y que inciden en el avance del proyecto, como es el K114+500.
Contrato 581 de 2012: el contratista no ha gestionado todos los trámites prediales.
Contrato  570  de 2012: Se  observa   que  de  los 41  predios   que  se   encuentran  en  proceso  de  negociación, solo  se  encuentran  finalizados 14.
Contrato 807 de 2009: Se verificó que la adquisición de los predios necesarios para adelantar el proyecto no se ha dado en su totalidad.
</t>
  </si>
  <si>
    <t xml:space="preserve">H158R14. Conciliaciones bancarias.
La falta de  conciliación a 31 de diciembre de 2014 de más del 20% de las cuentas bancarias relacionadas en el cuadro 5, genera incertidumbre sobre $45.530 millones de la cuenta 1.1.10 Depósitos en Instituciones Financieras. 
</t>
  </si>
  <si>
    <t>Acción 1. 
Informar a las Direcciones Territoriales las fechas oportunas de legalización de las cajas menores para el cierre de vigencia con copia a la Oficina de Control Interno.</t>
  </si>
  <si>
    <t>Acción 2. 
Informar al Grupo de Control Interno Disciplinario los responsables de la caja menor de las Direcciones Territoriales que no efectúen las legalizaciones de las mismas  en los términos legalmente establecidos.</t>
  </si>
  <si>
    <t xml:space="preserve">H175R14. Impacto de los avances y anticipos.
La ausencia de registros de la amortización de avances y anticipos de contratos terminados, liquidados y certificados afecta el saldo de la cuenta 17 - Bienes de Uso Público e Históricos y Culturales en $974.245 millones, debido a la correlación que existe entre dichas cuentas.
</t>
  </si>
  <si>
    <t xml:space="preserve">Acción 1. 
Enviar los avalúos comerciales que de acuerdo con el presupuesto se realicen, de los bienes fiscales al Grupo de Contabilidad para su respectivo registro.                         </t>
  </si>
  <si>
    <t xml:space="preserve">Acción 2. 
Registrar en la contabilidad los avalúos de los bienes inmuebles propiedad del INVIAS, recibidos de la Subdirección Administrativa. </t>
  </si>
  <si>
    <t>Acción 1. 
Realizar acompañamiento en mesas de trabajo para formular acciones de mejora efectivas.</t>
  </si>
  <si>
    <t>Acción 2. 
Evaluar y hacer seguimiento de la efectividad de las acciones de mejora concertadas.</t>
  </si>
  <si>
    <t>SF-SRT-SMF</t>
  </si>
  <si>
    <t>DO-SMA-SRT</t>
  </si>
  <si>
    <t>SF-SRT</t>
  </si>
  <si>
    <t xml:space="preserve">
Debilidades en la supervisión ambiental del proyecto, permitiendo la presunta comisión de infracciones ambientales que contravienen lo previsto en el Estudio de Impacto Ambiental, el Plan de Manejo Ambiental y lo dispuesto en la Licencia Ambiental vigente . De igual manera, se evidencia la presunta trasgresión del artículo 84 de la Ley 1474 de 2011, en lo relacionado con la Interventoría del proyecto, que presentó debilidades al ejercer la supervisión del cumplimiento a la licencia ambiental. </t>
  </si>
  <si>
    <t>Acción 1. 
Aplicar el manual de interventoría que entró en vigencia el 01/02/2017, donde se incorpora formatos de seguimiento e informes relacionados con el tema ambiental.</t>
  </si>
  <si>
    <t>H53R16. Señalización, Iluminación  Integración sistema de señalización de Túneles. 
El Manual de Señalización Vial del Ministerio de Transporte en el Capítulo 2, numeral 2.8 SEÑALIZACIÓN DE TÚNELES, establece “…La señalización de proximidad, dentro y a la salida de un túnel en la vía, así como de sus elementos de seguridad y reglamentaciones, es de vital importancia para la seguridad de las personas durante su paso por cualquiera de ellos.</t>
  </si>
  <si>
    <t xml:space="preserve">Acción 1. 
Dar lineamientos a las dependencias para realizar formulación de metas ajustadas a la realidad de las obras y a la situación económica y social del país, y realizar los ajustes de metas pertinentes en el Comité Institucional de Gestión y Desempeño.
</t>
  </si>
  <si>
    <t>Acción 2. 
Realizar los ajustes pertinentes, en caso de ser necesario, en el Comité  Institucional de Gestión y Desempeño.</t>
  </si>
  <si>
    <t>H161R14 - Anticipos de contratos y convenios terminados no liquidados. 
El registro de la amortización de anticipos se realiza durante la ejecución del contrato con la presentación de actas de obra.</t>
  </si>
  <si>
    <t>Liquidar en forma oportuna los contratos que presentan anticipos por amortizar.</t>
  </si>
  <si>
    <t xml:space="preserve">Aplicativo </t>
  </si>
  <si>
    <t xml:space="preserve">H96R16. Incertidumbre en derechos de Invías por recursos entregados a Terceros.
A 31 de diciembre de 2016 la Cuenta (14) Deudores con un saldo de $3.504.781 millones representada en: Avances y Anticipos Entregados  por $604.951 millones, Recursos Entregados en Administración  $2.762.149 millones y Depósitos Entregados en Garantía  $88.191 millones, entre otros, presenta incertidumbre material y significativa. 
</t>
  </si>
  <si>
    <t>El Invías no ha establecido un procedimiento de control efectivo que permita realizar  seguimiento a los recursos comprometidos, las obligaciones contraídas y los pagos efectuados, frente a la ejecución de las obras por cada contrato o convenio.
Se configura una presunta connotación disciplinaria por incumplimiento al principio de causación, Manual de Contabilidad Pública y Manual de Procedimientos Contables AFINCO-MN-1 y Régimen de Contabilidad Pública.</t>
  </si>
  <si>
    <t>Falta de publicación de actos de naturaleza contractual en el SECOP.</t>
  </si>
  <si>
    <t>Debido al incumplimiento de los procedimientos establecidos para el registro contable de las actas de obra en el Instituto Nacional de Vías.</t>
  </si>
  <si>
    <t>Reporte memorandos individuales y/o circulares</t>
  </si>
  <si>
    <t xml:space="preserve">
Acción 1. 
Entregar el informe final del incumplimiento del contrato y demanda de reconvención presentada por el INVIAS en el tribunal de Arbitramento vigente para el contrato 3460 de 2008.  
</t>
  </si>
  <si>
    <t xml:space="preserve">Acción 2. 
Estado actual del proceso. </t>
  </si>
  <si>
    <t>H18R16. El capítulo 2 del Manual de Señalización Vial del Ministerio de Transporte establece las características y ubicación de las señales verticales e indica en el numeral 2.1.5 Sistema de Soporte “…debe asegurar que la señal se mantenga en la posición correcta ante cargas de viento y movimientos sísmicos y que adicionalmente no represente un peligro grave al ser impactado por un vehículo”.</t>
  </si>
  <si>
    <t xml:space="preserve">H49R16. Manejo Ambiental Construcción Túnel.
La Resolución 159 de 2010 , establece en su artículo 14 las obligaciones del numeral 1 Medio Abiótico, subnumeral 1.1. Vertimientos de Aguas industriales: “Se requiere realizar el monitoreo del sistema de tratamiento de aguas residuales industriales provenientes de las obras de los túneles.
</t>
  </si>
  <si>
    <t>Evidencia un riesgo frente a la posibilidad de un déficit de unidades de vivienda, para dar cumplimiento a lo establecido en la Licencia Ambiental. Así mismo, es de indicar que no se evidenció a corte de marzo de 2017, un documento oficial donde se establezcan las metas que se tienen previstas para la ejecución del proyecto de vivienda, ni el grado de  avance por parte del Municipio</t>
  </si>
  <si>
    <t>H95R16. Recuperación cartera de difícil cobro.
La Cuenta (1401) - Deudores- Ingresos no Tributarios con saldo de $35.864 millones a 31 de diciembre de 2016 presenta incertidumbre en la posibilidad de cobro de la cartera, generada por la débil gestión en el recaudo de los derechos por la contraprestación portuaria y contribución por valorización.</t>
  </si>
  <si>
    <t xml:space="preserve">H111R16. Planeación Presupuesto de Ingresos.
La ejecución del presupuesto de Ingresos Invías vigencia 2016 presenta un mayor valor de lo programado, lo cual se evidencia en el rubro Ingresos de los Establecimientos Públicos donde el aforo inicial por $352.678.3 millones y el recaudo efectivo acumulado en el mismo concepto por $624.368.7 millones, demostrando un incremento del 177%, siendo los rubros más significativos, el aumento del valor de ingreso por concepto de peajes, al pasar de un aforo inicial de $107.294.6 millones a un recaudo efectivo de $296.288.7 millones, para una diferencia positiva de $188.994 millones, y la contraprestación portuaria con un aumento de $22.928.2 millones, Lo anterior de acuerdo a lo reportado por el SIIF- Nación.
Acción 1.
</t>
  </si>
  <si>
    <t xml:space="preserve">H111R16. Planeación Presupuesto de Ingresos.
La ejecución del presupuesto de Ingresos Invías vigencia 2016 presenta un mayor valor de lo programado, lo cual se evidencia en el rubro Ingresos de los Establecimientos Públicos donde el aforo inicial por $352.678.3 millones y el recaudo efectivo acumulado en el mismo concepto por $624.368.7 millones, demostrando un incremento del 177%, siendo los rubros más significativos, el aumento del valor de ingreso por concepto de peajes, al pasar de un aforo inicial de $107.294.6 millones a un recaudo efectivo de $296.288.7 millones, para una diferencia positiva de $188.994 millones, y la contraprestación portuaria con un aumento de $22.928.2 millones, Lo anterior de acuerdo a lo reportado por el SIIF- Nación.
Acción 2.
</t>
  </si>
  <si>
    <t xml:space="preserve">H7D16. Instalación de bordillos.
Durante visita de inspección realizada a la carretera Cúcuta –San Faustino-La Chinita, a las obras realizadas n virtud del contrato 1246 de 2014, se evidencia que en los sitios donde se realizó ejecución de bordillos (entre k1+000 y k2+000), dichas obras fueron ejecutadas con deficiencias en la calidad de las mismas. Se evidencian bordillos mal rematados, con hormigueo posiblemente causado por deficiencias en el encofrado de los mismos (formaletas  poco engrasadas que pudieran generar problemas al desencofrar y conducir a descascaramientos de los elementos).
</t>
  </si>
  <si>
    <t xml:space="preserve">H6ECP. Cumplimiento de metas. Proyectos de inversión – Contratos Plan.
En muestra selectiva de 36 contratos de obra de un total de 55 , derivados de los convenios interadministrativos suscritos para la ejecución de los contratos plan, se cotejó la cantidad de kilómetros proyectados frente a lo reportado como ejecutado, encontrando que en tres (3) subproyectos se cumplió con el número de kilómetros establecidos; en nueve (9) subproyectos que terminaron su ejecución construyeron menos kilómetros de lo proyectado y veinticuatro (24)  no han terminado ejecución.
</t>
  </si>
  <si>
    <t xml:space="preserve">H8ECP. Información reportada por Invías para evaluación Proyectos Contratos Plan.
Los valores de  cinco (5) subproyectos de infraestructura vial, reportados en el oficio ACPINV-033 , no son coherentes con los reportados en el oficio ACPINV-58. Situación que obedece a debilidades de los mecanismos de control respecto del registro y generación de información, lo cual afecta el seguimiento y toma de decisiones a cargo del Instituto, como la evaluación de gestión fiscal a cargo de la CGR. </t>
  </si>
  <si>
    <t>Efectuar el seguimiento a los procesos de diseños y construcción de redes de acueducto y alcantarillado en Belén de Bajirá, a cargo del DNP.</t>
  </si>
  <si>
    <t xml:space="preserve">Realizar seguimiento y presentar informe </t>
  </si>
  <si>
    <t>Minuta modificada</t>
  </si>
  <si>
    <t>H12R15. Cunetas y andenes primera y segunda calzada Circunvalar de Barranquilla.
En visita realizada el día 16 de Marzo de 2016 a las obras de la primera y segunda calzada de la Circunvalar de Barranquilla (Enmarcadas en los Convenios 1344 y 1345 de 2014, respectivamente), se evidenciaron en algunos elementos fisuras en el concreto, originadas por retracción en el proceso de fraguado de los elementos. Para el caso de la primera calzada, se evidenciaron en la berma-cuneta, y para la segunda calzada, se evidenciaron en andenes y separadores cercanos al puente de la carrera 46. Estas fisuras pueden generar a futuro filtraciones en los elementos y deterioro prematuro de los mismos.</t>
  </si>
  <si>
    <t xml:space="preserve">1. Apropiar recursos para dar cumplimiento al objeto de la adquisición predial ( voluntaria o de expropiación).
2. Seguimiento ante la alcaldía.                                          
3. Realizar pago contra escritura.                                   
4. Iniciar proceso de aclaración de cabida linderos  de acuerdo a resolución del IGAC en los casos que sea necesario ante notaria para posterior registro.                                                                             </t>
  </si>
  <si>
    <t xml:space="preserve">1. Organizar los documentos de acuerdo a Check list, instructivo de recepción de documentos de archivo del Invías.                                        
2. Informe de la organización documental en las carpetas de predios. </t>
  </si>
  <si>
    <t>H39R15. Continuidad interventoría Convenio 3141 de 2013. 
Sin embargo, aunque las obras del Convenio 3141 de 2013 no se han terminado de ejecutar, el convenio interadministrativo 3293 de 2013 no fue prorrogado, como consta en el Informe Final Mensual 19 de Febrero de 2016. 
A la fecha de la comunicación de la observación, la contraparte no había contratado la interventoría, siendo esta adjudicada a la Universidad Nacional de Colombia de acuerdo a lo expresado en el anexo al oficio DG 29253 del 23 de junio de 2014.</t>
  </si>
  <si>
    <t>H38R15. Convenio 3141 de 2013 – ejecución de obras con contratos de obra suspendidos.
Nota: los tres (3) contratos de obra derivados del convenio se encuentran suspendidos a la fecha, a la espera del inicio del contrato de interventoría (sic) externa que contratará el ICCU por espacio de 2 meses, con el fin de llevar a feliz término (Seis (6) puentes metálicos peatonales 100% diseñados) y la fabricación y montaje de 3 puentes en (1) Unisabana, (2) Calle 80 y (3) Vía Mosquera-Sena”
Sin embargo, al realizar visita a la zona correspondiente al puente peatonal del SENA de Mosquera, se evidenció la realización de trabajos de obra (montaje y estructura de concreto), lo cual indica que no se cumplió la suspensión del contrato derivado correspondiente para este puente, y evidencia fallas en la supervisión.</t>
  </si>
  <si>
    <t>Deficiencia en la supervisión.</t>
  </si>
  <si>
    <t>Debilidades en la planeación presupuestal del convenio.</t>
  </si>
  <si>
    <t xml:space="preserve">H42R15. Control, oportunidad y reintegro rendimientos financieros Convenio 0517 de 2015.
A 27 de mayo, el municipio no ha realizado reintegro de los rendimientos financieros generados en la cuenta de ahorros donde se manejan los recursos del Convenio y no cuenta con certificación del banco sobre el monto de tales rendimientos. </t>
  </si>
  <si>
    <t>H43R15. Convenio interadministrativo 0517 de 2015,  contrato  de obra LP-MP-001 de 2015.Cumplimiento de funciones de la interventoría.
• En la apertura de la bitácora no se registró la identificación del contrato, ni de los Directores de obra e interventoría ni de los respectivos residentes.
• No se registran completamente cantidades y calidades de materiales empleados o de obras ejecutadas y aunque se han consignado anotaciones sobre toma de muestras para el control de calidad de concretos.</t>
  </si>
  <si>
    <t>Deficiencia en el control a interventoría.</t>
  </si>
  <si>
    <t>H45R15. Avance físico Contrato de Obra Pública 20151800014207 de 2015 derivado del Convenio 1926 de 2014 de Red Terciaria Cauca.
El avance físico del contrato de obra es bajo con respecto a la programación aprobada para su ejecución, lo que afecta la prestación del servicio por  la interrupción del tránsito en los sitios a intervenir.
Esto afecta la transitabilidad debido a que la vía se encuentra incomunicada en el PR 3+600, vereda la Playa, donde se construye el muro de contención en concreto reforzado que representa el costo más significativo del proyecto.</t>
  </si>
  <si>
    <t>Atraso de obras.</t>
  </si>
  <si>
    <t>Auto de presentación de demanda</t>
  </si>
  <si>
    <t>H51R15. Interventoría Financiera. 
El Instituto Nacional de Vías- Invías suscribió el Convenio 1282 de 08/10/2014, sin embargo, la aplicación de los controles por parte de los diferentes actores que participaron en el proceso no  fueron efectivos, toda vez que no se registra la evolución financiera del Convenio 1282/2014, del Contrato 1927/2014 ni del Contrato 140/2015.</t>
  </si>
  <si>
    <t>La metodología aplicada por la Entidad para determinar el riesgo procesal, no se ajusta a los lineamientos para el cálculo de la provisión contable a partir de la metodología de reconocido valor técnico , lo que induce a error para el cálculo de la provisión contable, fundamental para el reconocimiento del Pasivo Estimado.</t>
  </si>
  <si>
    <t>Solicitar a los gestores la liquidación de manera prioritaria de aquellos contratos terminados que presenten anticipos e informar al Grupo Contabilidad.</t>
  </si>
  <si>
    <t xml:space="preserve">Reporte con corte a 31 de diciembre de 2017 </t>
  </si>
  <si>
    <t>Implementar y actualizar el aplicativo de Gestión de Embargos.</t>
  </si>
  <si>
    <t>Registrar la información de manera oportuna.</t>
  </si>
  <si>
    <t xml:space="preserve">H93R15. Apropiación Ejecución Presupuestal.
A pesar de contar con la correspondiente apropiación durante la anualidad, el Invías no comprometió $121.096 millones, recursos que no fueron utilizados; entre otras causas por la no suscripción de contratos, no utilización de vigencias futuras  y adiciones de contratos finalmente no realizadas; por cual se dejó de contratar bienes y/o servicios a desarrollar con este presupuesto con la consecuente afectación del cumplimiento de algunos objetivos y metas misionales. </t>
  </si>
  <si>
    <t>H92R15. Techo Reserva Presupuestal Rubro Inversión.
Las Reservas Presupuestales de la vigencia 2015 correspondientes al rubro de Inversión ascendieron a $659.133.7 millones, sobrepasando el 0.27% del porcentaje establecido por la norma  que equivale a $11.732 millones, con lo cual presuntamente se contraviene lo estipulado en el Decreto 111 de 1.996 que establece en su articulo 78.</t>
  </si>
  <si>
    <t>H94R15. Ejecución Presupuestal rubro de Inversiones.
La entidad para el rubro presupuestal de Inversión apropió $3.625.429.3 millones de los cuales comprometió $3.504.332.7 millones, según el informe de ejecución presupuestal de gastos, realizaron pagos por $2.276.736.5 millones, equivale a decir, que los pagos  representaron el 64.96% frente al total de lo  comprometido, lo que se traduce en reservas presupuestales por $659.133.7 millones y Cuentas por Pagar por $573.270.4 millones.</t>
  </si>
  <si>
    <t>Entre otras causas por la no suscripción de contratos, no utilización de vigencias futuras  y adiciones de contratos finalmente no realizadas.</t>
  </si>
  <si>
    <t>No se ejecutó la totalidad de los recursos comprometidos.</t>
  </si>
  <si>
    <t>H95R15. Ejecución Rezago Presupuestal vigencia 2014 en 2015.
La entidad constituyó Rezago Presupuestal a 31/12/2014 por $1.226.800.1 millones, distribuidas así: Reserva Presupuestal por $506.398.7 millones y Cuentas por Pagar por $720.401.4 millones. En cuanto a la Reserva Presupuestal y según comunicación OCI 14947 la entidad en el 2015 dejó de pagar $31.185.1 millones y en cuanto a las de Cuentas por Pagar $28 millones.</t>
  </si>
  <si>
    <t xml:space="preserve">Realizar reunión semanal con el Director General en Comité Directivo, donde se revisará la programación, planeación y efectiva ejecución correspondiente a los proyectos y cancelación de saldos presupuestales.
</t>
  </si>
  <si>
    <t>Implementar aplicativo - base de datos unificada de predios fiscales y de uso público de Invías.</t>
  </si>
  <si>
    <t>Integrar la información de predios de la Subdirección Administrativa y de la Subdirección de Medio Ambiente.</t>
  </si>
  <si>
    <t>H122R14 – Base única de predios de propiedad del Invías.
El Invías no cuenta con una base de datos unificada y confiable  de los predios adquiridos directamente o que le han sido transferidos por el Ministerio de Transporte, Ferrovías y Fondo Nacional de Caminos Vecinales, entre otros.</t>
  </si>
  <si>
    <t xml:space="preserve">Reportar la publicación en el SECOP de los procesos contractuales a cargo de las unidades ejecutoras. </t>
  </si>
  <si>
    <t>Solicitar a cada unidad ejecutora el reporte de lo publicado en el SECOP semestralmente.
Primer reporte con corte a 31 de diciembre de 2017.
Segundo reporte con corte a 30 de junio de 2018.</t>
  </si>
  <si>
    <t xml:space="preserve">Corregir los defectos constructivos detectados por la Contraloría General de la República en las losas de concreto. </t>
  </si>
  <si>
    <t xml:space="preserve">Informe con registro fotográfico de la interventoría en el cual se evidencie las correcciones.
</t>
  </si>
  <si>
    <t>Presentar informe de la interventoría en el cual se evidencie que los sumideros cumplen técnicamente con las especificaciones de diseño y demostrar técnicamente que no se requiere las rejillas.</t>
  </si>
  <si>
    <t>Justificación de la diferencia del los análisis de precios unitarios de los contratos observados por la contraloría general.</t>
  </si>
  <si>
    <t>Denota debilidades en el seguimiento y Control de la actividades para la ejecución y terminación de las obras.</t>
  </si>
  <si>
    <t>Evidenciar la debida delimitación de las áreas remanentes para evitar invasiones al derecho de vía.</t>
  </si>
  <si>
    <t xml:space="preserve">Solicitar a la interventoría informe con su respectivo registro fotográfico.
</t>
  </si>
  <si>
    <t xml:space="preserve">Informe de interventoría con registro fotográfico </t>
  </si>
  <si>
    <t>Sellar la junta para evitar la introduciendo de material que pueda causar erosión. Asimismo, presentar concepto técnico del no desplazamiento del muro.</t>
  </si>
  <si>
    <t xml:space="preserve">Informe de la interventoría con registro fotográfico
</t>
  </si>
  <si>
    <t>Realizar seguimiento a la ejecución del contrato con el fin de conminar al contratista a estar al día con el cronograma establecido.</t>
  </si>
  <si>
    <t xml:space="preserve">Solicitar a la interventoría informe de seguimiento. </t>
  </si>
  <si>
    <t xml:space="preserve">Efectuar reparación de los defectos constructivos detectados por la Contraloría General de la República. </t>
  </si>
  <si>
    <t xml:space="preserve">Solicitud a la interventoría de informe con registro fotográfico  en el cual se evidencie las reparaciones. 
</t>
  </si>
  <si>
    <t>H48R16. Limpieza Final del Sitio de los Trabajos Sector Viaducto La Víbora. El Artículo 105.17 de las Especificaciones Técnicas de Construcción  Limpieza Final del Sitio de los Trabajos, establece que a la terminación de cada obra, el Constructor deberá retirar del sitio de los trabajos todo el equipo de construcción, los materiales sobrantes, escombros y obras temporales de toda clase, dejando la totalidad de las obras y el sitio de los trabajos en un estado de limpieza satisfactorio para el interventor.</t>
  </si>
  <si>
    <t xml:space="preserve">Recibir a satisfacción la obra contratada. </t>
  </si>
  <si>
    <t xml:space="preserve">Demostrar el cumplimiento de las especificaciones técnicas de construcción en las reparaciones de las cunetas ejecutadas con el contrato 793 de 2016. </t>
  </si>
  <si>
    <t xml:space="preserve">Presentar informe de interventoría que evidencie el cumplimiento de las especificaciones técnicas de construcción en las reparaciones realizadas.
</t>
  </si>
  <si>
    <t xml:space="preserve">Informe de la interventoría con registro fotográfico 
 </t>
  </si>
  <si>
    <t>Solicitar a la interventoría informe que evidencie el inicio de las obras de pilotaje incluyendo registro fotográfico.</t>
  </si>
  <si>
    <t>Informe de interventoría con registro fotográfico</t>
  </si>
  <si>
    <t xml:space="preserve">Solicitar los soportes de devolución del anticipo.
</t>
  </si>
  <si>
    <t xml:space="preserve">Constancia de consignación bancaria </t>
  </si>
  <si>
    <t xml:space="preserve">Soporte de reunión con facilitadores
</t>
  </si>
  <si>
    <t xml:space="preserve">H72R16. Construcción e implementación de Indicadores de gestión.
El Instituto para los cinco (5) indicadores de Gestión relacionados con los Planes Nacionales de Desarrollo Estratégico, así como para los treinta y uno (31) indicadores de actividad; implementó la ficha técnica del indicador, la cual contiene información parcial de los formatos de hoja de vida (código vF-GP-26), formato F-GP-31 Tablero de Indicadores de Gestión y hoja metodológica.
El DNP en su guía metodológica para el seguimiento a la gestión, clasifica dos tipos de indicadores: “Gestión de Proyectos del sector Planeación”  y “Formulación y seguimiento a la Planeación Institucional” ; pero Invías en el aplicativo SIPLAN adoptó indicadores de Gestión y de Actividad (...)
</t>
  </si>
  <si>
    <t>Contradicción en relación a lo citado por el DAFP en el Modelo Estándar de Control Interno, módulo de Control de Planeación y Gestión, componente Direccionamiento Estratégico y la Guía para Construcción y Análisis de Indicadores de Gestión, respecto a la confiabilidad de la información reportada en los indicadores de gestión.</t>
  </si>
  <si>
    <t xml:space="preserve">H74R16. Seguimiento Plan Estratégico Invías.
Evaluada la muestra seleccionada para seguimiento al Plan Estratégico, la cual corresponde a tres (3) de los diez (10) objetivos estratégicos, se encontró: 
• En el indicador "Km de Placa Huella Realizada", Invías en seguimiento al Plan Estratégico reporta en la vigencia 2016 un avance de 184,2 km y lo evaluado con base en el aplicativo SIPLAN reporta 183 kilómetros.  
• En el indicador "Kilómetros de red vial nacional primaria mantenidos y rehabilitados", Invías en seguimiento al Plan Estratégico reporta para la vigencia 2016 un avance de 210,41 km y lo evaluado con base en el aplicativo SIPLAN reporta 140,2 kilómetros.
• En el indicador "Kilómetros de red vial secundaria con pavimento nuevo", Invías en seguimiento al Plan Estratégico reporta en la vigencia 2016 un avance de  326,7 km y lo evaluado con base en el aplicativo SIPLAN reporta 129,4 kilómetros.
Afectando los cumplimientos reportados en el Plan Estratégico.
</t>
  </si>
  <si>
    <t>Continuar con la política de saneamiento contable, registrando la liquidación de los contratos y convenios de los que se reciba las respectivas actas de liquidación. Reiterar  a las Unidades Ejecutoras el envío oportuno de las actas de liquidación y revisar los saldos de la cuenta 1705 para verificar que contratos están por liquidar y solicitar a cada Unidad Ejecutora responsable, los soportes para su registro contable.</t>
  </si>
  <si>
    <t>Analizar las partidas  y reiterar a las unidades ejecutoras el envío de  los documentos necesarios para la legalización de los recursos entregados a contratistas y a Entidades Territoriales. Elaborar los registros contables que sean necesarios.y mantener el libro auxiliar de anticipos actualizado.</t>
  </si>
  <si>
    <t>Acción 2.
Reportar al Grupo Contabilidad la informacion referente a las vías, para que realicen la amortización respectiva.</t>
  </si>
  <si>
    <t xml:space="preserve">Realizar reporte de las vías. </t>
  </si>
  <si>
    <t xml:space="preserve">H113R16. Apropiación Ejecución Presupuestal.
Para la vigencia de 2016, el Invías no utilizó $6.474 millones del total apropiado, debido a que no se comprometieron algunos recursos para el desarrollo de la labor misional de la entidad, hecho que tiene su origen en falencias en la planeación presupuestal y ejecución de lo programado.
</t>
  </si>
  <si>
    <t>Memorando emitido y respuesta de la Oficina Asesora de Planeación</t>
  </si>
  <si>
    <t>1. Revisar cada dos meses cuáles casos presentan alguna dificultad para establecer las alertas y las acciones pertinentes.                      
2. Analizar términos cortos frente a la competencia de la potestad sancionatoria.</t>
  </si>
  <si>
    <t>Oficiar a la Oficina Asesora Jurídica.</t>
  </si>
  <si>
    <t>H15ECP. Retrasos en el cronograma de obra, situación evidenciada en la construcción del Puente y el Viaducto sobre el Río mira, por las demoras presentadas en el desarrollo del proceso de enajenación de las franjas de terreno (enero de 2016), por falta de aprobación de los insumos prediales. Al respecto el Invías informa que se ha dado retrasos en la entrega de dichas franjas por parte de los Mejoratarios de Vuelta de Candelilla.
Acción 2.</t>
  </si>
  <si>
    <t>H5EVP. Construcción box Culvert. Contrato de Obra No. 617 de 2013 - Convenio 649 de 2013.
Durante visita de inspección realizada al proyecto Vía de la Prosperidad el día 31 de Agosto de 2016, se evidenciaron en algunos Box Culvert ya construidos, hormigueros y algunas fallas de tipo constructivo en las aletas de dichos elementos.</t>
  </si>
  <si>
    <t>Solicitar a la Gobernación del Magdalena que se inicie proceso sancionatorio al contratista por la no corrección de las obras observadas por la contraloría.</t>
  </si>
  <si>
    <t>Elaborar informe del estado actual del convenio</t>
  </si>
  <si>
    <t xml:space="preserve">1. Realizar reporte de cumplimiento de organización  de carpetas de acuerdo a Check list.                                                                               
2. Actualizar formatos de organización  y completar informacion documental requerida en las carpetas de las fichas prediales: 015 I.; 004 D.; 003 I.; 004 D.; 006 I.; 015 I.; 034 D.; 025 D.; 016 C.; 006 D.    </t>
  </si>
  <si>
    <t xml:space="preserve">Acción 1.
1. Solicitar concepto a la Interventoría frente al contrato No. 3820/2013, 3856 de 2013 y 1706 de 2014 (Partículas deleznables).
2. Remitir informe de la interventoría sobre las deficiencias constructivas observadas por la contraloría frente al contrato 1706 de 2014.
</t>
  </si>
  <si>
    <t>Solicitar informe con anexo fotográfico.</t>
  </si>
  <si>
    <t xml:space="preserve">Verificar  que cuando estén suspendidos los convenios o contratos no se continúen realizando actividades. </t>
  </si>
  <si>
    <t>Reporte que evidencie la no ejecución de  actividades mientras estén en suspensión los convenios o contratos.</t>
  </si>
  <si>
    <t>Solicitar un informe mensual de actualización a todos los abogados apoderados de procesos a nivel nacional con el fin de generar una trazabilidad más precisa en todos los procesos donde está demandado el Instituto. Se requerirá a los apoderados para que alimenten la información en Ekogui haciéndole saber respecto de su responsabilidad.</t>
  </si>
  <si>
    <t>Solicitar informe mensual elaborado por los abogados que ejercen la defensa del Invías, involucrando a los Directores Territoriales para que efectúen el seguimiento de la información que se debe diligenciar.</t>
  </si>
  <si>
    <t xml:space="preserve">Reporte trimestral a cargo de la Oficina Asesora Jurídica.    </t>
  </si>
  <si>
    <t xml:space="preserve">1. Establecer un cronograma mensual de pagos a efectos de fijar fecha límite para la expedición de la resolución, para la revisión detallada del acto administrativo por parte del Coordinador del Grupo y para la firma por parte de la Jefe de la Oficina Asesora Jurídica. 
2 Reunión mensual con la Subdirección Financiera para establecer fechas de pago.   </t>
  </si>
  <si>
    <t>1. Cronogramas de programación en los cuales se va hacer la respectiva planeación de los turnos de pago.
                                                                                                                                                                                                                                                                                                                                                                                                                                                                                                                                                                                                                                                                                                                                                                                                                                                                                                                                                                                                                                                                                         2. Reuniones.</t>
  </si>
  <si>
    <t xml:space="preserve">
Requerir a la Subdirección Financiera con el ánimo de que se informe a la Oficina Asesora Jurídica sobre la información del registro contable en materia de embargos, con el fin de generar una trazabilidad de dicha información. Los datos de embargos y remanentes se certifican por el Grupo de Tesorería. </t>
  </si>
  <si>
    <t xml:space="preserve">Conciliación de la cuenta 142503 entre Oficina Asesora Jurídica, Grupo de Contabilidad y Grupo de Tesorería. </t>
  </si>
  <si>
    <t>Asignar calificación de acuerdo a los parámetros establecidos por la Contaduría Nacional de manera razonable.</t>
  </si>
  <si>
    <t>Realizar encuestas ordenadas por la Contaduría General de la Nación de acuerdo a los parámetros de la entidad.</t>
  </si>
  <si>
    <t xml:space="preserve">Requerir a la Subdirección Financiera con el ánimo de que se informe a la Oficina Asesora Jurídica sobre la información del registro contable en materia de embargos y remanentes de los procesos ya terminados, con el fin de generar una trazabilidad de dicha información. Los datos de embargos y remanentes se certifican por el Grupo de Tesorería. </t>
  </si>
  <si>
    <t>Conciliación de la cuenta 142503 entre Oficina Asesora Jurídica, Grupo de Contabilidad y Grupo de Tesorería.</t>
  </si>
  <si>
    <t xml:space="preserve">Informe semestral del rubro presupuestal para pago de sentencias. </t>
  </si>
  <si>
    <t>Establecer una metodología para el seguimiento físico y financiero de los proyectos con el fin de establecer alertas oportunas.</t>
  </si>
  <si>
    <t xml:space="preserve">1. Elaboración de la metodología.
2. Solicitar informacion a las diferentes unidades ejecutoras a través del mecanismo que se defina en la metodología.
</t>
  </si>
  <si>
    <t>Metodología aprobada</t>
  </si>
  <si>
    <t xml:space="preserve">Realizar directriz donde se indique que debe haber coordinación y verificación de la informacion entre las diferentes dependencias al momento de dar respuesta a los requerimientos de la contraloría.
 </t>
  </si>
  <si>
    <t>Remitir actas de liquidación de los contratos observados por la contraloría.</t>
  </si>
  <si>
    <t>Presentar memorando de remisión.</t>
  </si>
  <si>
    <t xml:space="preserve">Actas de liquidación </t>
  </si>
  <si>
    <t>Verificar que las minutas contractuales estén acorde con los pliegos de condiciones.</t>
  </si>
  <si>
    <t>Solicitar  a la Subdirección de Estudios e Innovación concepto sobre la obligatoriedad de realización de la prueba de carga en la construcción de puentes.</t>
  </si>
  <si>
    <t>informe con registro fotográfico</t>
  </si>
  <si>
    <t xml:space="preserve">Solicitar aclaración de la clausula contractual que establece el anticipo por la Dirección de Contratación </t>
  </si>
  <si>
    <t xml:space="preserve">Solicitud de aclaración por parte de la Dirección de Contratación </t>
  </si>
  <si>
    <t>Elaboración de Informe.</t>
  </si>
  <si>
    <t xml:space="preserve">
Liquidación de los contratos de obra e interventoría.</t>
  </si>
  <si>
    <t>Acción 1.
Tramitar la solicitud de exclusión de pago de impuesto predial (IPU) y otras contribuciones de los bienes de uso público y fiscales, según corresponda, de los predios en jurisdicción de cada Dirección Territorial del Invías.</t>
  </si>
  <si>
    <t>Gestionar los oficios ante todas las Secretarias de Hacienda de solicitud de exclusión de pago IPU y otras contribuciones de los inmuebles fiscales de propiedad del Invías, cuando se vean posibilidades de que proceda la exclusión , y de uso público.</t>
  </si>
  <si>
    <t xml:space="preserve">Remitir memorando circular a todas las dependencias que ejecuten contratos estatales y abogados de las territoriales, con el fin de generar un instructivo para todos los supervisores y funcionarios involucrados en la actividad contractual a fin de socializar la importancia del amparo de los contratos ante un eventual incumplimiento contractual. </t>
  </si>
  <si>
    <t>Memorando instructivo para los supervisores y funcionarios involucrados en la ejecución contractual  y abogados con el fin de que las dependencias a cargo de la supervisión se responsabilicen del seguimiento de los contratos.</t>
  </si>
  <si>
    <t>Seguimiento al cumplimiento de los estudios y diseños en fase III.</t>
  </si>
  <si>
    <t xml:space="preserve">H43R16. Predios Áreas Remanentes.
El Apéndice Gestión Predial, Lineamientos Generales establecidos para la Ejecución del objeto Contractual, numeral 13, establece que en la gestión predial de compra, cuando el predio sea adquirido, debe identificarse en campo delimitado y señalado con cinta plástica, así: PREDIO ADQUIRIDO POR INVIAS para evitar las invasiones después de las entregas para el desarrollo de las obras, estos predios deben tener un seguimiento permanente para que el contratista inicie el proceso jurídico o policivo de recuperación en caso de una ocupación de hecho.
</t>
  </si>
  <si>
    <t>Solicitar informe a la interventoría.</t>
  </si>
  <si>
    <t>Efectuar las correcciones a las observaciones identificadas por la contraloría.</t>
  </si>
  <si>
    <t>Evidenciar el adecuado manejo de las aguas industriales de acuerdo a lo observado por la Contraloría General de la República.</t>
  </si>
  <si>
    <t>H2EVP. Estudios previos - Convenio 649 de 2013.
El INVIAS, al no contar con estudios previos correctamente estructurados, presuntamente transgrede lo previsto en el artículo 2.1.1  del Decreto 734 de 2012, vigente para la época, respecto a la planeación contractual y específicamente su numeral 4, el cual, contempla: “El análisis que soporta el valor estimado del contrato, indicando las variables utilizadas para calcular el presupuesto de la respectiva contratación, así como su monto y el de posibles costos asociados al mismo. En el evento en que la contratación sea a precios unitarios, la entidad contratante deberá soportar sus cálculos de presupuesto en la estimación de aquellos”. 
Acción 1.</t>
  </si>
  <si>
    <t>H66R15. Depósitos Entregados en Garantía – Depósitos Judiciales (142503).</t>
  </si>
  <si>
    <t>H36R14</t>
  </si>
  <si>
    <t>H121R14</t>
  </si>
  <si>
    <t>H129R14</t>
  </si>
  <si>
    <t>Evidenciar la existencia de cerramientos de los predios de áreas remanentes mediante registro fotográfico.</t>
  </si>
  <si>
    <t>Presentación de informe de interventoría, mostrando corrección de la observación de la contraloría.</t>
  </si>
  <si>
    <t>H3R16. Entrega de escuela rural primaria “La Canchera”. Contrato 642 de 2015
Dentro les actividades de gestión social del contrato 642 de 2015"(...), se realizó la construcción de la sede para la primaria de la IED Rural “La Canchera”,... A la fecha de la visita de inspección , no había asignado vigilancia a la institución, retrasando la entrega definitiva de la obra.</t>
  </si>
  <si>
    <t>H9R16. Urgencia manifiesta Cruce de la Cordillera Central.
El contrato 3460 de 2008. “CRUCE DE LA CORDILLERA CENTRAL” , después de múltiples prórrogas y compromisos para lograr la terminación del proyecto de acuerdo a las metas físicas previstas , terminó el 30 de noviembre de 2016, llegando a un alcance físico estimado del 88%.</t>
  </si>
  <si>
    <t>Reprogramación del plan de inversiones de anticipo aprobado</t>
  </si>
  <si>
    <t xml:space="preserve">H7R16. Afectación de estructuras construidas por planeación de obras convenio 1345 de 2014.
Mediante el convenio 1345 de 2014, cuyo objeto es “APOYO Y MEJORAMIENTO DE LA INTERCONEXIÓN VIAL SEGUNDA CALZADA AVENIDA CIRCUNVALAR DE BARRANQUILLA”, El Instituto Nacional de Vías y El Distrito de Barranquilla acordaron la inversión de recursos para el mejoramiento de la segunda calzada de la avenida circunvalar de Barranquilla desde la carrera 38 hasta la carrera 53. 
</t>
  </si>
  <si>
    <t xml:space="preserve">H19R16. Disipador de Energía. 
El Artículo 105.17 Limpieza Final del Sitio de los Trabajos, establece que a la terminación de cada obra, el constructor deberá retirar del sitio de los trabajos todo el equipo de construcción, los materiales sobrantes, escombros y obras temporales de toda clase, dejando la totalidad de las obras y el sitio de los trabajos en un estado de limpieza satisfactorio para el interventor. </t>
  </si>
  <si>
    <t>H20R16. Muros de Contención K112+520 y  K112+487. 
Se evidenció que la junta entre el pavimento y la cuneta en el muro ubicado en el PR112+520, presenta separación de aproximadamente medio centímetro, lo cual indica que posiblemente el muro se está desplazando.</t>
  </si>
  <si>
    <t>H21R16. Manejo Ambiental Campamento la Sánchez. 
La Resolución 541 de 1994  del Ministerio del Medio Ambiente, por medio de la cual se regula el cargue, descargue, transporte, almacenamiento y disposición final de escombros, materiales, elementos, concretos y agregados sueltos, de construcción, de demolición y capa orgánica, suelo y subsuelo de excavación, establece en el numeral II, que en materia de almacenamiento, cargue y descargue, en el literal “b. Está prohibido el cargue, descargue o el almacenamiento temporal o permanente de los materiales y elementos para la realización de obras públicas sobre zonas verdes, áreas arborizadas, reservas naturales o forestales y similares, áreas de recreación y parques, ríos, quebradas, canales, caños, humedales y en general cualquier cuerpo de agua".</t>
  </si>
  <si>
    <t>H22R16. Pasivos Consulta Previa. 
Reiterar que en materia contractual las entidades oficiales están obligadas a respetar y a cumplir el principio de planeación en virtud del cual resulta indispensable la elaboración previa de estudios y análisis suficientemente serios y completos, ante de iniciar un procedimiento de selección.
Acción 1.</t>
  </si>
  <si>
    <t>H22R16. Pasivos Consulta Previa.
Acción 2.</t>
  </si>
  <si>
    <t>H23R16. Señalización y defensa de la zona de las obras. 
La señalización deberá realizarse en estricto cumplimiento de las disposiciones vigentes sobre la materia, en particular el Manual de Señalización Vial del Ministerio de Transporte.</t>
  </si>
  <si>
    <t>H24R16. Muro Alcantarilla Doble Sector Puente la Platina. 
En visita de inspección realizada en marzo de 2017 por la CGR, se evidenciaron hormigueos en el concreto, así como muro del box desalineado, falta sello de juntas entre tubos de alcantarilla doble.</t>
  </si>
  <si>
    <t xml:space="preserve">H27R16. Mantenimiento Inspección Fluvial del Ministerio de Transporte.  
Las obras objeto del contrato 1036 de 2016, identificadas e indicadas por la Interventoría y el INVIAS, se realizaron obras de mantenimiento consistentes en pintura de las áreas de oficinas, cerramiento perimetral y cubiertas de la Inspección Fluvial del Ministerio de Transporte en el predio aledaño al Muelle Flotante a cargo de INVIAS que no se encontraban en el alcance del contrato. Además no se evidenció un Convenio o acto administrativo para la incorporación de recursos de INVIAS en intervención de áreas del Ministerio. </t>
  </si>
  <si>
    <t>Proferir el acto administrativo de designación de supervisor.</t>
  </si>
  <si>
    <t xml:space="preserve">
Proferir el acto administrativo de designación de supervisor por parte del competente, dentro del marco de la normatividad vigente de Invías.</t>
  </si>
  <si>
    <t xml:space="preserve">Establecer en los estudios previos de la contratación del PSCN un ítem que justifique la modalidad de la contratación a aplicar. </t>
  </si>
  <si>
    <t xml:space="preserve">H77R16. Administrativo con posible connotación disciplinaria. Modalidad del proceso de contratación del contrato 521 de 2016.
Una vez revisados los documentos precontractuales- estudios previos del contrato 521 de 2016, se evidencia que no se encuentra debidamente justificada la modalidad de selección del contratista.
</t>
  </si>
  <si>
    <t>Descripción del ítem a incluir.</t>
  </si>
  <si>
    <t>Ítem incluido</t>
  </si>
  <si>
    <t xml:space="preserve">Realizar seguimiento a los informes presentados por los contratistas de prestación de servicio. </t>
  </si>
  <si>
    <t xml:space="preserve">H78R16. Administrativo connotación disciplinaria. Supervisión contratos prestación de servicios profesionales - PPNCN.
De acuerdo con lo señalado en los estudios previos del contrato 521 de 2016, en la vigencia 2015 el Invías contaba con nueve (9) contratos para viabilizar el funcionamiento del Plan Nacional de Carreteras Nacionales.
</t>
  </si>
  <si>
    <t>Proferir el documento de seguimiento.</t>
  </si>
  <si>
    <t>Documento de seguimiento semestral</t>
  </si>
  <si>
    <t xml:space="preserve">Diseñar la programación anual de la contratación de prestación de servicios. </t>
  </si>
  <si>
    <t>Programación diseñada.</t>
  </si>
  <si>
    <t>Programación</t>
  </si>
  <si>
    <t xml:space="preserve">H85R16. Plazo de Ejecución y modelos motos de la Orden de Compra 01989 de 2016.
El Acuerdo Marco de Precios CCE-416-1-AMP-2016, para la adquisición de motocicletas, cuatrimotos y motocarros, suscrito entre Colombia Compra Eficiente y Fanalca S.A., Suzuki Motor de Colombia S.A., Auteco S.A.S, Yamaha S.A y Alkosto S.A., establece en su Cláusula  8: “…El proveedor debe garantizar la entrega de las motocicletas, cuatrimotos y motocarros en todo el territorio nacional en un plazo máximo de 30 días calendario contados a partir de la fecha de la orden de Compra...”. De igual manera, señala en su Clausula 15, numeral 17:“15.17: Informar oportunamente a Colombia Compra Eficiente cualquier evento de incumplimiento de las obligaciones del proveedor en el formato establecido por Colombia Compra Eficiente.”  Y la cláusula 14 numeral 14.16: “…Entregar las motocicletas, cuatrimotos y motocarros a la Entidad compradora, matriculados ante la autoridad de transito indicada por la Entidad en los plazos en la sección IV.B.3 del pliego de condiciones y en los lugares indicados por la Entidad compradora en la Orden de Compra...” (Subrayado fuera de texto).
</t>
  </si>
  <si>
    <t>H84R16. Administrativo con presunta connotación Disciplinaria y Fiscal – Motocicletas adquiridas con Orden de Compra 01989 de 2016.
Acción 1.</t>
  </si>
  <si>
    <t>H84R16. Administrativo con presunta connotación Disciplinaria y Fiscal – Motocicletas adquiridas con Orden de Compra 01989 de 2016.
Acción 2.</t>
  </si>
  <si>
    <t>Especificaciones técnicas acogidas y modalidad seleccionada.</t>
  </si>
  <si>
    <t>Acción 1.
Culminar la entrega de las motos a las fuerza pública.</t>
  </si>
  <si>
    <t xml:space="preserve">
Elaborar las actas de entrega y recibo de las motos a la fuerza pública.</t>
  </si>
  <si>
    <t xml:space="preserve">Acción 2.
Contratar los vehículos del PSCN conforme a las especificaciones técnicas que determinen las fuerzas públicas y conforme a la modalidad contractual que aplique según la Ley.
</t>
  </si>
  <si>
    <t xml:space="preserve">
Contratar los vehículos del PSCN conforme a las especificaciones técnicas que determinen las fuerzas públicas y conforme a la modalidad contractual que aplique según la Ley.
</t>
  </si>
  <si>
    <t>Una por cada clase de compra</t>
  </si>
  <si>
    <t>H155R14 - Ejecución de reservas presupuestales.
Se presentan debilidades en la ejecución oportuna de las reservas presupuestales, ya que de las reservas constituidas por $493.323.5 millones se ejecutaron $465.932.4 millones, se cancelaron compromisos por $943.4 millones y se dejaron fenecer $26.393.7 millones, correspondientes a contratos de funcionamiento e inversión, sin que se realicen las actas de cancelación de las mismas, lo que podría constituirse en vigencias expiradas para los contratos que no fueron ejecutados oportunamente.</t>
  </si>
  <si>
    <t xml:space="preserve">H76R16. Administrativo con presunta incidencia disciplinaria. Supervisión convenio 1056 de 2006.
El convenio 1056 de 2006 suscrito entre el Ministerio de Transporte, el Instituto Nacional de Vías y la Dirección General de la Policía Nacional, que tiene por objeto “aunar esfuerzos para implementación, operación, ejecución y control del programa de seguridad en carreteras.
</t>
  </si>
  <si>
    <t>Acción 1.
Realizar reunión semanal con el Director General en Comité Directivo, donde se revisará el seguimiento a la respectiva ejecución correspondiente a los proyectos.</t>
  </si>
  <si>
    <t>Realizar reunión con unidades ejecutoras e informar sobre el seguimiento a la respectiva ejecución.</t>
  </si>
  <si>
    <t xml:space="preserve">
H114R16. Ejecución Presupuestal rubro inversión.
Según el informe de ejecución presupuestal de gastos sólo se realizaron pagos por el 58.25% por valor de $1.385.506 millones, frente al total de los recursos comprometidos por $2.378.325 millones. Por lo tanto, el porcentaje que no se pagó en la vigencia 2016 (41.75%) corresponde a Reservas Presupuestales por $384.822 millones y Cuentas por Pagar por $607.997 millones.
Acción 3.
</t>
  </si>
  <si>
    <t>Acción 3.
Realizar reunión con las unidades ejecutoras para la programación, planeación y efectiva ejecución correspondiente a los proyectos.</t>
  </si>
  <si>
    <t>Acción 2.
Solicitar al Ministerio de Hacienda más recursos en el PAC de manera que se incremente el porcentaje de los pagos y se disminuya las cuentas por pagar.</t>
  </si>
  <si>
    <t xml:space="preserve">H65R14 - Gestión predial para la ejecución de las obras.
CONVENIO 3141/13 - ICCU y CONVENIO 3075/13 – GOBERNACIÓN DE BOYACÁ.
</t>
  </si>
  <si>
    <t xml:space="preserve">
Realizar reunión semanal con el Director General en Comité Directivo, donde se revisará la programación, planeación y efectiva ejecución correspondiente a los proyectos y cancelación de saldos presupuestales.
</t>
  </si>
  <si>
    <t xml:space="preserve">H115R16.  Rezago presupuestal.
La entidad constituyó Reserva Presupuestal a diciembre 31 de 2015 por $659.134 millones de la cual dejó de pagar $26.453.4 millones. El Rezago Presupuestal a 31 de diciembre de 2015 era $1.227.596 millones y Cuentas por Pagar por $568.462 millones; las Cuentas por Pagar se cancelaron en su totalidad.
Acción 1.
</t>
  </si>
  <si>
    <t>H115R16.  Rezago presupuestal.
La entidad constituyó Reserva Presupuestal a diciembre 31 de 2015 por $659.134 millones de la cual dejó de pagar $26.453.4 millones. El Rezago Presupuestal a 31 de diciembre de 2015 era $1.227.596 millones y Cuentas por Pagar por $568.462 millones; las Cuentas por Pagar se cancelaron en su totalidad.
Acción 2.</t>
  </si>
  <si>
    <t>Acción 1.
Realizar reunión con las unidades ejecutoras para la programación, planeación y efectiva ejecución correspondiente a los proyectos y cancelación de saldos presupuestales.</t>
  </si>
  <si>
    <t>Acción 2.
Realizar reunión con las unidades ejecutoras para la programación, planeación y efectiva ejecución correspondiente a los proyectos y cancelación de saldos presupuestales.</t>
  </si>
  <si>
    <t>Conciliar información con la Oficina Asesora Jurídica, Grupo Presupuesto y Grupo Contabilidad.</t>
  </si>
  <si>
    <t>Evidenciar el pago de sentencias, conciliaciones, laudos arbitrales y conciliaciones extrajudiciales por valor de $55.020.130.000.</t>
  </si>
  <si>
    <t xml:space="preserve">H73R15. Recaudos por reclasificar (290580).
El saldo por $9.937.7 millones que corresponde según lo descrito en la nota a los Estados Contables No. 10 Otros Pasivos, a “… Recaudos por clasificar por $9.937.749 miles de pesos que obedece al cargue de extractos 2015 que hace el Grupo de Ingresos y que posteriormente se reduce contablemente con la identificación de los terceros que efectuaron las consignaciones y los causales de los mismos.”;. </t>
  </si>
  <si>
    <t>H107R16. Reconocimiento de los Bienes de Uso Público amortizados en su totalidad.
La cuenta (8315) Cuentas de Orden Deudoras de Control-Activos Retirados por $46.544 millones a 31 de diciembre de 2016, no incluye los valores correspondientes a BUP que han sufrido la pérdida de capacidad de utilización en un 100%, teniendo en cuenta su vida útil estimada.</t>
  </si>
  <si>
    <t xml:space="preserve">H16ECP. Contrato de obra 654 del 2014.
Presuntas irregularidades que han hecho que a octubre de 2016 se encuentre atrasada la ejecución de las obras y posiblemente el cumplimiento del objeto del contrato.
a) Plazos de entrega de Estudios y Diseños a Fase III.  
b) Cesión de la Licencia Ambiental 
c) Estructuración, seguimiento y control del proyecto. 
d) Visita de Inspección visual de obras. El día 04 de octubre de 2016 se realizó visita de inspección visual al sitio de ejecución, evidenciándose un retraso en el desarrollo de las obras que hacen parte del objeto contractual  máxime si ha transcurrido el 80% del plazo  pactado contractualmente (23 de 29 meses), el  grado de avance de ejecución de obra física de este contrato era del 21.9%.
Acción 1. </t>
  </si>
  <si>
    <t xml:space="preserve">H75R15. Ingresos  Recaudo Peajes. 
La cuenta de Ingresos Peajes, está subestimada en $6.294.3 millones, debido a que a diciembre 31 de 2015, quedó pendiente por registrar la causación por concepto del recaudo de peajes a través del Contrato de Concesión 250 de 2011, del mes de noviembre. </t>
  </si>
  <si>
    <t>Consecutivo</t>
  </si>
  <si>
    <t>AC2017</t>
  </si>
  <si>
    <t>H3AC17</t>
  </si>
  <si>
    <t>Deficiencias en cuanto a la depuración y no se tiene una información exacta sobre el número de sus inmuebles, su valor, ubicación, uso y estado demostrando un inadecuado control de sus recursos o actividades, así como deficiente gestión en el proceso de depuración de los inmuebles recibidos de entidades ya liquidadas, lo cual evidencia debilidades en la gestión institucional de las áreas que participan en el proceso contable.</t>
  </si>
  <si>
    <t>H1AC17</t>
  </si>
  <si>
    <t>H2AC17</t>
  </si>
  <si>
    <t>H4AC17</t>
  </si>
  <si>
    <t>H5AC17</t>
  </si>
  <si>
    <t>H6AC17</t>
  </si>
  <si>
    <t>H7AC17</t>
  </si>
  <si>
    <t>H8AC17</t>
  </si>
  <si>
    <t>H9AC17</t>
  </si>
  <si>
    <t>H10AC17</t>
  </si>
  <si>
    <t>H11AC17</t>
  </si>
  <si>
    <t>H12AC17</t>
  </si>
  <si>
    <t>H13AC17</t>
  </si>
  <si>
    <t>H14AC17</t>
  </si>
  <si>
    <t>H15AC17</t>
  </si>
  <si>
    <t>H2AC17. Funciones y Responsabilidades sobre la infraestructura de Transporte, asignadas al Ministerio de Transporte y a las Entidades del Orden Nacional, mediante de la Ley 105 de 1993.
En visita de inspección física a una muestra de siete (7) Estaciones férreas y un (1) paradero, entregados al Instituto para su administración y custodia se encontró: De los ocho (8) inmuebles, las Estaciones Betania y Suesca, se encuentran en explotación mercantil y presentan un buen estado de conservación, las seis (6) restantes presentan alto grado de deterioro. (...)</t>
  </si>
  <si>
    <t>Cumplimiento parcial de los Artículos 19 y 20 de la Ley 105 de 1993, lo que genera deficiencias en la identificación y conservación de los bienes a cargo del Instituto.</t>
  </si>
  <si>
    <t>Administrativo con presunta incidencia disciplinaria</t>
  </si>
  <si>
    <t>Administrativo</t>
  </si>
  <si>
    <t>Deficiencias en los controles implementados para la administración, mantenimiento y conservación de los equipos, que lleva a que no cuente con la información consolidada y organizada.</t>
  </si>
  <si>
    <t>Administrativo con presunta connotación disciplinaria</t>
  </si>
  <si>
    <t>H7AC17. Obligaciones del convenio No. 1056 del 2006- INVIAS-Dirección de Tránsito y Transporte- Policía Nacional- Instrumentos de Planeación.
El Programa de Seguridad en Carreteras Nacionales PSCN que depende del Instituto Nacional de Vías, incumple con la cláusula cuarta del Convenio Interadministrativo No. 1056 del 200620, así como los principios de la administración pública descritos en el Artículo 209 de la Constitución Nacional, por cuanto no posee instrumentos de planeación que permitan hacer seguimiento y evaluación de su Gestión.</t>
  </si>
  <si>
    <t>Dificultad para medir el impacto social, evaluar la eficacia y eficiencia con que se dispusieron los recursos públicos y hacer la evaluación de la inversión para la realización de la labor misional del PSCN ($52.916 millones para 2016), porque no se da cumplimiento al principio de planeación ya que no cuenta con instrumentos como un plan estratégico y/o de acción que permita identificar y establecer objetivos y metas.</t>
  </si>
  <si>
    <t>H8AC17. Obligaciones del convenio No. 1056 del 2006 de la Dirección de Tránsito y Transporte, DITRA con respecto al INVIAS- Informes.
El Invías a través del Programa de Seguridad en Carreteras Nacionales, no exige el cumplimiento del convenio 1056 de 2006 que en su cláusula quinta “Obligaciones de la Dirección de la Policía Nacional”.</t>
  </si>
  <si>
    <t>No se exige el cabal cumplimiento de la rendición de informes mensuales, que permitan evidenciar el seguimiento físico por parte del supervisor del Instituto Nacional de Vías-INVIAS, el grado de avance, la situación financiera del convenio en el transcurso del tiempo, entre otros; constituyéndose en situaciones que afectan el cumplimiento de la misión para el cual fue creado el Programa PSCN.</t>
  </si>
  <si>
    <t>H9AC17. Entrega de vehículos por parte del INVIAS a la Dirección de Tránsito y Transporte-DITRA de la Policía Nacional- y examen técnico mecánico de la flota.
Se evidenció que no poseen una revisión tecno-mecánica previa suficiente que determine el estado en que se reciben, esta falta de control se demuestra porque las actas no registran los kilómetros recorridos de los vehículos hasta el momento de la devolución, así como el kilometraje en el momento de su entrega a la DITRA en comodato.</t>
  </si>
  <si>
    <t>Falta de control de los bienes recibidos.</t>
  </si>
  <si>
    <t>H10AC17. Contratación del servicio de mantenimiento para los vehículos de la Dirección de Tránsito y Transporte de la Policía Nacional.
En desarrollo del Convenio 1056 de 200623, se evidenció demora de aproximadamente tres (3) meses, en los tiempos del proceso de selección del servicio de mantenimiento, afectando la disponibilidad de automotores para dar cumplimiento misional a la Policía de Carreteras, por parte de Invías, debido a que hubo imprevistos que causaron paralización de más del 50% del equipo automotor de la Dirección de Tránsito y Transporte de la Policía Nacional.</t>
  </si>
  <si>
    <t>Ausencia de un plan de contingencia que diera solución temporal a la necesidad, permitiendo dar continuidad en el mantenimiento de los vehículos pertenecientes al Programa y gestión inoportuna en la contratación del mantenimiento del parque automotor perteneciente al Programa de Seguridad en Carreteras Nacionales.</t>
  </si>
  <si>
    <t>H11AC17. Entrega y Recibo de trabajos de mantenimiento en el convenio Invías y DITRA.
En desarrollo del Convenio 1056 de 2006, se observó que la supervisión no hace la revisión pormenorizada del cumplimiento del objeto contractual, incumpliendo con su función y con el Artículo 84 de la Ley 1474 de 2011.</t>
  </si>
  <si>
    <t>Debilidades en la supervisión, al no implementar mecanismos de control del mantenimiento y reparación de los automotores, se observan en algunos de los recibos a satisfacción del servicio de mantenimiento, donde no se evidencia la intervención de algún funcionario del Invías o de la supervisión del programa que reciba los trabajos.</t>
  </si>
  <si>
    <t>H12AC17. Control en las bajas de los repuestos sustituidos en los talleres donde se realiza el mantenimiento preventivo y correctivo del parque automotor asignado en comodato del Programa de Seguridad en Carreteras Nacionales.
En la evaluación de los contratos números 1585, 1586 del 2015 y 0651 del 2016 se pudo determinar que los repuestos retirados de los vehículos en mantenimiento no tienen un registro de ingreso a la bodega del Invías, lo que impide realizar una trazabilidad sobre la cantidad y estado; no se realiza una evaluación sobre la calidad de los repuestos, que permita determinar si son originales y la necesidad de su cambio.</t>
  </si>
  <si>
    <t>Incumplimiento del Art. 2 de la Ley 87 de 199328, la Ley 872 de 2003 “por la cual se crea el sistema de gestión de la calidad en la Rama Ejecutiva del Poder Público y en otras entidades prestadoras de servicios” y específicamente en Invías la Resolución 2768 de 2005 “por la cual se adopta y se expide el Manual de Procesos y Procedimientos del Sistema de Gestión de Calidad”.</t>
  </si>
  <si>
    <t>Administrativo con presunta connotación fiscal y disciplinaria</t>
  </si>
  <si>
    <t>H13AC17. Inversión en vehículos dados de baja.
En visita practicada a la bodega del Invías, se evidenció que vehículos tipo camioneta doble cabina de marca GONOW, con placas ISJ 908, ISJ 910, ISJ 911, ISJ 912, ISJ 914, ISJ 916 y ISJ 917 matriculados en Málaga, Santander y pertenecientes al Programa de Seguridad en Carreteras Nacionales se encuentran fuera de circulación y en abandono, adicional, en la revisión en el aplicativo SAI se encontró que fueron dados de baja el 05 de junio de 2017.</t>
  </si>
  <si>
    <t>Gestión antieconómica que impacta el presupuesto del Programa y a su vez el cumplimiento misional de los objetivos de seguridad en carreteras nacionales; desconociendo las obligaciones establecidas en la cláusula cuarta, numeral 3 del Convenio 1056 de 2006 y el artículo 209 principios de la Administración Pública de la Constitución Nacional y la Ley 87 de 1993, por lo tanto se configura un presunto detrimento patrimonial por $37,62 millones.</t>
  </si>
  <si>
    <t>Administrativa con presunta connotación disciplinaria</t>
  </si>
  <si>
    <t>H14AC17. Camionetas del Programa de Seguridad en Carreteras Nacionales - PSCN.
Invías con recursos del Programa de Seguridad en Carreteras Nacionales PSCN compró quince (15) vehículos Nissan (camionetas doble cabina uniformadas), mediante la Orden de Compra 5942 de 2015, de los cuales sin previa autorización, destinó cinco (5) para la administración de Invías (Tabla 13), contradiciendo con ello los estudios y documentos previos31 que justificaban la necesidad de su adquisición.</t>
  </si>
  <si>
    <t>En las visitas realizadas a las regionales de la DITRA no se evidenciaron soportes de las actividades de coordinación previstas entre el Invías y el PSCN.</t>
  </si>
  <si>
    <t>Administrativo con presunta incidencia disciplinaria, para indagación preliminar.</t>
  </si>
  <si>
    <t>H15AC17. Estudio de Mercado.
El estudio de mercado del Programa de Seguridad de Carreteras Nacionales, que realiza la Dirección de Contratación, no cumple con los principios de economía, eficiencia y eficacia, por cuanto la construcción del total del presupuesto oficial lo elabora teniendo en cuenta los promedios mensuales históricos de mantenimiento de contratos ejecutados por la Entidad, los cuales aparentemente son muy superiores al mercado, dejando de lado un estudio real al momento del proceso de selección del contratista.</t>
  </si>
  <si>
    <t>Los presupuestos presentados no reflejen la realidad de los precios de mercado, dejando de lado el estudio de la oferta, contradiciendo el principio de economía que se preocupa, precisamente de la manera en que se administran unos recursos escasos.</t>
  </si>
  <si>
    <t>H82R16 Administrativo con presunta incidencia Disciplinaria y Penal. Para Indagación Preliminar.  Contrato de Apoyo Jurídico.
La Secretaria General del Invías suscribió el contrato 1007 de 2016 cuyo objeto era Brindar Asesoría y Apoyo Jurídico al  – PSCN en los asuntos relacionados con los Contratos de Interventoría 1235 y 1236 de 2015.</t>
  </si>
  <si>
    <t>SF-SA</t>
  </si>
  <si>
    <t>16 02 001</t>
  </si>
  <si>
    <t>16 01 001</t>
  </si>
  <si>
    <t>16 03 003</t>
  </si>
  <si>
    <t>16 03 001</t>
  </si>
  <si>
    <t xml:space="preserve">H40R14. Contrato 2031 de 2012.
Como resultado de la visita de inspección visual a las obras construidas se identificaron deficiencias que fueron puestas en conocimiento de la entidad. • Ruta 6512. PR: 77+500 al 91+000. En la mayor parte del tramo la Interventoría ha detectado problemas de microfisuración recurrente del pavimento - • Ruta 6513. PR: 33+330 al 44+700. Se evidencian fallas constructivas severas en la mayor parte del tramo descrito, ya identificadas por la Interventoría. </t>
  </si>
  <si>
    <t>H44R14. Estructuración estudios previos-metas físicas contratadas.
Contrato de obra No. 1788 del 7 de noviembre de 2012, La meta física de la longitud de rehabilitación de pavimento se determinó contractualmente en 64,5 Kilómetros (distribuidos Huila=50,120KM y Caquetá=14,537KM) , sin embargo mediante inspección física se estableció que  finalmente se ejecutarán 53,64KM de rehabilitación (distribuidos Huila=47,92KM y Caquetá=5,72KM).,Lo cual conllevo a una reducción de la meta física  de 10.86 Km correspondiente a un16.8% de la longitud priorizada en los tres tramos intervenidos.</t>
  </si>
  <si>
    <t>H41R14.  Alcance del objeto a contratar Contrato 1844 de 2012.
Entidad no precisó con claridad la cantidad de obra a contratar para la ejecución del proyecto, dejando su definición final a partir de la orden de iniciación del contrato de obra 1844 de 2012, la cual fue suscrita el 12 de diciembre de 2012 y solamente hasta el 9 de mayo de 2013 con la Modificación No. 1, se establecieron las cantidades de obra.</t>
  </si>
  <si>
    <t>No reconocimiento total de los bienes transferidos de entidades liquidadas, subestimación de la cuenta 16, Propiedad, Planta y Equipo en cuantía indeterminada y no control de los mismos, denotando cumplimiento parcial a las funciones y actividades establecidas al Invías, en el proceso de transferencia de bienes, Artículo 3, numeral 3.814 del Decreto 2056 de 2003 y al Artículo 3 deberes de la Ley 73415 de 2002.</t>
  </si>
  <si>
    <t>Desactualización y desorganización de los inventarios, falta de control en el procedimiento de disposición de los elementos en el almacén de la entidad y falta de mantenimiento a las bodegas.</t>
  </si>
  <si>
    <t>H6AC17. Controles implementados para la administración de Equipos de Transporte trasladados al Instituto Nacional de Vías.
La Subdirección Administrativa, responsable de la administración de los equipos de Transporte Fluvial trasladados de las Entidades públicas en liquidación, no lleva un control adecuado de los equipos a su cargo. Cinco (5) ferrys, tres (3) pala dragas y una (1) draga no cuentan con carpeta de información básica. Las carpetas de los siete (7) ferrys y una (1) draga no cuentan con información completa. Cinco (5) ferrys, dos (2) dragas y dos (2) pala dragas presentan vencimiento de los contratos de comodato y no han sido renovados.</t>
  </si>
  <si>
    <t>El Grupo de Inventarios y el de Contabilidad no realiza conciliaciones periódicas. En la revisión de los bienes muebles (vehículos) reportada en el aplicativo SAI, se observa que la información no está completa y presenta inconsistencias en los campos del registro. Se observa dilación en el procedimiento de dar de baja los vehículos del Programa de Seguridad en Carreteras. Diferencias en el valor registrado en contabilidad versus el aplicativo SAI. Demoras en el ingreso al SAI y en la contabilidad de los bienes muebles reintegrados. Falta de actualización de la valorización de los bienes.</t>
  </si>
  <si>
    <t>H5AC17. Disposición de los elementos en el almacén de la Entidad.
En visita practicada al Almacén de la Entidad ubicado en la sede Fontibón se evidenció debilidades en la organización de la bodega por cuanto los bienes muebles no tienen una disposición y clasificación por grupo o por algún tipo de elemento que lo identifique. Asimismo, la bodega no cuenta con una interface en línea con el SAI, lo que afecta la actualización oportuna de los ingresos y egresos de elementos. Los vehículos inservibles, por reparar y algunas motocicletas nuevas se encuentran al aire libre. Las bodegas presentan filtración de agua.</t>
  </si>
  <si>
    <t xml:space="preserve">H1AC17. Registro de los bienes inmuebles fiscales en la Contabilidad.
Se realizó el cruce de la información de los Bienes Inmuebles Fiscales de propiedad de Invías, encontrando inmuebles que carecen de dirección o la misma está desactualizada, sin cédula catastral; bienes sobre los cuales el Invías tiene únicamente la posesión y otros que no figuran registrados en la base de datos del Instituto Geográfico Agustín Codazzi-IGAC.
</t>
  </si>
  <si>
    <t>Actualizar entre el Grupo de Contabilidad y el Grupo de Bienes Inmuebles y Seguros los bienes inmuebles observados por la Contraloría para establecer cuáles no están en la contabilidad y las causas.</t>
  </si>
  <si>
    <t>Actualizar el inventario de las Estaciones Férreas propiedad del INVIAS y determinar su estado de conservación de las mismas.</t>
  </si>
  <si>
    <t>H3AC17. Equipo de Transporte Fluvial transferido por el Ministerio de Transporte al Instituto Nacional de Vías.
En la revisión de la información de bienes muebles a septiembre de 2017, no se evidenció la evaluación realizada a los equipos o las acciones adelantadas por Invías y el Ministerio de Transporte, que llevaron a tomar la decisión de no recibir y no registrar contablemente 17 de los 31 bienes que hacían parte del equipo de transporte fluvial que el Ministerio transfirió a Invías mediante radicado MT-3236-2 del 09/02/2004. (...) Transcurridos 14 años la Entidad no cuenta aún con el reconocimiento total de los bienes transferidos de Entidades liquidadas.
Acción 1.</t>
  </si>
  <si>
    <t>H3AC17. Equipo de Transporte Fluvial transferido por el Ministerio de Transporte al Instituto Nacional de Vías.
En la revisión de la información de bienes muebles a septiembre de 2017, no se evidenció la evaluación realizada a los equipos o las acciones adelantadas por Invías y el Ministerio de Transporte, que llevaron a tomar la decisión de no recibir y no registrar contablemente 17 de los 31 bienes que hacían parte del equipo de transporte fluvial que el Ministerio transfirió a Invías mediante radicado MT-3236-2 del 09/02/2004. (...) Transcurridos 14 años la Entidad no cuenta aún con el reconocimiento total de los bienes transferidos de Entidades liquidadas.
Acción 2.</t>
  </si>
  <si>
    <t>Acción 1. 
Conciliar la información de los registros contables de los elementos entre la unidad ejecutora y el Grupo de Contabilidad.</t>
  </si>
  <si>
    <t>Acción 2. 
Depurar la información con la Subdirección Marítima y Fluvial y el Grupo de Contabilidad.</t>
  </si>
  <si>
    <t xml:space="preserve">Actividad 1. El Grupo de Contabilidad y el Grupo Bienes Inmuebles revisaran conjuntamente todos los inmuebles observados por la Contraloría y que no están registrados en contabilidad para establecer ajustes en la Contabilidad con relación a bienes fiscales y/o uso público. (SA-SF).
Actividad 2. El Grupo de Contabilidad al efectuar la revisión contable de los bienes fiscales y al establecer que tiene incorporados bienes de uso público, efectuara el ajuste correspondiente y notificara a la Subdirección de Medio Ambiente. (SF).
Actividad 3. El Grupo de Contabilidad y el Grupo de Bienes Inmuebles con base en los recibos de IPU de los bienes inmuebles fiscales que enviaran las Direcciones Territoriales, suscribirá acta de ajustes que será soporte de actualización contable para incorporar el valor catastral, dirección, etc. de los predios que carecen de avaluó comercial, además de la consecución de los registros 1 y 2 del IGAC y/o catastro que se obtengan según recursos. (SA-SF).
Actividad 4. El Grupo de Bienes Inmuebles solicitará a la Oficina Asesora Jurídica el informe de las acciones de prescripción adquisitiva de dominio adelantadas sobre los 58 inmuebles en posesión, requeridos en los memorandos SA 31699 del 13/05/2015 y SA 32612 del 15/05/2015 y remitirla a la Contraloría. (SA-OAJ).
Actividad 5. Envío de los avalúos comerciales que de acuerdo con el presupuesto se realicen, de los bienes fiscales al Grupo de Contabilidad para su registro. (SA-SF).
</t>
  </si>
  <si>
    <t>Actividad 1. El Grupo de Bienes Inmuebles con base en las escrituras y actas de entrega, actualizara el inventario y la base de datos de bienes fiscales de las Estaciones Férreas y paraderos propiedad del Invías. (SA).
Actividad 2. El inventario final de Estaciones Férreas y paraderos se enviara a la Subdirección Red Terciaria y Férrea para determinar las edificaciones objeto de conservación de acuerdo a los recursos que tengan asignados. (SRT).</t>
  </si>
  <si>
    <t>Actividad 1. Realizar el cruce de informacion que tiene la Subdirección Marítima y Fluvial y el Grupo de Almacén e Inventario y Grupo de Contabilidad. (SA-SMF).
Actividad 2. Organizar dos mesas de trabajo con la participación del Ministerio de Transporte, Subdirección Marítima y Fluvial, Grupo de Almacén e Inventarios y Grupo de Contabilidad, con el objeto de encontrar las posibles inconsistencias y sus causas para no ser contabilizadas. (SA-SF-SMF).</t>
  </si>
  <si>
    <t>SA-SF-SMF</t>
  </si>
  <si>
    <t xml:space="preserve">SMF </t>
  </si>
  <si>
    <t>Informe semestral.</t>
  </si>
  <si>
    <t xml:space="preserve">H4AC17. Controles para el desarrollo del Proceso Contable.
El Invías presenta debilidades en la efectividad de los controles de la información que alimenta los procesos de administración de bienes muebles e inmuebles y el proceso contable, así como lo establece el Procedimiento de Control Interno Contable y de Reporte del Informe Anual de Evaluación a la Contaduría General de la Nación de diciembre de 2015.
Acción 1.
</t>
  </si>
  <si>
    <t xml:space="preserve">H4AC17. Controles para el desarrollo del Proceso Contable.
El Invías presenta debilidades en la efectividad de los controles de la información que alimenta los procesos de administración de bienes muebles e inmuebles y el proceso contable, así como lo establece el Procedimiento de Control Interno Contable y de Reporte del Informe Anual de Evaluación a la Contaduría General de la Nación de diciembre de 2015.
Acción 2.
</t>
  </si>
  <si>
    <t xml:space="preserve">H4AC17. Controles para el desarrollo del Proceso Contable.
El Invías presenta debilidades en la efectividad de los controles de la información que alimenta los procesos de administración de bienes muebles e inmuebles y el proceso contable, así como lo establece el Procedimiento de Control Interno Contable y de Reporte del Informe Anual de Evaluación a la Contaduría General de la Nación de diciembre de 2015.
Acción 3.
</t>
  </si>
  <si>
    <t xml:space="preserve">Acción 1.
Actualizar la plantilla en el aplicativo SAI para registrar el chasis de cada uno de los vehículos en el campo respectivo. </t>
  </si>
  <si>
    <t>Revisar el listado de los vehículos que son propiedad del INVIAS para verificar el número del chasis en el campo correspondiente.</t>
  </si>
  <si>
    <t>Informe Semestral</t>
  </si>
  <si>
    <t xml:space="preserve">Se hará una mesa de trabajo con el Programa de Seguridad de Carreteras con el fin de socializar el tema. </t>
  </si>
  <si>
    <t>Acción 2.
Emitir una directriz por parte de la Directora del Programa de Seguridad en Carretera para la entrega de los vehículos que se solicitan dar de baja.</t>
  </si>
  <si>
    <t>SA-SG</t>
  </si>
  <si>
    <t xml:space="preserve">Se actualizará la base de datos de acuerdo a las tarjetas de propiedad de los vehículos. </t>
  </si>
  <si>
    <t>Organizar la bodega de Fontibón.</t>
  </si>
  <si>
    <t xml:space="preserve">Depurar la información con la Subdirección Marítima y Fluvial. </t>
  </si>
  <si>
    <t>SA-SMF</t>
  </si>
  <si>
    <t xml:space="preserve">Actividad 1. Requerir a la Dirección General de Tránsito y Transporte -DITRA- de la Policía Nacional para que dentro de los 5 primeros días de cada mes se informe sobre las actividades desarrolladas en cumplimiento de la cláusula quinta del convenio 1056 de 2006.
Actividad 2. Realizar seguimiento al cumplimiento de la entrega mensual de informes establecido en la cláusula quinta del convenio 1056 de 2006.   
</t>
  </si>
  <si>
    <t>Oficio e  Informes mensuales</t>
  </si>
  <si>
    <t>Diseñar procedimiento como mecanismo de control para el recibo de los vehículos pertenecientes al Programa de Seguridad en Carreteras Nacionales que sean objeto de mantenimiento y reparación.</t>
  </si>
  <si>
    <t xml:space="preserve">Elaborar procedimiento de devolución de elementos de vehículos reparados, dentro del proceso de mantenimiento de vehículos. 
</t>
  </si>
  <si>
    <t>Adoptar procedimiento de mantenimiento de vehículos donde quede establecido el concepto técnico de reparaciones a vehículos próximos a dar de baja.</t>
  </si>
  <si>
    <t xml:space="preserve">Elaboración de plan para adelantar la devolución de los vehículos indicados en el hallazgo al Programa de Seguridad en Carreteras Nacionales </t>
  </si>
  <si>
    <t>Procedimiento</t>
  </si>
  <si>
    <t>Acciones implementadas de acuerdo al proceso contractual que se declare desierto.</t>
  </si>
  <si>
    <t>Reporte de las acciones implementadas de acuerdo al proceso contractual que se declare desierto.</t>
  </si>
  <si>
    <t xml:space="preserve">Procedimiento </t>
  </si>
  <si>
    <t xml:space="preserve">Diseñar e implementar procedimiento de devolución de repuesto de vehículos. 
</t>
  </si>
  <si>
    <t>Procedimiento y 
 Base de Datos</t>
  </si>
  <si>
    <t>Ante la declaratoria de desierta, establecer planes de choque que permitan dar continuidad al mantenimiento de vehículos.</t>
  </si>
  <si>
    <t>Elaborar y aprobar Procedimiento.</t>
  </si>
  <si>
    <t>Entrega de vehículos.</t>
  </si>
  <si>
    <t>Aplicar las directrices establecidas por Colombia Compra Eficiente para la elaboración de los estudios de mercado.</t>
  </si>
  <si>
    <t>Realizar estudios de mercado por procesos acorde con las directrices de Colombia Compra Eficiente.</t>
  </si>
  <si>
    <t>Estudios de mercado</t>
  </si>
  <si>
    <t>Acción 3. 
Actualizar la información en el aplicativo SAI sobre el tipo de vehículo (taxi).</t>
  </si>
  <si>
    <t>Se enviará un equipo de trabajo para la organización de la misma.</t>
  </si>
  <si>
    <t>Actividad 1. Se hará una mesa de trabajo con la Subdirección Marítima y Fluvial con el fin de determinar la información existente de acuerdo a los soportes que se encuentran en el instituto. (SA-SMF).
Actividad 2. Revisar la información de los ferrys, las pala dragas y las dragas para establecer las posibles inconsistencias. (SA).</t>
  </si>
  <si>
    <t>Adoptar un Plan Estratégico para la vigencia 2018 que materialice los objetivos y metas del Programa de Seguridad en Carreteras Nacionales.</t>
  </si>
  <si>
    <t xml:space="preserve">Elaborar y aprobar Plan Estratégico. </t>
  </si>
  <si>
    <t xml:space="preserve">Plan Estratégico </t>
  </si>
  <si>
    <t xml:space="preserve">Adoptar un procedimiento estándar articulado con la Subdirección Administrativa, que permita verificar el estado de los vehículos entregados al PSCN. </t>
  </si>
  <si>
    <t>Se han pagado conciliaciones, laudos arbitrales y conciliaciones extrajudiciales por valor de $54.750.908.668,91. Pendiente diferencia de $269.221.331,09.</t>
  </si>
  <si>
    <t>H98R16. Cuenta 16750401 Equipo de transporte marítimo y fluvial.
El Plan General de Contabilidad Pública establece que la subcuenta (16750401) Equipo de Transporte Marítimo y Fluvial, representa el total de equipos de transporte de propiedad de Invías, adquiridos a cualquier título, verificado el saldo a 31 de diciembre de 2016, se determinó que el saldo por $1.912 millones, corresponde al registro de cinco ferrys.
Acción 1.</t>
  </si>
  <si>
    <t>H98R16. Cuenta 16750401 Equipo de transporte marítimo y fluvial.
El Plan General de Contabilidad Pública establece que la subcuenta (16750401) Equipo de Transporte Marítimo y Fluvial, representa el total de equipos de transporte de propiedad de Invías, adquiridos a cualquier título, verificado el saldo a 31 de diciembre de 2016, se determinó que el saldo por $1.912 millones, corresponde al registro de cinco ferrys.
Acción 2.</t>
  </si>
  <si>
    <t xml:space="preserve">H117R16. Muelle Puerto Gaitán. 
En visita de inspección física al muelle de Puerto Gaitán y entrevistas a representantes de firmas navieras, la comunidad y autoridad local, se evidenció que la inversión hecha por el Invías y el Instituto de Desarrollo del Meta –IDM- (hoy AIM), en el muelle de Puerto Gaitán no está cumpliendo con el fin para el cual fue destinado.
</t>
  </si>
  <si>
    <t xml:space="preserve">H116R16. Sentencias y Conciliaciones. 
La Entidad refleja créditos judiciales adeudados por valor de $237.436.6 millones y los recursos asignados fueron de $55.020.1 millones, lo cual evidencia un déficit presupuestal de $182.416.5 millones. </t>
  </si>
  <si>
    <t>H119R16. Utilización Muelles propiedad de Invías. 
En la administración pública el principio de eficiencia, está orientado a la optimización de los recursos disponibles e invertidos, respecto de los muelles el rendimiento o desempeño del servicio prestado por parte del bien adquirido o construido, en relación a su coste.</t>
  </si>
  <si>
    <t>H121R16. Vía de ingreso muelle la Banqueta en el Meta. 
Los procesos de planeación de proyectos  de obra pública, en el ámbito de buenas prácticas de la administración, deben incluir un número importante de las variables y factores que contribuyan de manera efectiva y eficiente en la gestión exitosa del proyecto, en el proceso de planeación de construcción del muelle La Banqueta, no se consideró la pavimentación de la vías de acceso.</t>
  </si>
  <si>
    <t xml:space="preserve">H123R16. Obligaciones. 
Municipios y supervisión del convenio interadministrativo de comodato Invías ha destinado recursos de su presupuesto para ejecutar obras de mantenimiento y conservación de los equipos, pese a que el convenio interadministrativo en los literales a, b, h, i, de la Cláusula Séptima , establece la obligación en cabeza del Municipio y que la Cláusula Décima Tercera  -Mejoras-, establece el Municipio queda autorizado para efectuar las mejoras necesarias, además la cláusula decima Supervisión, establece la responsabilidad de velar por el cumplimiento de cada una de la obligaciones y cláusulas de este convenio. 
</t>
  </si>
  <si>
    <t xml:space="preserve">H5D16. Liquidación del contrato.
La entidad no ha adelantado la liquidación del contrato 1246 de 2014, en el tiempo establecido, se observó que han transcurrido más de doce (12) meses; sin que la Entidad haya adelantado el proceso de liquidación.
</t>
  </si>
  <si>
    <t xml:space="preserve">H6D16. Trámite proceso sancionatorio.
Se observó debilidad en el trámite del procedimiento administrativo sancionatorio por incumplimiento  parcial del contrato 1246 de 2014.
</t>
  </si>
  <si>
    <t>H10ECP. Modificación alcance Contrato de Obra 1787 de 2014. 
Se excluyeron cuatro (4) km del alcance físico del proyecto “Corredor Vial Riosucio - Belén De Bajirá - Caucheras”; sin que se redujera el valor de la apropiación presupuestal de los contratos de obra 1787 de 2014 y de interventoría  2053 de 2014.
La Dirección Operativa de Invías ve conveniente la modificación del alcance del contrato y la liberación del tramo, debido al proceso licitatorio adelantado por la Gobernación de Chocó, solicitud que fue aprobada en Acta 72 del 29 de septiembre de 2015 del Comité de Adiciones y Prorroga de Invías.</t>
  </si>
  <si>
    <t xml:space="preserve">H13ECP. Determinación del riesgo predial para el desarrollo del proceso de licitación pública LP-DO-033-2014 que dio origen al Contrato de Obra 654 de 2014.
Dentro de la estructuración de la  Matriz de Riesgos de la licitación pública LP-DO-033-2014 que dio origen al Contrato de Obra 654 de 2014, el tema predial no fue tenido en cuenta, pese a que el mismo fue objeto de observación al pliego de condiciones. </t>
  </si>
  <si>
    <t>H14ECP. Pago reconocido en acta de obra parcial 12 por concepto de gestión Social y Predial – Contrato de Obra 654 de 2014.
Mediante acta de obra parcial 12 se reconoció al Contratista $3.607 millones por Gestión Social y Predial, pago efectuado por el Instituto mediante orden de pago presupuestal 3735652015 de diciembre 14 de 2015, sin contar con el soporte de legalización respectivo debidamente formalizado,</t>
  </si>
  <si>
    <t>H16ECP. Contrato de obra 654 del 2014.
Presuntas irregularidades que han hecho que a octubre de 2016 se encuentre atrasada la ejecución de las obras y posiblemente el cumplimiento del objeto del contrato.
Acción 2.</t>
  </si>
  <si>
    <t xml:space="preserve">H20ECP. Calidad y Estado de las obras ejecutadas mediante el Contrato de Obra 1787 – 2014. 
Contrato Plan Atrato Gran Darién, se observaron deficiencias menores de construcción, que a continuación se mencionan.
• En el K30+070 margen izquierda (Belén de Bajirá hacia Riosucio), pequeña erosión en el terraplén, al parecer por un broche que abrieron para entrada y salida de ganado hacia una propiedad.
• Entre K33+225 al K33+270, margen derecha, presunta inestabilidad del terraplén por una erosión que se está presentando, al parecer por falta de tratamiento con material orgánico, para estabilizar el talud, revegetalización.
</t>
  </si>
  <si>
    <t xml:space="preserve">H6EVP. Costos de transporte de materiales para terraplén. Contrato de Obra No. 617 de 2013 - Convenio 649 de 2013.
El contrato de obra 617 de 2013 (derivado del convenio 649 de 2013), suscrito por la Gobernación del Magdalena por $432.010.18 millones, se suscribió para acometer las obras proyectadas para la vía Palermo – Sitio nuevo – Remolino – Guáimaro (Ruta 2702), de acuerdo a lo estipulado en el CONPES 3742 y los convenios marco entre el Invías y la Gobernación del Magdalena (1266 de 2012 y 649 de 2013). Sin embargo, una vez el contratista hizo revisión de los estudios Fase III que se tenían, y realizó las actualizaciones pertinentes, se encontró que el rubro contemplado para transporte de material era menor al que realmente se requería. 
Acción 1.
</t>
  </si>
  <si>
    <t xml:space="preserve">H7R15. Estudios y diseños Fase III - Obras Contrato Plan Boyacá. 
Respecto a los estudios y diseños Fase III que debió realizar y presentar la Gobernación de Boyacá, no se hizo entrega de manera oportuna y de acuerdo a los requisitos exigidos (diseños completos y debidamente ajustados) para el inicio a tiempo de la ejecución de las obras derivadas del Convenio 1724 de 2013, lo que repercutió en atrasos de las mismas, e incluso en la disminución del alcance físico </t>
  </si>
  <si>
    <t>H8R15. Planeación contratos de interventoría celebrados con ocasión del Convenio Interadministrativo 1724-2013. 
Contratos de Interventoría 4054-2013, 4055-2013,4105-2013, 4106-2013, 4147-2013, 4148-2013, 4149-2013, 4183-2013, celebrados por el Invías.
- El Invías suscribió los  ocho (8) mencionados contratos de interventoría para el seguimiento a los contratos de obra derivados del Convenio 1724, sin embargo, la Gobernación de Boyacá celebró  cuatro (4) contratos de obra, quedando algunos contratos con mas de una interventoría</t>
  </si>
  <si>
    <t>H9R15. Supervisión del Convenio Interadministrativo 1724 de 2013.
En el acervo documental de la carpeta del convenio y en los obrantes enviado con oficio OCI20757 del 5 de mayo de 2016, no se evidencia la existencia de documentos correspondientes a la vigilancia y control de la ejecución del Convenio ,</t>
  </si>
  <si>
    <t>H10R15. Resolución justificando la modalidad de contratación directa del Convenio 1724 de 2013.
Conforme con lo observado en la carpeta del Convenio 1724 del 2013, no se evidenció el acto administrativo de justificación de la contratación directa. Para lo anterior, se debe tener en cuenta, que el convenio fue suscrito el 30 de septiembre de 2013, y para ese momento la normatividad vigente era el Decreto 1510 de 2013, que derogó el Decreto 734 de 2012 y que regula tanto la ley 1150 de 2007 como la ley 80 de 1993. Lo anterior podría ocasionar que se declare mediante sentencia judicial la nulidad absoluta del convenio, poniendo en riesgo el recurso económico invertido.</t>
  </si>
  <si>
    <t>H14R15 Interventoría  Contrato 2083 de 2014.
El contrato de interventoría inició el 31 de diciembre de 2014, se suspendió en dos (2) oportunidades, la primera el 15 de enero de 2015 y la segunda el 15 de abril de 2015 cada una por noventa (90) días, en esta última se estableció como fecha de vencimiento del contrato el 27 de octubre de 2016. Así mismo, el 31 de diciembre de 2014 el Director Operativo de Invías autorizó el pago por $188.5 millones con cargo al registro presupuestal 908414 del 30 de diciembre de 2014: por concepto de Anticipo correspondiente al 10% del valor básico, acorde con lo establecido en la cláusula sexta del contrato de interventoría.</t>
  </si>
  <si>
    <t xml:space="preserve">H15R15. Rendimientos financieros por anticipos. 
El Interventor no consignó mensualmente los rendimientos financieros generados por concepto de anticipo recibido. El 27 de abril de 2016 consignó a la Dirección del Tesoro Nacional los rendimientos acumulados desde agosto de 2015 a febrero de 2016. 
• Convenio Interadministrativo 1344 de 2014
</t>
  </si>
  <si>
    <t xml:space="preserve">H16R15. Proceso de supervisión de convenios interadministrativos.
En los convenios que a continuación se relacionan, no se evidencia el cumplimiento de las funciones de los supervisores designados por Invías,  acorde con lo establecido en la  Resolución 3376 de julio 28 de 2010 “por la cual se establecen funciones y obligaciones de los Gestores Técnicos de Proyectos, de Contratos,  Ambientales, Sociales, Prediales y Administrativos y se dictas otras disposiciones”  y en el Manual de Interventoría de Obra Pública del Invías. 
• Convenio Interadministrativo 1344 de 2014 
• Convenio Interadministrativo 1345 de 2014
 </t>
  </si>
  <si>
    <t>H17R15. Construcción de puentes peatonales en vías concesionadas - Alcance físico de las obras y plazo de las mismas. 
En desarrollo del seguimiento a la ejecución de los Convenios 3075 y 3141 de 2013, correspondientes a la construcción de puentes peatonales sobre vías concesionadas en los departamentos de Boyacá y Cundinamarca, respectivamente, se evidencia que los mismos sufrieron reducciones de alcance por distintos factores (tanto endógenos como exógenos), que afectaron la realización de estas obras y derivaron en reducciones frente a lo inicialmente previsto.</t>
  </si>
  <si>
    <t>Seguimiento al cumplimiento de la cláusula quinta del convenio 1056 de 2006.</t>
  </si>
  <si>
    <t>Diseñar e implementar procedimiento.</t>
  </si>
  <si>
    <t>Actividad 1. Diseñar e implementar procedimiento.  
Actividad 2. Base de datos con conceptos técnico  consolidado.</t>
  </si>
  <si>
    <t>Constancia de devolución de vehículos a sede central.</t>
  </si>
  <si>
    <t>Porcentaje de avance físico de ejecución de las actividades</t>
  </si>
  <si>
    <t>PORCENTAJES GENERALES</t>
  </si>
  <si>
    <t>DO-DTEC</t>
  </si>
  <si>
    <t>DO-DTEC-SG</t>
  </si>
  <si>
    <t>DTEC</t>
  </si>
  <si>
    <t>Se evidencian demoras en el perfeccionamiento de los contratos, lo que afectó el proceso de legalización y ejecución de los mismos, teniendo en cuenta que el plazo de ejecución establecido fue de dos (2) y seis (6) meses respectivamente.</t>
  </si>
  <si>
    <t>Deficiencias en el cumplimiento de las Especificaciones Técnicas de Construcción de INVIAS por parte del Contratista y deficiencias en el seguimiento y control de la calidad de las obras, contraviniendo presuntamente, el Manual de Interventoría y los artículos 4 y 5 numerales 2 y 4 de la Ley 80 de 1993 y el artículo 84 de la Ley 14 74 de 2011.</t>
  </si>
  <si>
    <t>H25R16. Ítem Pavimento en Concreto Hidráulico. 
En la visita de inspección a la Vía Leticia Tarapacá por la CGR en abril de 2017, se evidenciaron losas con grietas transversales, longitudinales y descascaramientos, tal como se muestra en el registro fotográfico, cuyas causas identificadas en el Manual de Inspección Visual de Pavimentos Rígidos del INVIAS, corresponden a asentamiento de la base o subrasante, juntas de contracción aserrada o formada tardíamente, espesor de la losa insuficiente para soportar las solicitaciones, gradiente térmico que ocasiona alabeos o problemas de drenaje, entre otras, daños que pueden agravarse con la aparición de grietas en bloque y escalonamiento por la entrada de agua, afectando la estabilidad de la obra.
Contrato 1305 de 2015.</t>
  </si>
  <si>
    <t>H57R14. Plazo contractual.
CLAUSULA CUARTA DEL CONTRATO: PLAZO.- El plazo para la ejecución del presente contrato será hade dos (2) meses, a partir de la Orden de Iniciación que impartirá el Jefe de la Unidad Ejecutora del INSTITUTO, previo el cumplimiento de los requisitos de perfeccionamiento, legalización y ejecución del mismo y aprobación de los documentos de información para el control de la ejecución de la obra previstos en el Pliego de Condiciones.</t>
  </si>
  <si>
    <t>H122R16.  Riberas de río en predios donde operan muelles propiedad de Invías.
En visita de inspección a los muelles Cabuyaro y la Banqueta, equivalentes al 40% de la muestra tomada cinco (5) muelles, se detectó infraestructura en 45 y 32 metros respectivamente, por fuera de dicha ronda sin que el Invías tenga la titularidad sobre dichos predios exponiéndose a acciones judiciales en contra.</t>
  </si>
  <si>
    <t>Deficiencias en el registro de bienes de uso público en la base de datos del Invías, dónde fueron construidos y operan los muelles a cargo del instituto.</t>
  </si>
  <si>
    <t>SF-SRN-SRT-SMA</t>
  </si>
  <si>
    <t>Memorando</t>
  </si>
  <si>
    <t>Se presentó sólo un reporte consolidando la información.</t>
  </si>
  <si>
    <t xml:space="preserve">H2D16. Perfeccionamiento y ejecución de los contratos de obra y consultorías.
Se evidenció retrasos en la ejecución del contrato 1246 de 2014 y 4059 de 2013.
Acción 1.
</t>
  </si>
  <si>
    <t xml:space="preserve">Acción 1.
Emitir memorando circular de la Dirección General  dirigido a todas las dependencias recordando la obligación de darle celeridad a los tramites que tiene incidencia en la ejecución contractual </t>
  </si>
  <si>
    <t>H2-1D16. Contrato de obra 4059 de 2013. 
Inició ejecución casi dos (2) meses después de su fecha de suscripción; en la Cláusula Decima Tercera del Contrato, se estableció que para su legalización y ejecución se requería  la expedición del registro presupuestal y la aprobación de la garantía única. La orden de inicio del contrato fue impartida el 26 de Marzo de 2014, mediante oficio No. SEI 16242.
Acción 2.</t>
  </si>
  <si>
    <t xml:space="preserve">Acción 2.
Introducir en los pliegos de condición en el ítem de CONDICIONES DEL CONTRATO - Documentos que debe entregar el CONSULTOR, un enunciado que diga: " Nota 1: Las hojas de vida del personal necesario para impartir la orden de inicio del contrato deberán ser aprobadas por la firma interventora y avaladas por la unidad ejecutora en un término no mayor a quince (15) días calendario.", con el fin de mejorar el tiempo transcurrido desde el momento de suscripción del contrato y la orden de inicio del mismo, la cual no puede ser superior a un mes. </t>
  </si>
  <si>
    <t>Acción cumplida mediante gestión de SMF.</t>
  </si>
  <si>
    <t>Por la no aplicación del 7.28 "INTERVENTORÍA DE LOS TRABAJOS" (PLIEGOS DE CONDICIONES).</t>
  </si>
  <si>
    <t>Acción 2. 
Modificar el convenio 649 de 2013 incluyendo  la siguientes OBLIGACIONES PARA  EL DEPARTAMENTO: a) EL DEPARTAMENTO deberá resolver de fondo las solicitudes y requerimientos realizados por el INSTITUTO, especialmente en sus oficios No. DG – 45590 del 21 de septiembre de 2016, y Oficio No DG 61262 de fecha 13 de diciembre de 2016, para lo cual, EL DEPARTAMENTO deberá acudir a todos los mecanismos que le permita la ley, esto a más tardar el día 28 de febrero de 2017; b) EL DEPARTAMENTO realizará todas las gestiones requeridas con el fin de precisar el alcance del objeto del contrato derivado, lo anterior solicitando el acompañamiento de las entidades que financian la ejecución del proyecto; c) EL DEPARTAMENTO como entidad contratante tendrá hasta el 31 de enero de 2017 para terminar las gestiones necesarias para definir la metodología para que puedan llevarse a cabo la totalidad de los estudios y diseños necesarios del contrato derivado No. 617 del 4 de octubre de 2013 (Numeración del departamento); d) El DEPARTAMENTO realizará todas las gestiones para finalizar los estudios necesarios para la ejecución del contrato derivado No. 617 del 4 de octubre de 2013 (Numeración del departamento); e) EL DEPARTAMENTO atendiendo las observaciones realizadas por la interventoría y el INSTITUTO adelantará la revisión estructural a las condiciones de ejecución del contrato derivado para verificar si hay lugar a iniciar proceso administrativo sancionatorio por posibles incumplimientos del contrato de obra derivado; f) EL DEPARTAMENTO con el acompañamiento de la interventoría deberá instar con celeridad al contratista para que se cumpla el programa de inversiones del contrato de obra derivado, no solo de la inversión total sino por cada una de las grandes partidas que lo conforman y especialmente en el pavimento cumpliendo con todas las especificaciones técnicas; g) EL DEPARTAMENTO y el INSTITUTO deberán revisar el tema predial con base en las cláusulas del convenio.</t>
  </si>
  <si>
    <t>Modificar el convenio No. 649 de 2013 realizando la corrección de la CLÁUSULA SÉPTIMA , numeral 4, referente a indicar que es el artículo 33 del Decreto 4730 de 2005, norma que regula los  rendimientos financieros.</t>
  </si>
  <si>
    <t>Llevar a comité de adiciones, modificaciones y prorrogas, solicitud para modificar el convenio No. 649 de 2013 realizando la corrección de la CLAUSULA SÉPTIMA , numeral 4, referente a los rendimientos financieros.</t>
  </si>
  <si>
    <t xml:space="preserve">Continuar brindando soporte técnico a la Oficina Asesora Jurídica en el proceso de demanda de medio de nulidad y restablecimiento del derecho (Radicación 73001-23-33-004-2015-00436-00), formulada por  el INVIAS, contra quien expide el acto objeto de controversia NACIÓN - MADS y ANLA. </t>
  </si>
  <si>
    <t xml:space="preserve">1. Con fallo de la demanda de  NULIDAD Y RESTABLECIMIENTO DEL DERECHO, desvirtuar el detrimento patrimonio ( oficina Jurídica)                          
2. Continuar brindando soporte técnico a la Oficina Asesora Jurídica en el proceso de demanda de medio de nulidad y restablecimiento del derecho (Radicación 73001-23-33-004-2015-00436-00), formulada por  el INVIAS, contra quien expide el acto objeto de controversia NACIÓN - MADS y ANLA. </t>
  </si>
  <si>
    <t xml:space="preserve">H5R15. Modificaciones contractuales.
Realizada una evaluación de los ítems contractuales y las cantidades previstas a ejecutar en desarrollo del Contrato 3361/2007, se determinó lo siguiente:
El contrato comprendía inicialmente la ejecución de 62 ítems por $84.527.6 millones, de los cuales fueron suprimidos 10 por $3.731.88 millones, y posteriormente adicionados 141 nuevos o ÍTEMS NO PREVISTOS por $88.887.84 millones (los cuales representan el 53.23% del valor final de contrato), para un total de 193 ítems. De estos ítems, fueron finalmente ejecutados 183 ítems en obra, es decir, la cantidad de ítems contractuales se vieron incrementados en un 195%.
</t>
  </si>
  <si>
    <t>Deficiente gestión ya que con base al Apéndice E “GESTIÓN PREDIAL”, en el numeral 4 “Responsabilidades del Contratista” se indica que deberá garantizar la disponibilidad anticipada del inmueble, junto con la finalización de la adquisición, es decir, que los predios requeridos en el proyecto, estén debidamente registrados a nombre del Invías.</t>
  </si>
  <si>
    <t>H59R15. Convenio interadministrativo 2667 de 2013. 
“EL CONVENIO NO SE EJECUTÓ POR CUANTO LA VÍA OBJETO DEL MISMO ES DE CARÁCTER SECUNDARIO PERTENECIENTE AL DEPARTAMENTO DE ANTIOQUIA".
Los recursos objeto del convenio fueron girados por el Invías de la siguiente manera: $157.5 millones el 30 de octubre de 2013 y $67.5 millones el 22 de agosto de 2014. Al respecto se aclara que mediante comprobante 103464 del 29-12-2015, el municipio reintegró al INVIAS las suma $225 millones.
Teniendo en cuenta  que no obstante de haberse girado recursos desde el 2013 y que fueron devueltos al Invías sin ningún rendimiento financiero, no obstante que el mismo convenio los establece.</t>
  </si>
  <si>
    <t xml:space="preserve">Remitir el OTROSÍ al Convenio de Cuentas en Participación que se tiene suscrito entre Central de Inversiones S.A y el Instituto Nacional de Vías -INVIAS del suscrito el año 2008 tema Férreo y nuevo Convenio de Cuentas en Participación tema Puertos. </t>
  </si>
  <si>
    <t>H29R14. Adiciones, modificaciones y plazos contractuales. Contrato 807 de 2009
En el contrato 807 de 2009 del proyecto Transversal del Cusiana, mediante adicional N° 3 y Otrosí No. N° 3 del 28 de diciembre de 2011 se modificó el numeral 3 del APÉNDICE A de la Licitación Pública LP-SGT-SRN 010-2009, en el sentido de excluir la intervención entre el PR 91+000 y el PR 118+616, para retomar estos puntos en una “Segunda Fase”, mostrando una falta de planeación; así como también se adicionó el valor del contrato en consideración a que los recursos asignados en la etapa de pre construcción no eran suficientes para ejecutar las obras establecidas en el alcance.</t>
  </si>
  <si>
    <t xml:space="preserve">
1. Verificar si el numero de 411 predios es el correcto.
2. Verificar qué carpetas están en el archivo de la subdirección.
3. Solicitar las carpetas a FONTIBÓN de los que no estén en la subdirección.
4. Estudiar cada una de las carpetas y producir las comunicaciones necesarias para aclarar el estado actual.
5. Elaborar relación en Excel de cada uno de los campamentos con la información señalada.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</si>
</sst>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Red]0"/>
    <numFmt numFmtId="165" formatCode="yyyy\-mm\-dd;@"/>
    <numFmt numFmtId="166" formatCode="0&quot;%&quot;"/>
    <numFmt numFmtId="167" formatCode="yyyy/mm/dd;@"/>
  </numFmts>
  <fonts count="25" x14ac:knownFonts="1">
    <font>
      <sz val="10"/>
      <name val="Arial"/>
    </font>
    <font>
      <sz val="11"/>
      <color theme="1"/>
      <name val="Calibri"/>
      <family val="2"/>
      <scheme val="minor"/>
    </font>
    <font>
      <sz val="8"/>
      <name val="Arial"/>
      <family val="2"/>
    </font>
    <font>
      <sz val="10"/>
      <name val="Arial"/>
      <family val="2"/>
    </font>
    <font>
      <b/>
      <sz val="8"/>
      <name val="Arial"/>
      <family val="2"/>
    </font>
    <font>
      <b/>
      <sz val="8"/>
      <color indexed="8"/>
      <name val="Tahoma"/>
      <family val="2"/>
    </font>
    <font>
      <sz val="8"/>
      <color indexed="8"/>
      <name val="Tahoma"/>
      <family val="2"/>
    </font>
    <font>
      <sz val="10"/>
      <name val="Arial"/>
      <family val="2"/>
    </font>
    <font>
      <sz val="11"/>
      <color indexed="8"/>
      <name val="Calibri"/>
      <family val="2"/>
    </font>
    <font>
      <sz val="10"/>
      <name val="Arial"/>
      <family val="2"/>
    </font>
    <font>
      <sz val="11"/>
      <color theme="1"/>
      <name val="Calibri"/>
      <family val="2"/>
      <scheme val="minor"/>
    </font>
    <font>
      <sz val="10"/>
      <name val="Arial"/>
      <family val="2"/>
    </font>
    <font>
      <sz val="8"/>
      <color theme="1"/>
      <name val="Arial"/>
      <family val="2"/>
    </font>
    <font>
      <b/>
      <i/>
      <sz val="8"/>
      <name val="Arial"/>
      <family val="2"/>
    </font>
    <font>
      <sz val="10"/>
      <name val="Arial"/>
      <family val="2"/>
    </font>
    <font>
      <b/>
      <sz val="18"/>
      <name val="Arial"/>
      <family val="2"/>
    </font>
    <font>
      <sz val="8"/>
      <color theme="0"/>
      <name val="Arial"/>
      <family val="2"/>
    </font>
    <font>
      <b/>
      <sz val="8"/>
      <color theme="1"/>
      <name val="Arial"/>
      <family val="2"/>
    </font>
    <font>
      <b/>
      <sz val="10"/>
      <color rgb="FFC00000"/>
      <name val="Arial"/>
      <family val="2"/>
    </font>
    <font>
      <sz val="10"/>
      <color theme="0" tint="-0.34998626667073579"/>
      <name val="Arial"/>
      <family val="2"/>
    </font>
    <font>
      <sz val="9"/>
      <color theme="1"/>
      <name val="Arial"/>
      <family val="2"/>
    </font>
    <font>
      <sz val="10"/>
      <color rgb="FFFF0000"/>
      <name val="Arial"/>
      <family val="2"/>
    </font>
    <font>
      <b/>
      <sz val="9"/>
      <color indexed="81"/>
      <name val="Tahoma"/>
      <family val="2"/>
    </font>
    <font>
      <b/>
      <sz val="8"/>
      <color rgb="FFFF0000"/>
      <name val="Arial"/>
      <family val="2"/>
    </font>
    <font>
      <sz val="8"/>
      <color rgb="FFFF0000"/>
      <name val="Arial"/>
      <family val="2"/>
    </font>
  </fonts>
  <fills count="11">
    <fill>
      <patternFill patternType="none"/>
    </fill>
    <fill>
      <patternFill patternType="gray125"/>
    </fill>
    <fill>
      <patternFill patternType="solid">
        <fgColor theme="0"/>
        <bgColor indexed="64"/>
      </patternFill>
    </fill>
    <fill>
      <patternFill patternType="solid">
        <fgColor rgb="FFFFFF00"/>
        <bgColor rgb="FF000000"/>
      </patternFill>
    </fill>
    <fill>
      <patternFill patternType="solid">
        <fgColor rgb="FFFFFFFF"/>
        <bgColor rgb="FF000000"/>
      </patternFill>
    </fill>
    <fill>
      <patternFill patternType="solid">
        <fgColor theme="4" tint="-0.249977111117893"/>
        <bgColor indexed="64"/>
      </patternFill>
    </fill>
    <fill>
      <patternFill patternType="solid">
        <fgColor theme="4" tint="-0.249977111117893"/>
        <bgColor rgb="FF000000"/>
      </patternFill>
    </fill>
    <fill>
      <patternFill patternType="solid">
        <fgColor theme="3" tint="0.59999389629810485"/>
        <bgColor indexed="64"/>
      </patternFill>
    </fill>
    <fill>
      <patternFill patternType="solid">
        <fgColor theme="0"/>
        <bgColor rgb="FF000000"/>
      </patternFill>
    </fill>
    <fill>
      <patternFill patternType="solid">
        <fgColor theme="4" tint="0.39997558519241921"/>
        <bgColor indexed="64"/>
      </patternFill>
    </fill>
    <fill>
      <patternFill patternType="solid">
        <fgColor theme="6" tint="0.39997558519241921"/>
        <bgColor indexed="64"/>
      </patternFill>
    </fill>
  </fills>
  <borders count="25">
    <border>
      <left/>
      <right/>
      <top/>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theme="0"/>
      </left>
      <right/>
      <top/>
      <bottom/>
      <diagonal/>
    </border>
    <border>
      <left/>
      <right/>
      <top style="thin">
        <color theme="0"/>
      </top>
      <bottom/>
      <diagonal/>
    </border>
    <border>
      <left style="medium">
        <color theme="1"/>
      </left>
      <right/>
      <top style="thin">
        <color theme="0"/>
      </top>
      <bottom style="thin">
        <color theme="0"/>
      </bottom>
      <diagonal/>
    </border>
    <border>
      <left style="medium">
        <color theme="1"/>
      </left>
      <right/>
      <top style="medium">
        <color theme="1"/>
      </top>
      <bottom/>
      <diagonal/>
    </border>
    <border>
      <left/>
      <right/>
      <top style="medium">
        <color theme="1"/>
      </top>
      <bottom/>
      <diagonal/>
    </border>
    <border>
      <left style="medium">
        <color theme="1"/>
      </left>
      <right/>
      <top/>
      <bottom style="medium">
        <color indexed="64"/>
      </bottom>
      <diagonal/>
    </border>
    <border>
      <left/>
      <right style="medium">
        <color indexed="64"/>
      </right>
      <top style="medium">
        <color theme="1"/>
      </top>
      <bottom/>
      <diagonal/>
    </border>
    <border>
      <left/>
      <right style="medium">
        <color theme="0"/>
      </right>
      <top/>
      <bottom style="medium">
        <color theme="1"/>
      </bottom>
      <diagonal/>
    </border>
    <border>
      <left/>
      <right/>
      <top style="medium">
        <color theme="0"/>
      </top>
      <bottom style="medium">
        <color theme="1"/>
      </bottom>
      <diagonal/>
    </border>
    <border>
      <left/>
      <right/>
      <top/>
      <bottom style="medium">
        <color theme="0"/>
      </bottom>
      <diagonal/>
    </border>
    <border>
      <left style="medium">
        <color theme="0"/>
      </left>
      <right style="medium">
        <color theme="0"/>
      </right>
      <top style="medium">
        <color theme="0"/>
      </top>
      <bottom style="medium">
        <color theme="1"/>
      </bottom>
      <diagonal/>
    </border>
  </borders>
  <cellStyleXfs count="19">
    <xf numFmtId="0" fontId="0" fillId="0" borderId="0"/>
    <xf numFmtId="0" fontId="3" fillId="0" borderId="0"/>
    <xf numFmtId="0" fontId="7" fillId="0" borderId="0">
      <alignment vertical="top"/>
    </xf>
    <xf numFmtId="0" fontId="3" fillId="0" borderId="0"/>
    <xf numFmtId="0" fontId="3" fillId="0" borderId="0"/>
    <xf numFmtId="0" fontId="3" fillId="0" borderId="0"/>
    <xf numFmtId="0" fontId="10" fillId="0" borderId="0"/>
    <xf numFmtId="0" fontId="3" fillId="0" borderId="0"/>
    <xf numFmtId="0" fontId="8" fillId="0" borderId="0"/>
    <xf numFmtId="0" fontId="3" fillId="0" borderId="0"/>
    <xf numFmtId="0" fontId="10" fillId="0" borderId="0">
      <alignment vertical="top"/>
    </xf>
    <xf numFmtId="0" fontId="7" fillId="0" borderId="0"/>
    <xf numFmtId="0" fontId="9" fillId="0" borderId="0"/>
    <xf numFmtId="9" fontId="10" fillId="0" borderId="0" applyFont="0" applyFill="0" applyBorder="0" applyAlignment="0" applyProtection="0"/>
    <xf numFmtId="9" fontId="11" fillId="0" borderId="0" applyFont="0" applyFill="0" applyBorder="0" applyAlignment="0" applyProtection="0"/>
    <xf numFmtId="43" fontId="14" fillId="0" borderId="0" applyFont="0" applyFill="0" applyBorder="0" applyAlignment="0" applyProtection="0"/>
    <xf numFmtId="0" fontId="3" fillId="0" borderId="0"/>
    <xf numFmtId="0" fontId="1" fillId="0" borderId="0"/>
    <xf numFmtId="9" fontId="1" fillId="0" borderId="0" applyFont="0" applyFill="0" applyBorder="0" applyAlignment="0" applyProtection="0"/>
  </cellStyleXfs>
  <cellXfs count="153">
    <xf numFmtId="0" fontId="0" fillId="0" borderId="0" xfId="0"/>
    <xf numFmtId="0" fontId="2" fillId="0" borderId="0" xfId="0" applyFont="1" applyFill="1" applyBorder="1" applyAlignment="1">
      <alignment horizontal="justify" vertical="center"/>
    </xf>
    <xf numFmtId="0" fontId="2" fillId="0" borderId="0" xfId="0" applyFont="1" applyFill="1" applyBorder="1"/>
    <xf numFmtId="0" fontId="4" fillId="0" borderId="0" xfId="0" applyFont="1" applyFill="1" applyBorder="1"/>
    <xf numFmtId="165" fontId="2" fillId="0" borderId="0" xfId="0" applyNumberFormat="1" applyFont="1" applyFill="1" applyBorder="1"/>
    <xf numFmtId="0" fontId="0" fillId="0" borderId="0" xfId="0" applyAlignment="1">
      <alignment horizontal="center" vertical="center"/>
    </xf>
    <xf numFmtId="9" fontId="0" fillId="0" borderId="0" xfId="14" applyFont="1"/>
    <xf numFmtId="9" fontId="2" fillId="0" borderId="0" xfId="14" applyFont="1" applyFill="1" applyBorder="1"/>
    <xf numFmtId="0" fontId="2" fillId="0" borderId="0" xfId="0" applyFont="1" applyFill="1" applyBorder="1" applyAlignment="1"/>
    <xf numFmtId="0" fontId="2" fillId="0" borderId="2" xfId="0" applyFont="1" applyFill="1" applyBorder="1" applyAlignment="1"/>
    <xf numFmtId="165" fontId="2" fillId="0" borderId="2" xfId="0" applyNumberFormat="1" applyFont="1" applyFill="1" applyBorder="1" applyAlignment="1"/>
    <xf numFmtId="0" fontId="2" fillId="4" borderId="0" xfId="0" applyFont="1" applyFill="1" applyBorder="1"/>
    <xf numFmtId="0" fontId="2" fillId="0" borderId="5" xfId="0" applyFont="1" applyFill="1" applyBorder="1"/>
    <xf numFmtId="0" fontId="2" fillId="0" borderId="5" xfId="0" applyFont="1" applyFill="1" applyBorder="1" applyAlignment="1">
      <alignment horizontal="justify" vertical="center"/>
    </xf>
    <xf numFmtId="0" fontId="2" fillId="0" borderId="7" xfId="0" applyFont="1" applyFill="1" applyBorder="1"/>
    <xf numFmtId="0" fontId="0" fillId="0" borderId="0"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2" borderId="0" xfId="0" applyFill="1"/>
    <xf numFmtId="0" fontId="0" fillId="2" borderId="0" xfId="0" applyFill="1" applyAlignment="1">
      <alignment horizontal="center" vertical="center"/>
    </xf>
    <xf numFmtId="0" fontId="2" fillId="2" borderId="0" xfId="0" applyFont="1" applyFill="1" applyBorder="1" applyAlignment="1"/>
    <xf numFmtId="0" fontId="2" fillId="2" borderId="0" xfId="0" applyFont="1" applyFill="1" applyBorder="1"/>
    <xf numFmtId="0" fontId="2" fillId="2" borderId="5" xfId="0" applyFont="1" applyFill="1" applyBorder="1"/>
    <xf numFmtId="0" fontId="3" fillId="2" borderId="0" xfId="0" applyFont="1" applyFill="1"/>
    <xf numFmtId="0" fontId="2" fillId="2"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12" fillId="2"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43" fontId="2" fillId="2" borderId="8" xfId="15" applyFont="1" applyFill="1" applyBorder="1" applyAlignment="1">
      <alignment horizontal="center" vertical="center" wrapText="1"/>
    </xf>
    <xf numFmtId="0" fontId="2" fillId="2" borderId="8" xfId="0" applyFont="1" applyFill="1" applyBorder="1" applyAlignment="1">
      <alignment horizontal="center" vertical="center"/>
    </xf>
    <xf numFmtId="4" fontId="2" fillId="0" borderId="8" xfId="0" applyNumberFormat="1" applyFont="1" applyFill="1" applyBorder="1"/>
    <xf numFmtId="0" fontId="2" fillId="0" borderId="8" xfId="0" applyFont="1" applyFill="1" applyBorder="1"/>
    <xf numFmtId="0" fontId="18" fillId="2" borderId="0" xfId="0" applyFont="1" applyFill="1" applyBorder="1" applyAlignment="1">
      <alignment horizontal="center" vertical="center"/>
    </xf>
    <xf numFmtId="15" fontId="18" fillId="2" borderId="0" xfId="0" applyNumberFormat="1" applyFont="1" applyFill="1" applyBorder="1" applyAlignment="1">
      <alignment horizontal="center" vertical="center"/>
    </xf>
    <xf numFmtId="0" fontId="0" fillId="2" borderId="0" xfId="0" applyFill="1" applyBorder="1" applyAlignment="1">
      <alignment horizontal="center"/>
    </xf>
    <xf numFmtId="0" fontId="19" fillId="2" borderId="0" xfId="0" applyFont="1" applyFill="1" applyAlignment="1">
      <alignment horizontal="center" vertical="center"/>
    </xf>
    <xf numFmtId="0" fontId="0" fillId="2" borderId="0" xfId="0" applyFill="1" applyAlignment="1">
      <alignment horizontal="center"/>
    </xf>
    <xf numFmtId="0" fontId="2" fillId="2" borderId="0" xfId="0" applyFont="1" applyFill="1" applyBorder="1" applyAlignment="1">
      <alignment horizontal="center" vertical="center"/>
    </xf>
    <xf numFmtId="0" fontId="2" fillId="3" borderId="8" xfId="0" applyFont="1" applyFill="1" applyBorder="1" applyAlignment="1">
      <alignment horizontal="center" vertical="center" wrapText="1"/>
    </xf>
    <xf numFmtId="165" fontId="2" fillId="3" borderId="8" xfId="0" applyNumberFormat="1" applyFont="1" applyFill="1" applyBorder="1" applyAlignment="1">
      <alignment horizontal="center" vertical="center" wrapText="1"/>
    </xf>
    <xf numFmtId="9" fontId="16" fillId="5" borderId="8" xfId="14"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8" xfId="0" applyFont="1" applyFill="1" applyBorder="1" applyAlignment="1" applyProtection="1">
      <alignment horizontal="center" vertical="center" wrapText="1"/>
    </xf>
    <xf numFmtId="0" fontId="16" fillId="6" borderId="8"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0" xfId="0" applyFont="1" applyFill="1" applyBorder="1" applyAlignment="1">
      <alignment horizontal="center" wrapText="1"/>
    </xf>
    <xf numFmtId="0" fontId="0" fillId="0" borderId="0" xfId="0" applyAlignment="1">
      <alignment horizontal="center" wrapText="1"/>
    </xf>
    <xf numFmtId="167" fontId="12" fillId="0" borderId="8" xfId="0" applyNumberFormat="1" applyFont="1" applyFill="1" applyBorder="1" applyAlignment="1">
      <alignment horizontal="center" vertical="center" wrapText="1"/>
    </xf>
    <xf numFmtId="167" fontId="12" fillId="0" borderId="8" xfId="16" applyNumberFormat="1" applyFont="1" applyFill="1" applyBorder="1" applyAlignment="1">
      <alignment horizontal="center" vertical="center" wrapText="1"/>
    </xf>
    <xf numFmtId="164" fontId="12" fillId="2" borderId="8" xfId="0" applyNumberFormat="1" applyFont="1" applyFill="1" applyBorder="1" applyAlignment="1">
      <alignment horizontal="center" vertical="center" wrapText="1"/>
    </xf>
    <xf numFmtId="166" fontId="12" fillId="2" borderId="8" xfId="14" applyNumberFormat="1" applyFont="1" applyFill="1" applyBorder="1" applyAlignment="1">
      <alignment horizontal="center" vertical="center" wrapText="1"/>
    </xf>
    <xf numFmtId="1" fontId="12" fillId="0" borderId="8" xfId="0" applyNumberFormat="1" applyFont="1" applyFill="1" applyBorder="1" applyAlignment="1">
      <alignment horizontal="center" vertical="center" wrapText="1"/>
    </xf>
    <xf numFmtId="0" fontId="12" fillId="2" borderId="8" xfId="0" applyNumberFormat="1" applyFont="1" applyFill="1" applyBorder="1" applyAlignment="1">
      <alignment horizontal="justify" vertical="center" wrapText="1"/>
    </xf>
    <xf numFmtId="167" fontId="12" fillId="2" borderId="8" xfId="0" applyNumberFormat="1" applyFont="1" applyFill="1" applyBorder="1" applyAlignment="1">
      <alignment horizontal="center" vertical="center" wrapText="1"/>
    </xf>
    <xf numFmtId="167" fontId="12" fillId="2" borderId="8" xfId="16"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14" fontId="12" fillId="0" borderId="8" xfId="0" applyNumberFormat="1" applyFont="1" applyFill="1" applyBorder="1" applyAlignment="1">
      <alignment horizontal="center" vertical="center"/>
    </xf>
    <xf numFmtId="0" fontId="12" fillId="0" borderId="8" xfId="16" applyNumberFormat="1" applyFont="1" applyFill="1" applyBorder="1" applyAlignment="1">
      <alignment horizontal="justify" vertical="center" wrapText="1"/>
    </xf>
    <xf numFmtId="0" fontId="12" fillId="0" borderId="8" xfId="16" applyNumberFormat="1" applyFont="1" applyFill="1" applyBorder="1" applyAlignment="1">
      <alignment horizontal="center" vertical="center" wrapText="1"/>
    </xf>
    <xf numFmtId="0" fontId="12" fillId="0" borderId="8" xfId="16" applyFont="1" applyFill="1" applyBorder="1" applyAlignment="1">
      <alignment horizontal="center" vertical="center" wrapText="1"/>
    </xf>
    <xf numFmtId="0" fontId="12" fillId="0" borderId="8" xfId="16" applyFont="1" applyFill="1" applyBorder="1" applyAlignment="1">
      <alignment horizontal="justify" vertical="center" wrapText="1"/>
    </xf>
    <xf numFmtId="0" fontId="12" fillId="0" borderId="8" xfId="0" applyNumberFormat="1" applyFont="1" applyFill="1" applyBorder="1" applyAlignment="1">
      <alignment horizontal="left" vertical="center" wrapText="1"/>
    </xf>
    <xf numFmtId="0" fontId="12" fillId="2" borderId="8" xfId="0" applyNumberFormat="1" applyFont="1" applyFill="1" applyBorder="1" applyAlignment="1">
      <alignment horizontal="center" vertical="center" wrapText="1"/>
    </xf>
    <xf numFmtId="1" fontId="12" fillId="2" borderId="8" xfId="0" applyNumberFormat="1" applyFont="1" applyFill="1" applyBorder="1" applyAlignment="1">
      <alignment horizontal="center" vertical="center" wrapText="1"/>
    </xf>
    <xf numFmtId="14" fontId="12" fillId="2" borderId="8" xfId="0" applyNumberFormat="1" applyFont="1" applyFill="1" applyBorder="1" applyAlignment="1">
      <alignment horizontal="center" vertical="center" wrapText="1"/>
    </xf>
    <xf numFmtId="0" fontId="12" fillId="2" borderId="8" xfId="0" applyFont="1" applyFill="1" applyBorder="1" applyAlignment="1">
      <alignment horizontal="justify" vertical="center"/>
    </xf>
    <xf numFmtId="0" fontId="12" fillId="2" borderId="8" xfId="0" applyFont="1" applyFill="1" applyBorder="1" applyAlignment="1">
      <alignment horizontal="justify" vertical="center" wrapText="1"/>
    </xf>
    <xf numFmtId="0" fontId="12" fillId="2" borderId="8" xfId="0" applyFont="1" applyFill="1" applyBorder="1" applyAlignment="1">
      <alignment horizontal="center" vertical="center"/>
    </xf>
    <xf numFmtId="14" fontId="12" fillId="2" borderId="8" xfId="0" applyNumberFormat="1" applyFont="1" applyFill="1" applyBorder="1" applyAlignment="1">
      <alignment horizontal="center" vertical="center"/>
    </xf>
    <xf numFmtId="9" fontId="12" fillId="0" borderId="8" xfId="0" applyNumberFormat="1" applyFont="1" applyFill="1" applyBorder="1" applyAlignment="1">
      <alignment horizontal="justify" vertical="center" wrapText="1"/>
    </xf>
    <xf numFmtId="9" fontId="12" fillId="0" borderId="8" xfId="0" applyNumberFormat="1"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8" xfId="0" applyFont="1" applyFill="1" applyBorder="1" applyAlignment="1">
      <alignment vertical="center" wrapText="1" shrinkToFit="1"/>
    </xf>
    <xf numFmtId="0" fontId="12" fillId="0" borderId="8" xfId="1" applyNumberFormat="1" applyFont="1" applyFill="1" applyBorder="1" applyAlignment="1">
      <alignment horizontal="justify" vertical="center" wrapText="1"/>
    </xf>
    <xf numFmtId="0" fontId="12" fillId="0" borderId="8" xfId="1" applyNumberFormat="1" applyFont="1" applyFill="1" applyBorder="1" applyAlignment="1">
      <alignment horizontal="center" vertical="center" wrapText="1"/>
    </xf>
    <xf numFmtId="167" fontId="12" fillId="0" borderId="8" xfId="1" applyNumberFormat="1" applyFont="1" applyFill="1" applyBorder="1" applyAlignment="1">
      <alignment horizontal="center" vertical="center" wrapText="1"/>
    </xf>
    <xf numFmtId="0" fontId="12" fillId="0" borderId="8" xfId="1" applyFont="1" applyFill="1" applyBorder="1" applyAlignment="1">
      <alignment horizontal="justify" vertical="center" wrapText="1"/>
    </xf>
    <xf numFmtId="0" fontId="12" fillId="0" borderId="8" xfId="1" applyFont="1" applyFill="1" applyBorder="1" applyAlignment="1">
      <alignment horizontal="center" vertical="center" wrapText="1"/>
    </xf>
    <xf numFmtId="0" fontId="12" fillId="2" borderId="8" xfId="0" applyNumberFormat="1" applyFont="1" applyFill="1" applyBorder="1" applyAlignment="1">
      <alignment horizontal="center" vertical="center"/>
    </xf>
    <xf numFmtId="167" fontId="12" fillId="0" borderId="8" xfId="0" applyNumberFormat="1" applyFont="1" applyFill="1" applyBorder="1" applyAlignment="1">
      <alignment horizontal="justify" vertical="center" wrapText="1"/>
    </xf>
    <xf numFmtId="0" fontId="3" fillId="2" borderId="8" xfId="0" applyFont="1" applyFill="1" applyBorder="1" applyAlignment="1">
      <alignment horizontal="center" vertical="center"/>
    </xf>
    <xf numFmtId="0" fontId="2" fillId="0" borderId="8" xfId="0" applyNumberFormat="1" applyFont="1" applyFill="1" applyBorder="1" applyAlignment="1">
      <alignment horizontal="center" vertical="center" wrapText="1"/>
    </xf>
    <xf numFmtId="0" fontId="12" fillId="0" borderId="8" xfId="0" applyFont="1" applyFill="1" applyBorder="1" applyAlignment="1">
      <alignment horizontal="justify" vertical="center" wrapText="1"/>
    </xf>
    <xf numFmtId="0" fontId="12" fillId="0" borderId="8" xfId="0" applyNumberFormat="1" applyFont="1" applyFill="1" applyBorder="1" applyAlignment="1">
      <alignment horizontal="justify" vertical="center" wrapText="1"/>
    </xf>
    <xf numFmtId="0" fontId="3" fillId="0" borderId="0" xfId="0" applyFont="1"/>
    <xf numFmtId="0" fontId="2" fillId="2" borderId="8" xfId="0" applyNumberFormat="1" applyFont="1" applyFill="1" applyBorder="1" applyAlignment="1">
      <alignment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3" fillId="2" borderId="0" xfId="0" applyFont="1" applyFill="1" applyAlignment="1">
      <alignment horizontal="center"/>
    </xf>
    <xf numFmtId="0" fontId="12" fillId="0" borderId="8" xfId="0" applyFont="1" applyFill="1" applyBorder="1" applyAlignment="1">
      <alignment horizontal="justify" vertical="center" wrapText="1" shrinkToFit="1"/>
    </xf>
    <xf numFmtId="0" fontId="2" fillId="0" borderId="0" xfId="0" applyFont="1" applyFill="1" applyBorder="1" applyAlignment="1">
      <alignment horizontal="justify" vertical="center" wrapText="1"/>
    </xf>
    <xf numFmtId="0" fontId="0" fillId="0" borderId="0" xfId="0" applyAlignment="1">
      <alignment horizontal="justify" vertical="center" wrapText="1"/>
    </xf>
    <xf numFmtId="0" fontId="12" fillId="0" borderId="8" xfId="0" applyFont="1" applyBorder="1" applyAlignment="1">
      <alignment horizontal="justify" vertical="center" wrapText="1"/>
    </xf>
    <xf numFmtId="0" fontId="20" fillId="2" borderId="8"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2" borderId="9" xfId="0" applyFont="1" applyFill="1" applyBorder="1" applyAlignment="1">
      <alignment horizontal="center" vertical="center"/>
    </xf>
    <xf numFmtId="0" fontId="16" fillId="5" borderId="10" xfId="0" applyFont="1" applyFill="1" applyBorder="1" applyAlignment="1" applyProtection="1">
      <alignment horizontal="center" vertical="center" wrapText="1"/>
    </xf>
    <xf numFmtId="0" fontId="2" fillId="0" borderId="11" xfId="0" applyFont="1" applyFill="1" applyBorder="1" applyAlignment="1">
      <alignment horizontal="center" vertical="center"/>
    </xf>
    <xf numFmtId="166" fontId="12" fillId="0" borderId="8" xfId="14"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0" xfId="0" applyBorder="1" applyAlignment="1">
      <alignment horizontal="center" vertical="center" wrapText="1"/>
    </xf>
    <xf numFmtId="0" fontId="12" fillId="7" borderId="8"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8" xfId="0" applyFont="1" applyFill="1" applyBorder="1" applyAlignment="1">
      <alignment horizontal="justify"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23" fillId="0" borderId="0"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23" fillId="0" borderId="0" xfId="0" applyFont="1" applyFill="1" applyBorder="1" applyAlignment="1">
      <alignment horizontal="center" vertical="center"/>
    </xf>
    <xf numFmtId="0" fontId="21" fillId="0" borderId="0" xfId="0" applyFont="1" applyFill="1" applyBorder="1" applyAlignment="1">
      <alignment horizontal="center" vertical="center"/>
    </xf>
    <xf numFmtId="4" fontId="0" fillId="0" borderId="12" xfId="0" applyNumberFormat="1" applyBorder="1" applyAlignment="1">
      <alignment horizontal="center" vertical="center"/>
    </xf>
    <xf numFmtId="10" fontId="15" fillId="9" borderId="12" xfId="14" applyNumberFormat="1" applyFont="1" applyFill="1" applyBorder="1" applyAlignment="1">
      <alignment horizontal="center" vertical="center"/>
    </xf>
    <xf numFmtId="10" fontId="15" fillId="10" borderId="12" xfId="14" applyNumberFormat="1" applyFont="1" applyFill="1" applyBorder="1" applyAlignment="1">
      <alignment horizontal="center" vertical="center"/>
    </xf>
    <xf numFmtId="0" fontId="4" fillId="0" borderId="6" xfId="0" applyFont="1" applyFill="1" applyBorder="1" applyAlignment="1"/>
    <xf numFmtId="0" fontId="4" fillId="0" borderId="7" xfId="0" applyFont="1" applyFill="1" applyBorder="1" applyAlignment="1"/>
    <xf numFmtId="0" fontId="0" fillId="2" borderId="14" xfId="0" applyFill="1" applyBorder="1"/>
    <xf numFmtId="0" fontId="0" fillId="0" borderId="15" xfId="0" applyBorder="1" applyAlignment="1">
      <alignment horizontal="center" vertical="center"/>
    </xf>
    <xf numFmtId="0" fontId="4" fillId="0" borderId="16" xfId="0" applyFont="1" applyFill="1" applyBorder="1" applyAlignment="1"/>
    <xf numFmtId="0" fontId="0" fillId="0" borderId="21" xfId="0" applyBorder="1" applyAlignment="1">
      <alignment horizontal="center" vertical="center"/>
    </xf>
    <xf numFmtId="0" fontId="4" fillId="0" borderId="22" xfId="0" applyFont="1" applyFill="1" applyBorder="1" applyAlignment="1">
      <alignment vertical="center"/>
    </xf>
    <xf numFmtId="0" fontId="0" fillId="0" borderId="23" xfId="0" applyBorder="1" applyAlignment="1">
      <alignment horizontal="center" vertical="center"/>
    </xf>
    <xf numFmtId="0" fontId="4" fillId="0" borderId="24" xfId="0" applyFont="1" applyFill="1" applyBorder="1" applyAlignment="1">
      <alignment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1" xfId="0" applyFont="1" applyFill="1" applyBorder="1" applyAlignment="1">
      <alignment horizont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8" xfId="0" applyFont="1" applyFill="1" applyBorder="1" applyAlignment="1">
      <alignment horizontal="left" vertical="center" wrapText="1"/>
    </xf>
    <xf numFmtId="0" fontId="13" fillId="0" borderId="3" xfId="0" applyFont="1" applyFill="1" applyBorder="1" applyAlignment="1"/>
    <xf numFmtId="0" fontId="13" fillId="0" borderId="0" xfId="0"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4" fillId="0" borderId="0" xfId="0" applyFont="1" applyFill="1" applyBorder="1" applyAlignment="1">
      <alignment horizontal="left"/>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cellXfs>
  <cellStyles count="19">
    <cellStyle name="Millares" xfId="15" builtinId="3"/>
    <cellStyle name="Normal" xfId="0" builtinId="0"/>
    <cellStyle name="Normal 13 2" xfId="1" xr:uid="{00000000-0005-0000-0000-000002000000}"/>
    <cellStyle name="Normal 2" xfId="2" xr:uid="{00000000-0005-0000-0000-000003000000}"/>
    <cellStyle name="Normal 2 3 2" xfId="3" xr:uid="{00000000-0005-0000-0000-000004000000}"/>
    <cellStyle name="Normal 3" xfId="4" xr:uid="{00000000-0005-0000-0000-000005000000}"/>
    <cellStyle name="Normal 4" xfId="5" xr:uid="{00000000-0005-0000-0000-000006000000}"/>
    <cellStyle name="Normal 4 2" xfId="6" xr:uid="{00000000-0005-0000-0000-000007000000}"/>
    <cellStyle name="Normal 4 3" xfId="7" xr:uid="{00000000-0005-0000-0000-000008000000}"/>
    <cellStyle name="Normal 5" xfId="8" xr:uid="{00000000-0005-0000-0000-000009000000}"/>
    <cellStyle name="Normal 5 2" xfId="9" xr:uid="{00000000-0005-0000-0000-00000A000000}"/>
    <cellStyle name="Normal 6" xfId="10" xr:uid="{00000000-0005-0000-0000-00000B000000}"/>
    <cellStyle name="Normal 7" xfId="11" xr:uid="{00000000-0005-0000-0000-00000C000000}"/>
    <cellStyle name="Normal 7 2" xfId="16" xr:uid="{00000000-0005-0000-0000-00000D000000}"/>
    <cellStyle name="Normal 8" xfId="12" xr:uid="{00000000-0005-0000-0000-00000E000000}"/>
    <cellStyle name="Normal 9" xfId="17" xr:uid="{00000000-0005-0000-0000-00000F000000}"/>
    <cellStyle name="Porcentaje" xfId="14" builtinId="5"/>
    <cellStyle name="Porcentaje 2" xfId="18" xr:uid="{00000000-0005-0000-0000-000011000000}"/>
    <cellStyle name="Porcentaje 2 3" xfId="13" xr:uid="{00000000-0005-0000-0000-000012000000}"/>
  </cellStyles>
  <dxfs count="81">
    <dxf>
      <font>
        <color theme="0"/>
      </font>
    </dxf>
    <dxf>
      <fill>
        <patternFill>
          <bgColor rgb="FFFFC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000"/>
        </patternFill>
      </fill>
    </dxf>
    <dxf>
      <fill>
        <patternFill>
          <bgColor theme="7"/>
        </patternFill>
      </fill>
    </dxf>
    <dxf>
      <fill>
        <patternFill>
          <bgColor rgb="FFFFFF00"/>
        </patternFill>
      </fill>
    </dxf>
    <dxf>
      <fill>
        <patternFill>
          <bgColor theme="7"/>
        </patternFill>
      </fill>
    </dxf>
    <dxf>
      <fill>
        <patternFill>
          <bgColor theme="4" tint="0.39994506668294322"/>
        </patternFill>
      </fill>
    </dxf>
    <dxf>
      <fill>
        <patternFill>
          <bgColor theme="6" tint="0.39994506668294322"/>
        </patternFill>
      </fill>
    </dxf>
    <dxf>
      <fill>
        <patternFill>
          <bgColor theme="5"/>
        </patternFill>
      </fill>
    </dxf>
    <dxf>
      <fill>
        <patternFill>
          <bgColor theme="5"/>
        </patternFill>
      </fill>
    </dxf>
    <dxf>
      <fill>
        <patternFill>
          <bgColor rgb="FFFFFF00"/>
        </patternFill>
      </fill>
    </dxf>
    <dxf>
      <fill>
        <patternFill>
          <bgColor theme="6" tint="0.39994506668294322"/>
        </patternFill>
      </fill>
    </dxf>
    <dxf>
      <fill>
        <patternFill>
          <bgColor theme="3" tint="0.59996337778862885"/>
        </patternFill>
      </fill>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border>
        <left style="thin">
          <color theme="0" tint="-0.24994659260841701"/>
        </left>
        <right style="thin">
          <color theme="0" tint="-0.24994659260841701"/>
        </right>
        <top style="thin">
          <color theme="0" tint="-0.24994659260841701"/>
        </top>
        <bottom style="thin">
          <color theme="0" tint="-0.24994659260841701"/>
        </bottom>
      </border>
    </dxf>
    <dxf>
      <fill>
        <patternFill patternType="solid">
          <fgColor theme="0" tint="-0.14999847407452621"/>
          <bgColor theme="0" tint="-0.1499984740745262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4" tint="0.79998168889431442"/>
        </patternFill>
      </fill>
      <border>
        <right style="thin">
          <color theme="4" tint="0.39994506668294322"/>
        </right>
      </border>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89013336588644"/>
          <bgColor theme="4" tint="0.79998168889431442"/>
        </patternFill>
      </fill>
      <border>
        <bottom style="thin">
          <color theme="4" tint="0.39997558519241921"/>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border>
        <left style="thin">
          <color theme="0" tint="-0.24994659260841701"/>
        </left>
        <right style="thin">
          <color theme="0" tint="-0.24994659260841701"/>
        </right>
        <top style="thin">
          <color theme="0" tint="-0.24994659260841701"/>
        </top>
        <bottom style="thin">
          <color theme="0" tint="-0.24994659260841701"/>
        </bottom>
      </border>
    </dxf>
    <dxf>
      <fill>
        <patternFill patternType="solid">
          <fgColor theme="0" tint="-0.14999847407452621"/>
          <bgColor theme="0" tint="-0.1499984740745262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4" tint="0.79998168889431442"/>
        </patternFill>
      </fill>
      <border>
        <right style="thin">
          <color theme="4" tint="0.39994506668294322"/>
        </right>
      </border>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89013336588644"/>
          <bgColor theme="4" tint="0.79998168889431442"/>
        </patternFill>
      </fill>
      <border>
        <bottom style="thin">
          <color theme="4" tint="0.39997558519241921"/>
        </bottom>
      </border>
    </dxf>
    <dxf>
      <fill>
        <patternFill patternType="none">
          <bgColor auto="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StyleMedium9" defaultPivotStyle="PivotStyleLight16">
    <tableStyle name="Seguimiento OCI" table="0" count="14" xr9:uid="{00000000-0011-0000-FFFF-FFFF00000000}">
      <tableStyleElement type="wholeTable" dxfId="80"/>
      <tableStyleElement type="headerRow" dxfId="79"/>
      <tableStyleElement type="totalRow" dxfId="78"/>
      <tableStyleElement type="firstColumn" dxfId="77"/>
      <tableStyleElement type="firstRowStripe" dxfId="76"/>
      <tableStyleElement type="secondRowStripe" dxfId="75"/>
      <tableStyleElement type="firstColumnStripe" dxfId="74"/>
      <tableStyleElement type="firstSubtotalColumn" dxfId="73"/>
      <tableStyleElement type="firstSubtotalRow" dxfId="72"/>
      <tableStyleElement type="secondSubtotalRow" dxfId="71"/>
      <tableStyleElement type="firstRowSubheading" dxfId="70"/>
      <tableStyleElement type="secondRowSubheading" dxfId="69"/>
      <tableStyleElement type="pageFieldLabels" dxfId="68"/>
      <tableStyleElement type="pageFieldValues" dxfId="67"/>
    </tableStyle>
    <tableStyle name="Seguimiento OCI 2" table="0" count="14" xr9:uid="{00000000-0011-0000-FFFF-FFFF01000000}">
      <tableStyleElement type="wholeTable" dxfId="66"/>
      <tableStyleElement type="headerRow" dxfId="65"/>
      <tableStyleElement type="totalRow" dxfId="64"/>
      <tableStyleElement type="firstColumn" dxfId="63"/>
      <tableStyleElement type="firstRowStripe" dxfId="62"/>
      <tableStyleElement type="secondRowStripe" dxfId="61"/>
      <tableStyleElement type="firstColumnStripe" dxfId="60"/>
      <tableStyleElement type="firstSubtotalColumn" dxfId="59"/>
      <tableStyleElement type="firstSubtotalRow" dxfId="58"/>
      <tableStyleElement type="secondSubtotalRow" dxfId="57"/>
      <tableStyleElement type="firstRowSubheading" dxfId="56"/>
      <tableStyleElement type="secondRowSubheading" dxfId="55"/>
      <tableStyleElement type="pageFieldLabels" dxfId="54"/>
      <tableStyleElement type="pageFieldValues" dxfId="53"/>
    </tableStyle>
  </tableStyles>
  <colors>
    <mruColors>
      <color rgb="FFC76361"/>
      <color rgb="FFC35855"/>
      <color rgb="FFBF4C49"/>
      <color rgb="FFFFFF33"/>
      <color rgb="FFA38EBC"/>
      <color rgb="FF977FB3"/>
      <color rgb="FF78A6DE"/>
      <color rgb="FFC45B58"/>
      <color rgb="FFFFFF81"/>
      <color rgb="FFB3A3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tabColor theme="3" tint="0.59999389629810485"/>
    <pageSetUpPr fitToPage="1"/>
  </sheetPr>
  <dimension ref="A1:AO468"/>
  <sheetViews>
    <sheetView showGridLines="0" tabSelected="1" topLeftCell="O1" zoomScale="90" zoomScaleNormal="90" zoomScaleSheetLayoutView="80" zoomScalePageLayoutView="60" workbookViewId="0">
      <pane ySplit="1" topLeftCell="A417" activePane="bottomLeft" state="frozen"/>
      <selection pane="bottomLeft" activeCell="O418" sqref="O418"/>
    </sheetView>
  </sheetViews>
  <sheetFormatPr baseColWidth="10" defaultRowHeight="12.75" x14ac:dyDescent="0.2"/>
  <cols>
    <col min="1" max="1" width="16.5703125" style="94" customWidth="1"/>
    <col min="2" max="2" width="14.140625" style="23" customWidth="1"/>
    <col min="3" max="3" width="17.42578125" style="23" customWidth="1"/>
    <col min="4" max="4" width="13.85546875" style="19" customWidth="1"/>
    <col min="5" max="5" width="55.5703125" customWidth="1"/>
    <col min="6" max="6" width="37.42578125" customWidth="1"/>
    <col min="7" max="7" width="34" customWidth="1"/>
    <col min="8" max="8" width="52.85546875" style="97" customWidth="1"/>
    <col min="9" max="9" width="30.7109375" style="50" customWidth="1"/>
    <col min="10" max="10" width="15.5703125" customWidth="1"/>
    <col min="11" max="11" width="15.140625" customWidth="1"/>
    <col min="12" max="12" width="13" customWidth="1"/>
    <col min="13" max="13" width="19.85546875" customWidth="1"/>
    <col min="14" max="14" width="20.28515625" style="89" customWidth="1"/>
    <col min="15" max="15" width="15.140625" customWidth="1"/>
    <col min="16" max="16" width="32.140625" customWidth="1"/>
    <col min="17" max="17" width="23.5703125" style="6" customWidth="1"/>
    <col min="18" max="18" width="17.85546875" customWidth="1"/>
    <col min="19" max="19" width="20.85546875" customWidth="1"/>
    <col min="20" max="20" width="18.140625" customWidth="1"/>
    <col min="21" max="21" width="13.7109375" customWidth="1"/>
    <col min="22" max="23" width="14.5703125" style="16" customWidth="1"/>
    <col min="24" max="24" width="14.5703125" style="5" customWidth="1"/>
    <col min="25" max="27" width="14.5703125" style="5" bestFit="1" customWidth="1"/>
    <col min="28" max="28" width="12" style="115" hidden="1" customWidth="1"/>
    <col min="29" max="29" width="9.42578125" style="115" hidden="1" customWidth="1"/>
    <col min="30" max="30" width="9" style="115" hidden="1" customWidth="1"/>
    <col min="31" max="31" width="9.42578125" style="113" hidden="1" customWidth="1"/>
    <col min="32" max="32" width="20" style="18" bestFit="1" customWidth="1"/>
    <col min="33" max="33" width="19.28515625" style="18" customWidth="1"/>
    <col min="34" max="41" width="11.42578125" style="18"/>
  </cols>
  <sheetData>
    <row r="1" spans="1:41" s="17" customFormat="1" ht="48.75" customHeight="1" x14ac:dyDescent="0.2">
      <c r="A1" s="45" t="s">
        <v>2242</v>
      </c>
      <c r="B1" s="45" t="s">
        <v>1530</v>
      </c>
      <c r="C1" s="45" t="s">
        <v>940</v>
      </c>
      <c r="D1" s="42" t="s">
        <v>11</v>
      </c>
      <c r="E1" s="42" t="s">
        <v>934</v>
      </c>
      <c r="F1" s="42" t="s">
        <v>12</v>
      </c>
      <c r="G1" s="42" t="s">
        <v>13</v>
      </c>
      <c r="H1" s="42" t="s">
        <v>935</v>
      </c>
      <c r="I1" s="42" t="s">
        <v>14</v>
      </c>
      <c r="J1" s="42" t="s">
        <v>15</v>
      </c>
      <c r="K1" s="43" t="s">
        <v>16</v>
      </c>
      <c r="L1" s="43" t="s">
        <v>17</v>
      </c>
      <c r="M1" s="42" t="s">
        <v>18</v>
      </c>
      <c r="N1" s="47" t="s">
        <v>936</v>
      </c>
      <c r="O1" s="42" t="s">
        <v>937</v>
      </c>
      <c r="P1" s="42" t="s">
        <v>19</v>
      </c>
      <c r="Q1" s="44" t="s">
        <v>2380</v>
      </c>
      <c r="R1" s="45" t="s">
        <v>6</v>
      </c>
      <c r="S1" s="45" t="s">
        <v>5</v>
      </c>
      <c r="T1" s="45" t="s">
        <v>7</v>
      </c>
      <c r="U1" s="45" t="s">
        <v>57</v>
      </c>
      <c r="V1" s="46" t="s">
        <v>562</v>
      </c>
      <c r="W1" s="46" t="s">
        <v>563</v>
      </c>
      <c r="X1" s="46" t="s">
        <v>566</v>
      </c>
      <c r="Y1" s="46" t="s">
        <v>58</v>
      </c>
      <c r="Z1" s="102" t="s">
        <v>939</v>
      </c>
      <c r="AA1" s="46" t="s">
        <v>938</v>
      </c>
      <c r="AB1" s="110" t="s">
        <v>564</v>
      </c>
      <c r="AC1" s="110" t="s">
        <v>565</v>
      </c>
      <c r="AD1" s="110" t="s">
        <v>571</v>
      </c>
      <c r="AE1" s="110" t="s">
        <v>572</v>
      </c>
      <c r="AF1" s="36" t="s">
        <v>634</v>
      </c>
      <c r="AG1" s="37">
        <f ca="1">TODAY()</f>
        <v>43305</v>
      </c>
      <c r="AH1" s="38"/>
      <c r="AI1" s="39"/>
      <c r="AJ1" s="40"/>
      <c r="AK1" s="40"/>
      <c r="AL1" s="40"/>
      <c r="AM1" s="40"/>
      <c r="AN1" s="40"/>
      <c r="AO1" s="40"/>
    </row>
    <row r="2" spans="1:41" s="17" customFormat="1" ht="359.25" customHeight="1" x14ac:dyDescent="0.2">
      <c r="A2" s="30">
        <v>1</v>
      </c>
      <c r="B2" s="30">
        <v>1</v>
      </c>
      <c r="C2" s="30" t="s">
        <v>2262</v>
      </c>
      <c r="D2" s="108" t="s">
        <v>160</v>
      </c>
      <c r="E2" s="109" t="s">
        <v>2301</v>
      </c>
      <c r="F2" s="109" t="s">
        <v>2245</v>
      </c>
      <c r="G2" s="109" t="s">
        <v>2302</v>
      </c>
      <c r="H2" s="109" t="s">
        <v>2308</v>
      </c>
      <c r="I2" s="108" t="s">
        <v>27</v>
      </c>
      <c r="J2" s="108">
        <v>4</v>
      </c>
      <c r="K2" s="51">
        <v>43122</v>
      </c>
      <c r="L2" s="51">
        <v>43485</v>
      </c>
      <c r="M2" s="53">
        <f t="shared" ref="M2:M20" si="0">(+L2-K2)/7</f>
        <v>51.857142857142854</v>
      </c>
      <c r="N2" s="108" t="s">
        <v>2288</v>
      </c>
      <c r="O2" s="108">
        <v>0</v>
      </c>
      <c r="P2" s="108"/>
      <c r="Q2" s="54">
        <f>IF(O2/J2&gt;1,100,+O2/J2*100)</f>
        <v>0</v>
      </c>
      <c r="R2" s="55">
        <f>+M2*Q2/100</f>
        <v>0</v>
      </c>
      <c r="S2" s="55">
        <f ca="1">IF(L2&lt;=$AG$1,R2,0)</f>
        <v>0</v>
      </c>
      <c r="T2" s="55">
        <f ca="1">IF($AG$1&gt;=L2,M2,0)</f>
        <v>0</v>
      </c>
      <c r="U2" s="28" t="str">
        <f ca="1">IF(W2="CUMPLIDO","SI","NO")</f>
        <v>NO</v>
      </c>
      <c r="V2" s="105" t="str">
        <f ca="1">IF(Q2=100,"CUMPLIDO",IF(L2-$AG$1&lt;0,"VENCIDO",IF(L2-$AG$1&lt;=30,"PRÓXIMO A VENCER",IF(Q2&gt;0,"CON AVANCE","EN TERMINO"))))</f>
        <v>EN TERMINO</v>
      </c>
      <c r="W2" s="105" t="str">
        <f t="shared" ref="W2:W65" ca="1" si="1">IF(A2&lt;&gt;"",IF(AC2=1,"VENCIDO",IF(AC2=2,"PRÓXIMO A VENCER",IF(AC2=3,"EN TERMINO",IF(AC2=4,"CON AVANCE",IF(AC2=5,"CUMPLIDO",))))),"")</f>
        <v>EN TERMINO</v>
      </c>
      <c r="X2" s="29" t="s">
        <v>2243</v>
      </c>
      <c r="Y2" s="100" t="s">
        <v>2246</v>
      </c>
      <c r="Z2" s="29">
        <f t="shared" ref="Z2:Z65" si="2">IF(A2&lt;&gt;"",1,Z1+1)</f>
        <v>1</v>
      </c>
      <c r="AA2" s="29" t="str">
        <f>CONCATENATE(Y2," - ",Z2)</f>
        <v>H1AC17 - 1</v>
      </c>
      <c r="AB2" s="111">
        <f ca="1">IF(V2="VENCIDO",1,IF(V2="PRÓXIMO A VENCER",2,IF(V2="EN TERMINO",3,IF(V2="CON AVANCE",4,IF(V2="CUMPLIDO",5,)))))</f>
        <v>3</v>
      </c>
      <c r="AC2" s="111">
        <f ca="1">IF(Z3=Z2+1,MIN(AB2,AC3),AB2)</f>
        <v>3</v>
      </c>
      <c r="AD2" s="111" t="str">
        <f>IF(A2&lt;&gt;"",MID(E2,1,FIND(" ",E2,1)-1),AD1)</f>
        <v>H1AC17.</v>
      </c>
      <c r="AE2" s="111" t="str">
        <f t="shared" ref="AE2:AE68" si="3">IFERROR(MID(AD2,1,FIND(".",AD2,1)-1),AD2)</f>
        <v>H1AC17</v>
      </c>
      <c r="AF2" s="36"/>
      <c r="AG2" s="37"/>
      <c r="AH2" s="38"/>
      <c r="AI2" s="39"/>
      <c r="AJ2" s="40"/>
      <c r="AK2" s="40"/>
      <c r="AL2" s="40"/>
      <c r="AM2" s="40"/>
      <c r="AN2" s="40"/>
      <c r="AO2" s="40"/>
    </row>
    <row r="3" spans="1:41" s="17" customFormat="1" ht="146.25" customHeight="1" x14ac:dyDescent="0.2">
      <c r="A3" s="30">
        <v>2</v>
      </c>
      <c r="B3" s="30">
        <v>2</v>
      </c>
      <c r="C3" s="30" t="s">
        <v>2262</v>
      </c>
      <c r="D3" s="108" t="s">
        <v>160</v>
      </c>
      <c r="E3" s="109" t="s">
        <v>2260</v>
      </c>
      <c r="F3" s="109" t="s">
        <v>2261</v>
      </c>
      <c r="G3" s="109" t="s">
        <v>2303</v>
      </c>
      <c r="H3" s="109" t="s">
        <v>2309</v>
      </c>
      <c r="I3" s="108" t="s">
        <v>27</v>
      </c>
      <c r="J3" s="108">
        <v>4</v>
      </c>
      <c r="K3" s="51">
        <v>43122</v>
      </c>
      <c r="L3" s="51">
        <v>43485</v>
      </c>
      <c r="M3" s="53">
        <f t="shared" si="0"/>
        <v>51.857142857142854</v>
      </c>
      <c r="N3" s="108" t="s">
        <v>1146</v>
      </c>
      <c r="O3" s="108">
        <v>0</v>
      </c>
      <c r="P3" s="108"/>
      <c r="Q3" s="54">
        <f>IF(O3/J3&gt;1,100,+O3/J3*100)</f>
        <v>0</v>
      </c>
      <c r="R3" s="55">
        <f>+M3*Q3/100</f>
        <v>0</v>
      </c>
      <c r="S3" s="55">
        <f ca="1">IF(L3&lt;=$AG$1,R3,0)</f>
        <v>0</v>
      </c>
      <c r="T3" s="55">
        <f ca="1">IF($AG$1&gt;=L3,M3,0)</f>
        <v>0</v>
      </c>
      <c r="U3" s="28" t="str">
        <f ca="1">IF(W3="CUMPLIDO","SI","NO")</f>
        <v>NO</v>
      </c>
      <c r="V3" s="105" t="str">
        <f t="shared" ref="V3:V19" ca="1" si="4">IF(Q3=100,"CUMPLIDO",IF(L3-$AG$1&lt;0,"VENCIDO",IF(L3-$AG$1&lt;=30,"PRÓXIMO A VENCER",IF(Q3&gt;0,"CON AVANCE","EN TERMINO"))))</f>
        <v>EN TERMINO</v>
      </c>
      <c r="W3" s="105" t="str">
        <f t="shared" ca="1" si="1"/>
        <v>EN TERMINO</v>
      </c>
      <c r="X3" s="29" t="s">
        <v>2243</v>
      </c>
      <c r="Y3" s="100" t="s">
        <v>2247</v>
      </c>
      <c r="Z3" s="29">
        <f t="shared" si="2"/>
        <v>1</v>
      </c>
      <c r="AA3" s="29" t="str">
        <f>CONCATENATE(Y3," - ",Z3)</f>
        <v>H2AC17 - 1</v>
      </c>
      <c r="AB3" s="111">
        <f ca="1">IF(V3="VENCIDO",1,IF(V3="PRÓXIMO A VENCER",2,IF(V3="EN TERMINO",3,IF(V3="CON AVANCE",4,IF(V3="CUMPLIDO",5,)))))</f>
        <v>3</v>
      </c>
      <c r="AC3" s="111">
        <f ca="1">IF(Z4=Z3+1,MIN(AB3,AC4),AB3)</f>
        <v>3</v>
      </c>
      <c r="AD3" s="111" t="str">
        <f>IF(A3&lt;&gt;"",MID(E3,1,FIND(" ",E3,1)-1),AD2)</f>
        <v>H2AC17.</v>
      </c>
      <c r="AE3" s="111" t="str">
        <f t="shared" si="3"/>
        <v>H2AC17</v>
      </c>
      <c r="AF3" s="36"/>
      <c r="AG3" s="37"/>
      <c r="AH3" s="38"/>
      <c r="AI3" s="39"/>
      <c r="AJ3" s="40"/>
      <c r="AK3" s="40"/>
      <c r="AL3" s="40"/>
      <c r="AM3" s="40"/>
      <c r="AN3" s="40"/>
      <c r="AO3" s="40"/>
    </row>
    <row r="4" spans="1:41" s="17" customFormat="1" ht="168" customHeight="1" x14ac:dyDescent="0.2">
      <c r="A4" s="30">
        <v>3</v>
      </c>
      <c r="B4" s="30">
        <v>3</v>
      </c>
      <c r="C4" s="30" t="s">
        <v>2262</v>
      </c>
      <c r="D4" s="108" t="s">
        <v>160</v>
      </c>
      <c r="E4" s="109" t="s">
        <v>2304</v>
      </c>
      <c r="F4" s="109" t="s">
        <v>2296</v>
      </c>
      <c r="G4" s="109" t="s">
        <v>2306</v>
      </c>
      <c r="H4" s="109" t="s">
        <v>1529</v>
      </c>
      <c r="I4" s="108" t="s">
        <v>1223</v>
      </c>
      <c r="J4" s="108">
        <v>1</v>
      </c>
      <c r="K4" s="51">
        <v>43146</v>
      </c>
      <c r="L4" s="52">
        <v>43250</v>
      </c>
      <c r="M4" s="53">
        <f t="shared" si="0"/>
        <v>14.857142857142858</v>
      </c>
      <c r="N4" s="30" t="s">
        <v>2312</v>
      </c>
      <c r="O4" s="108">
        <v>1</v>
      </c>
      <c r="P4" s="30"/>
      <c r="Q4" s="54">
        <f>IF(O4/J4&gt;1,100,+O4/J4*100)</f>
        <v>100</v>
      </c>
      <c r="R4" s="55">
        <f>+M4*Q4/100</f>
        <v>14.857142857142858</v>
      </c>
      <c r="S4" s="55">
        <f ca="1">IF(L4&lt;=$AG$1,R4,0)</f>
        <v>14.857142857142858</v>
      </c>
      <c r="T4" s="55">
        <f ca="1">IF($AG$1&gt;=L4,M4,0)</f>
        <v>14.857142857142858</v>
      </c>
      <c r="U4" s="28" t="str">
        <f>IF(W4="CUMPLIDO","SI","NO")</f>
        <v>SI</v>
      </c>
      <c r="V4" s="105" t="str">
        <f t="shared" si="4"/>
        <v>CUMPLIDO</v>
      </c>
      <c r="W4" s="105" t="str">
        <f t="shared" si="1"/>
        <v>CUMPLIDO</v>
      </c>
      <c r="X4" s="29" t="s">
        <v>2243</v>
      </c>
      <c r="Y4" s="100" t="s">
        <v>2244</v>
      </c>
      <c r="Z4" s="29">
        <f t="shared" si="2"/>
        <v>1</v>
      </c>
      <c r="AA4" s="29" t="str">
        <f>CONCATENATE(Y4," - ",Z4)</f>
        <v>H3AC17 - 1</v>
      </c>
      <c r="AB4" s="111">
        <f t="shared" ref="AB4:AB70" si="5">IF(V4="VENCIDO",1,IF(V4="PRÓXIMO A VENCER",2,IF(V4="EN TERMINO",3,IF(V4="CON AVANCE",4,IF(V4="CUMPLIDO",5,)))))</f>
        <v>5</v>
      </c>
      <c r="AC4" s="111">
        <f>IF(Z6=Z4+1,MIN(AB4,AC6),AB4)</f>
        <v>5</v>
      </c>
      <c r="AD4" s="111" t="str">
        <f>IF(A4&lt;&gt;"",MID(E4,1,FIND(" ",E4,1)-1),AD3)</f>
        <v>H3AC17.</v>
      </c>
      <c r="AE4" s="111" t="str">
        <f t="shared" si="3"/>
        <v>H3AC17</v>
      </c>
      <c r="AF4" s="36"/>
      <c r="AG4" s="37"/>
      <c r="AH4" s="38"/>
      <c r="AI4" s="39"/>
      <c r="AJ4" s="40"/>
      <c r="AK4" s="40"/>
      <c r="AL4" s="40"/>
      <c r="AM4" s="40"/>
      <c r="AN4" s="40"/>
      <c r="AO4" s="40"/>
    </row>
    <row r="5" spans="1:41" s="17" customFormat="1" ht="166.5" customHeight="1" x14ac:dyDescent="0.2">
      <c r="A5" s="30"/>
      <c r="B5" s="30">
        <v>4</v>
      </c>
      <c r="C5" s="30" t="s">
        <v>2262</v>
      </c>
      <c r="D5" s="108" t="s">
        <v>160</v>
      </c>
      <c r="E5" s="109" t="s">
        <v>2305</v>
      </c>
      <c r="F5" s="109" t="s">
        <v>2296</v>
      </c>
      <c r="G5" s="109" t="s">
        <v>2307</v>
      </c>
      <c r="H5" s="109" t="s">
        <v>2310</v>
      </c>
      <c r="I5" s="108" t="s">
        <v>2313</v>
      </c>
      <c r="J5" s="108">
        <v>2</v>
      </c>
      <c r="K5" s="51">
        <v>43160</v>
      </c>
      <c r="L5" s="51">
        <v>43525</v>
      </c>
      <c r="M5" s="53">
        <f t="shared" si="0"/>
        <v>52.142857142857146</v>
      </c>
      <c r="N5" s="30" t="s">
        <v>2311</v>
      </c>
      <c r="O5" s="108">
        <v>0</v>
      </c>
      <c r="P5" s="30"/>
      <c r="Q5" s="54">
        <f>IF(O5/J5&gt;1,100,+O5/J5*100)</f>
        <v>0</v>
      </c>
      <c r="R5" s="55">
        <f>+M5*Q5/100</f>
        <v>0</v>
      </c>
      <c r="S5" s="55">
        <f ca="1">IF(L5&lt;=$AG$1,R5,0)</f>
        <v>0</v>
      </c>
      <c r="T5" s="55">
        <f ca="1">IF($AG$1&gt;=L5,M5,0)</f>
        <v>0</v>
      </c>
      <c r="U5" s="28" t="str">
        <f>IF(W5="CUMPLIDO","SI","NO")</f>
        <v>NO</v>
      </c>
      <c r="V5" s="105" t="str">
        <f ca="1">IF(Q5=100,"CUMPLIDO",IF(L5-$AG$1&lt;0,"VENCIDO",IF(L5-$AG$1&lt;=30,"PRÓXIMO A VENCER",IF(Q5&gt;0,"CON AVANCE","EN TERMINO"))))</f>
        <v>EN TERMINO</v>
      </c>
      <c r="W5" s="105" t="str">
        <f t="shared" si="1"/>
        <v/>
      </c>
      <c r="X5" s="29" t="s">
        <v>2243</v>
      </c>
      <c r="Y5" s="100" t="s">
        <v>2244</v>
      </c>
      <c r="Z5" s="29">
        <f t="shared" si="2"/>
        <v>2</v>
      </c>
      <c r="AA5" s="29" t="str">
        <f>CONCATENATE(Y5," - ",Z5)</f>
        <v>H3AC17 - 2</v>
      </c>
      <c r="AB5" s="111">
        <f ca="1">IF(V5="VENCIDO",1,IF(V5="PRÓXIMO A VENCER",2,IF(V5="EN TERMINO",3,IF(V5="CON AVANCE",4,IF(V5="CUMPLIDO",5,)))))</f>
        <v>3</v>
      </c>
      <c r="AC5" s="111">
        <f ca="1">IF(Z7=Z5+1,MIN(AB5,AC7),AB5)</f>
        <v>3</v>
      </c>
      <c r="AD5" s="111" t="str">
        <f>IF(A5&lt;&gt;"",MID(E5,1,FIND(" ",E5,1)-1),AD4)</f>
        <v>H3AC17.</v>
      </c>
      <c r="AE5" s="111" t="str">
        <f>IFERROR(MID(AD5,1,FIND(".",AD5,1)-1),AD5)</f>
        <v>H3AC17</v>
      </c>
      <c r="AF5" s="36"/>
      <c r="AG5" s="37"/>
      <c r="AH5" s="38"/>
      <c r="AI5" s="39"/>
      <c r="AJ5" s="40"/>
      <c r="AK5" s="40"/>
      <c r="AL5" s="40"/>
      <c r="AM5" s="40"/>
      <c r="AN5" s="40"/>
      <c r="AO5" s="40"/>
    </row>
    <row r="6" spans="1:41" s="17" customFormat="1" ht="178.5" customHeight="1" x14ac:dyDescent="0.2">
      <c r="A6" s="30">
        <v>4</v>
      </c>
      <c r="B6" s="30">
        <v>5</v>
      </c>
      <c r="C6" s="30" t="s">
        <v>2262</v>
      </c>
      <c r="D6" s="108" t="s">
        <v>160</v>
      </c>
      <c r="E6" s="109" t="s">
        <v>2314</v>
      </c>
      <c r="F6" s="109" t="s">
        <v>2299</v>
      </c>
      <c r="G6" s="109" t="s">
        <v>2317</v>
      </c>
      <c r="H6" s="109" t="s">
        <v>2318</v>
      </c>
      <c r="I6" s="108" t="s">
        <v>2319</v>
      </c>
      <c r="J6" s="108">
        <v>2</v>
      </c>
      <c r="K6" s="51">
        <v>43132</v>
      </c>
      <c r="L6" s="51">
        <v>43497</v>
      </c>
      <c r="M6" s="53">
        <f t="shared" si="0"/>
        <v>52.142857142857146</v>
      </c>
      <c r="N6" s="108" t="s">
        <v>1146</v>
      </c>
      <c r="O6" s="108">
        <v>0</v>
      </c>
      <c r="P6" s="108"/>
      <c r="Q6" s="54">
        <f t="shared" ref="Q6:Q19" si="6">IF(O6/J6&gt;1,100,+O6/J6*100)</f>
        <v>0</v>
      </c>
      <c r="R6" s="55">
        <f t="shared" ref="R6:R19" si="7">+M6*Q6/100</f>
        <v>0</v>
      </c>
      <c r="S6" s="55">
        <f t="shared" ref="S6:S19" ca="1" si="8">IF(L6&lt;=$AG$1,R6,0)</f>
        <v>0</v>
      </c>
      <c r="T6" s="55">
        <f t="shared" ref="T6:T19" ca="1" si="9">IF($AG$1&gt;=L6,M6,0)</f>
        <v>0</v>
      </c>
      <c r="U6" s="30"/>
      <c r="V6" s="105" t="str">
        <f t="shared" ca="1" si="4"/>
        <v>EN TERMINO</v>
      </c>
      <c r="W6" s="105" t="str">
        <f t="shared" ca="1" si="1"/>
        <v>EN TERMINO</v>
      </c>
      <c r="X6" s="29" t="s">
        <v>2243</v>
      </c>
      <c r="Y6" s="100" t="s">
        <v>2248</v>
      </c>
      <c r="Z6" s="29">
        <f t="shared" si="2"/>
        <v>1</v>
      </c>
      <c r="AA6" s="29" t="str">
        <f t="shared" ref="AA6:AA19" si="10">CONCATENATE(Y6," - ",Z6)</f>
        <v>H4AC17 - 1</v>
      </c>
      <c r="AB6" s="111">
        <f t="shared" ca="1" si="5"/>
        <v>3</v>
      </c>
      <c r="AC6" s="111">
        <f ca="1">IF(Z9=Z6+1,MIN(AB6,AC9),AB6)</f>
        <v>3</v>
      </c>
      <c r="AD6" s="111" t="str">
        <f>IF(A6&lt;&gt;"",MID(E6,1,FIND(" ",E6,1)-1),AD4)</f>
        <v>H4AC17.</v>
      </c>
      <c r="AE6" s="111" t="str">
        <f t="shared" si="3"/>
        <v>H4AC17</v>
      </c>
      <c r="AF6" s="36"/>
      <c r="AG6" s="37"/>
      <c r="AH6" s="38"/>
      <c r="AI6" s="39"/>
      <c r="AJ6" s="40"/>
      <c r="AK6" s="40"/>
      <c r="AL6" s="40"/>
      <c r="AM6" s="40"/>
      <c r="AN6" s="40"/>
      <c r="AO6" s="40"/>
    </row>
    <row r="7" spans="1:41" s="17" customFormat="1" ht="178.5" customHeight="1" x14ac:dyDescent="0.2">
      <c r="A7" s="30"/>
      <c r="B7" s="30">
        <v>6</v>
      </c>
      <c r="C7" s="30" t="s">
        <v>2262</v>
      </c>
      <c r="D7" s="108" t="s">
        <v>160</v>
      </c>
      <c r="E7" s="109" t="s">
        <v>2315</v>
      </c>
      <c r="F7" s="109" t="s">
        <v>2299</v>
      </c>
      <c r="G7" s="109" t="s">
        <v>2321</v>
      </c>
      <c r="H7" s="109" t="s">
        <v>2320</v>
      </c>
      <c r="I7" s="108" t="s">
        <v>2319</v>
      </c>
      <c r="J7" s="108">
        <v>2</v>
      </c>
      <c r="K7" s="51">
        <v>43132</v>
      </c>
      <c r="L7" s="51">
        <v>43497</v>
      </c>
      <c r="M7" s="53">
        <f t="shared" si="0"/>
        <v>52.142857142857146</v>
      </c>
      <c r="N7" s="108" t="s">
        <v>2322</v>
      </c>
      <c r="O7" s="108">
        <v>0</v>
      </c>
      <c r="P7" s="108"/>
      <c r="Q7" s="54">
        <f>IF(O7/J7&gt;1,100,+O7/J7*100)</f>
        <v>0</v>
      </c>
      <c r="R7" s="55">
        <f>+M7*Q7/100</f>
        <v>0</v>
      </c>
      <c r="S7" s="55">
        <f ca="1">IF(L7&lt;=$AG$1,R7,0)</f>
        <v>0</v>
      </c>
      <c r="T7" s="55">
        <f ca="1">IF($AG$1&gt;=L7,M7,0)</f>
        <v>0</v>
      </c>
      <c r="U7" s="30"/>
      <c r="V7" s="105" t="str">
        <f ca="1">IF(Q7=100,"CUMPLIDO",IF(L7-$AG$1&lt;0,"VENCIDO",IF(L7-$AG$1&lt;=30,"PRÓXIMO A VENCER",IF(Q7&gt;0,"CON AVANCE","EN TERMINO"))))</f>
        <v>EN TERMINO</v>
      </c>
      <c r="W7" s="105" t="str">
        <f t="shared" si="1"/>
        <v/>
      </c>
      <c r="X7" s="29" t="s">
        <v>2243</v>
      </c>
      <c r="Y7" s="100" t="s">
        <v>2248</v>
      </c>
      <c r="Z7" s="29">
        <f t="shared" si="2"/>
        <v>2</v>
      </c>
      <c r="AA7" s="29" t="str">
        <f t="shared" si="10"/>
        <v>H4AC17 - 2</v>
      </c>
      <c r="AB7" s="111">
        <f ca="1">IF(V7="VENCIDO",1,IF(V7="PRÓXIMO A VENCER",2,IF(V7="EN TERMINO",3,IF(V7="CON AVANCE",4,IF(V7="CUMPLIDO",5,)))))</f>
        <v>3</v>
      </c>
      <c r="AC7" s="111">
        <f ca="1">IF(Z10=Z7+1,MIN(AB7,AC10),AB7)</f>
        <v>3</v>
      </c>
      <c r="AD7" s="111" t="str">
        <f>IF(A7&lt;&gt;"",MID(E7,1,FIND(" ",E7,1)-1),AD5)</f>
        <v>H3AC17.</v>
      </c>
      <c r="AE7" s="111" t="str">
        <f>IFERROR(MID(AD7,1,FIND(".",AD7,1)-1),AD7)</f>
        <v>H3AC17</v>
      </c>
      <c r="AF7" s="36"/>
      <c r="AG7" s="37"/>
      <c r="AH7" s="38"/>
      <c r="AI7" s="39"/>
      <c r="AJ7" s="40"/>
      <c r="AK7" s="40"/>
      <c r="AL7" s="40"/>
      <c r="AM7" s="40"/>
      <c r="AN7" s="40"/>
      <c r="AO7" s="40"/>
    </row>
    <row r="8" spans="1:41" s="17" customFormat="1" ht="178.5" customHeight="1" x14ac:dyDescent="0.2">
      <c r="A8" s="30"/>
      <c r="B8" s="30">
        <v>7</v>
      </c>
      <c r="C8" s="30" t="s">
        <v>2262</v>
      </c>
      <c r="D8" s="108" t="s">
        <v>160</v>
      </c>
      <c r="E8" s="109" t="s">
        <v>2316</v>
      </c>
      <c r="F8" s="109" t="s">
        <v>2299</v>
      </c>
      <c r="G8" s="109" t="s">
        <v>2345</v>
      </c>
      <c r="H8" s="109" t="s">
        <v>2323</v>
      </c>
      <c r="I8" s="108" t="s">
        <v>2319</v>
      </c>
      <c r="J8" s="108">
        <v>2</v>
      </c>
      <c r="K8" s="51">
        <v>43132</v>
      </c>
      <c r="L8" s="51">
        <v>43497</v>
      </c>
      <c r="M8" s="53">
        <f t="shared" si="0"/>
        <v>52.142857142857146</v>
      </c>
      <c r="N8" s="108" t="s">
        <v>1146</v>
      </c>
      <c r="O8" s="108">
        <v>0</v>
      </c>
      <c r="P8" s="108"/>
      <c r="Q8" s="54">
        <f>IF(O8/J8&gt;1,100,+O8/J8*100)</f>
        <v>0</v>
      </c>
      <c r="R8" s="55">
        <f>+M8*Q8/100</f>
        <v>0</v>
      </c>
      <c r="S8" s="55">
        <f ca="1">IF(L8&lt;=$AG$1,R8,0)</f>
        <v>0</v>
      </c>
      <c r="T8" s="55">
        <f ca="1">IF($AG$1&gt;=L8,M8,0)</f>
        <v>0</v>
      </c>
      <c r="U8" s="30"/>
      <c r="V8" s="105" t="str">
        <f ca="1">IF(Q8=100,"CUMPLIDO",IF(L8-$AG$1&lt;0,"VENCIDO",IF(L8-$AG$1&lt;=30,"PRÓXIMO A VENCER",IF(Q8&gt;0,"CON AVANCE","EN TERMINO"))))</f>
        <v>EN TERMINO</v>
      </c>
      <c r="W8" s="105" t="str">
        <f t="shared" si="1"/>
        <v/>
      </c>
      <c r="X8" s="29" t="s">
        <v>2243</v>
      </c>
      <c r="Y8" s="100" t="s">
        <v>2248</v>
      </c>
      <c r="Z8" s="29">
        <f t="shared" si="2"/>
        <v>3</v>
      </c>
      <c r="AA8" s="29" t="str">
        <f t="shared" si="10"/>
        <v>H4AC17 - 3</v>
      </c>
      <c r="AB8" s="111">
        <f ca="1">IF(V8="VENCIDO",1,IF(V8="PRÓXIMO A VENCER",2,IF(V8="EN TERMINO",3,IF(V8="CON AVANCE",4,IF(V8="CUMPLIDO",5,)))))</f>
        <v>3</v>
      </c>
      <c r="AC8" s="111">
        <f ca="1">IF(Z11=Z8+1,MIN(AB8,AC11),AB8)</f>
        <v>3</v>
      </c>
      <c r="AD8" s="111" t="str">
        <f>IF(A8&lt;&gt;"",MID(E8,1,FIND(" ",E8,1)-1),AD6)</f>
        <v>H4AC17.</v>
      </c>
      <c r="AE8" s="111" t="str">
        <f>IFERROR(MID(AD8,1,FIND(".",AD8,1)-1),AD8)</f>
        <v>H4AC17</v>
      </c>
      <c r="AF8" s="36"/>
      <c r="AG8" s="37"/>
      <c r="AH8" s="38"/>
      <c r="AI8" s="39"/>
      <c r="AJ8" s="40"/>
      <c r="AK8" s="40"/>
      <c r="AL8" s="40"/>
      <c r="AM8" s="40"/>
      <c r="AN8" s="40"/>
      <c r="AO8" s="40"/>
    </row>
    <row r="9" spans="1:41" s="17" customFormat="1" ht="137.25" customHeight="1" x14ac:dyDescent="0.2">
      <c r="A9" s="30">
        <v>5</v>
      </c>
      <c r="B9" s="30">
        <v>8</v>
      </c>
      <c r="C9" s="30" t="s">
        <v>2263</v>
      </c>
      <c r="D9" s="108" t="s">
        <v>2289</v>
      </c>
      <c r="E9" s="109" t="s">
        <v>2300</v>
      </c>
      <c r="F9" s="109" t="s">
        <v>2297</v>
      </c>
      <c r="G9" s="109" t="s">
        <v>2324</v>
      </c>
      <c r="H9" s="109" t="s">
        <v>2346</v>
      </c>
      <c r="I9" s="108" t="s">
        <v>2319</v>
      </c>
      <c r="J9" s="108">
        <v>2</v>
      </c>
      <c r="K9" s="51">
        <v>43160</v>
      </c>
      <c r="L9" s="51">
        <v>43525</v>
      </c>
      <c r="M9" s="53">
        <f t="shared" si="0"/>
        <v>52.142857142857146</v>
      </c>
      <c r="N9" s="108" t="s">
        <v>1146</v>
      </c>
      <c r="O9" s="108">
        <v>0</v>
      </c>
      <c r="P9" s="108"/>
      <c r="Q9" s="54">
        <f t="shared" si="6"/>
        <v>0</v>
      </c>
      <c r="R9" s="55">
        <f t="shared" si="7"/>
        <v>0</v>
      </c>
      <c r="S9" s="55">
        <f t="shared" ca="1" si="8"/>
        <v>0</v>
      </c>
      <c r="T9" s="55">
        <f t="shared" ca="1" si="9"/>
        <v>0</v>
      </c>
      <c r="U9" s="30"/>
      <c r="V9" s="105" t="str">
        <f t="shared" ca="1" si="4"/>
        <v>EN TERMINO</v>
      </c>
      <c r="W9" s="105" t="str">
        <f t="shared" ca="1" si="1"/>
        <v>EN TERMINO</v>
      </c>
      <c r="X9" s="29" t="s">
        <v>2243</v>
      </c>
      <c r="Y9" s="100" t="s">
        <v>2249</v>
      </c>
      <c r="Z9" s="29">
        <f t="shared" si="2"/>
        <v>1</v>
      </c>
      <c r="AA9" s="29" t="str">
        <f t="shared" si="10"/>
        <v>H5AC17 - 1</v>
      </c>
      <c r="AB9" s="111">
        <f t="shared" ca="1" si="5"/>
        <v>3</v>
      </c>
      <c r="AC9" s="111">
        <f t="shared" ref="AC9:AC70" ca="1" si="11">IF(Z10=Z9+1,MIN(AB9,AC10),AB9)</f>
        <v>3</v>
      </c>
      <c r="AD9" s="111" t="str">
        <f>IF(A9&lt;&gt;"",MID(E9,1,FIND(" ",E9,1)-1),AD6)</f>
        <v>H5AC17.</v>
      </c>
      <c r="AE9" s="111" t="str">
        <f t="shared" si="3"/>
        <v>H5AC17</v>
      </c>
      <c r="AF9" s="36"/>
      <c r="AG9" s="37"/>
      <c r="AH9" s="38"/>
      <c r="AI9" s="39"/>
      <c r="AJ9" s="40"/>
      <c r="AK9" s="40"/>
      <c r="AL9" s="40"/>
      <c r="AM9" s="40"/>
      <c r="AN9" s="40"/>
      <c r="AO9" s="40"/>
    </row>
    <row r="10" spans="1:41" s="17" customFormat="1" ht="161.25" customHeight="1" x14ac:dyDescent="0.2">
      <c r="A10" s="30">
        <v>6</v>
      </c>
      <c r="B10" s="30">
        <v>9</v>
      </c>
      <c r="C10" s="30" t="s">
        <v>2263</v>
      </c>
      <c r="D10" s="108" t="s">
        <v>2290</v>
      </c>
      <c r="E10" s="109" t="s">
        <v>2298</v>
      </c>
      <c r="F10" s="109" t="s">
        <v>2264</v>
      </c>
      <c r="G10" s="109" t="s">
        <v>2325</v>
      </c>
      <c r="H10" s="109" t="s">
        <v>2347</v>
      </c>
      <c r="I10" s="108" t="s">
        <v>2319</v>
      </c>
      <c r="J10" s="108">
        <v>2</v>
      </c>
      <c r="K10" s="51">
        <v>43160</v>
      </c>
      <c r="L10" s="51">
        <v>43525</v>
      </c>
      <c r="M10" s="53">
        <f t="shared" si="0"/>
        <v>52.142857142857146</v>
      </c>
      <c r="N10" s="108" t="s">
        <v>2326</v>
      </c>
      <c r="O10" s="108">
        <v>2</v>
      </c>
      <c r="P10" s="108" t="s">
        <v>2398</v>
      </c>
      <c r="Q10" s="54">
        <f t="shared" si="6"/>
        <v>100</v>
      </c>
      <c r="R10" s="55">
        <f t="shared" si="7"/>
        <v>52.142857142857146</v>
      </c>
      <c r="S10" s="55">
        <f t="shared" ca="1" si="8"/>
        <v>0</v>
      </c>
      <c r="T10" s="55">
        <f t="shared" ca="1" si="9"/>
        <v>0</v>
      </c>
      <c r="U10" s="30"/>
      <c r="V10" s="105" t="str">
        <f t="shared" si="4"/>
        <v>CUMPLIDO</v>
      </c>
      <c r="W10" s="105" t="str">
        <f t="shared" si="1"/>
        <v>CUMPLIDO</v>
      </c>
      <c r="X10" s="29" t="s">
        <v>2243</v>
      </c>
      <c r="Y10" s="100" t="s">
        <v>2250</v>
      </c>
      <c r="Z10" s="29">
        <f t="shared" si="2"/>
        <v>1</v>
      </c>
      <c r="AA10" s="29" t="str">
        <f t="shared" si="10"/>
        <v>H6AC17 - 1</v>
      </c>
      <c r="AB10" s="111">
        <f t="shared" si="5"/>
        <v>5</v>
      </c>
      <c r="AC10" s="111">
        <f t="shared" si="11"/>
        <v>5</v>
      </c>
      <c r="AD10" s="111" t="str">
        <f t="shared" ref="AD10:AD73" si="12">IF(A10&lt;&gt;"",MID(E10,1,FIND(" ",E10,1)-1),AD9)</f>
        <v>H6AC17.</v>
      </c>
      <c r="AE10" s="111" t="str">
        <f t="shared" si="3"/>
        <v>H6AC17</v>
      </c>
      <c r="AF10" s="36"/>
      <c r="AG10" s="37"/>
      <c r="AH10" s="38"/>
      <c r="AI10" s="39"/>
      <c r="AJ10" s="40"/>
      <c r="AK10" s="40"/>
      <c r="AL10" s="40"/>
      <c r="AM10" s="40"/>
      <c r="AN10" s="40"/>
      <c r="AO10" s="40"/>
    </row>
    <row r="11" spans="1:41" s="17" customFormat="1" ht="131.25" customHeight="1" x14ac:dyDescent="0.2">
      <c r="A11" s="30">
        <v>7</v>
      </c>
      <c r="B11" s="30">
        <v>10</v>
      </c>
      <c r="C11" s="30" t="s">
        <v>2265</v>
      </c>
      <c r="D11" s="108" t="s">
        <v>24</v>
      </c>
      <c r="E11" s="109" t="s">
        <v>2266</v>
      </c>
      <c r="F11" s="109" t="s">
        <v>2267</v>
      </c>
      <c r="G11" s="109" t="s">
        <v>2348</v>
      </c>
      <c r="H11" s="108" t="s">
        <v>2349</v>
      </c>
      <c r="I11" s="108" t="s">
        <v>2350</v>
      </c>
      <c r="J11" s="108">
        <v>1</v>
      </c>
      <c r="K11" s="51">
        <v>43102</v>
      </c>
      <c r="L11" s="51">
        <v>43465</v>
      </c>
      <c r="M11" s="53">
        <f t="shared" si="0"/>
        <v>51.857142857142854</v>
      </c>
      <c r="N11" s="108" t="s">
        <v>1346</v>
      </c>
      <c r="O11" s="108">
        <v>0</v>
      </c>
      <c r="P11" s="108"/>
      <c r="Q11" s="54">
        <f t="shared" si="6"/>
        <v>0</v>
      </c>
      <c r="R11" s="55">
        <f t="shared" si="7"/>
        <v>0</v>
      </c>
      <c r="S11" s="55">
        <f t="shared" ca="1" si="8"/>
        <v>0</v>
      </c>
      <c r="T11" s="55">
        <f t="shared" ca="1" si="9"/>
        <v>0</v>
      </c>
      <c r="U11" s="30"/>
      <c r="V11" s="105" t="str">
        <f t="shared" ca="1" si="4"/>
        <v>EN TERMINO</v>
      </c>
      <c r="W11" s="105" t="str">
        <f t="shared" ca="1" si="1"/>
        <v>EN TERMINO</v>
      </c>
      <c r="X11" s="29" t="s">
        <v>2243</v>
      </c>
      <c r="Y11" s="100" t="s">
        <v>2251</v>
      </c>
      <c r="Z11" s="29">
        <f t="shared" si="2"/>
        <v>1</v>
      </c>
      <c r="AA11" s="29" t="str">
        <f t="shared" si="10"/>
        <v>H7AC17 - 1</v>
      </c>
      <c r="AB11" s="111">
        <f t="shared" ca="1" si="5"/>
        <v>3</v>
      </c>
      <c r="AC11" s="111">
        <f t="shared" ca="1" si="11"/>
        <v>3</v>
      </c>
      <c r="AD11" s="111" t="str">
        <f t="shared" si="12"/>
        <v>H7AC17.</v>
      </c>
      <c r="AE11" s="111" t="str">
        <f t="shared" si="3"/>
        <v>H7AC17</v>
      </c>
      <c r="AF11" s="36"/>
      <c r="AG11" s="37"/>
      <c r="AH11" s="38"/>
      <c r="AI11" s="39"/>
      <c r="AJ11" s="40"/>
      <c r="AK11" s="40"/>
      <c r="AL11" s="40"/>
      <c r="AM11" s="40"/>
      <c r="AN11" s="40"/>
      <c r="AO11" s="40"/>
    </row>
    <row r="12" spans="1:41" s="17" customFormat="1" ht="131.25" customHeight="1" x14ac:dyDescent="0.2">
      <c r="A12" s="30">
        <v>8</v>
      </c>
      <c r="B12" s="30">
        <v>11</v>
      </c>
      <c r="C12" s="30" t="s">
        <v>2265</v>
      </c>
      <c r="D12" s="108" t="s">
        <v>573</v>
      </c>
      <c r="E12" s="109" t="s">
        <v>2268</v>
      </c>
      <c r="F12" s="109" t="s">
        <v>2269</v>
      </c>
      <c r="G12" s="109" t="s">
        <v>2376</v>
      </c>
      <c r="H12" s="109" t="s">
        <v>2327</v>
      </c>
      <c r="I12" s="108" t="s">
        <v>2328</v>
      </c>
      <c r="J12" s="108">
        <v>12</v>
      </c>
      <c r="K12" s="51">
        <v>43115</v>
      </c>
      <c r="L12" s="51">
        <v>43465</v>
      </c>
      <c r="M12" s="53">
        <f t="shared" si="0"/>
        <v>50</v>
      </c>
      <c r="N12" s="108" t="s">
        <v>1346</v>
      </c>
      <c r="O12" s="108">
        <v>0</v>
      </c>
      <c r="P12" s="108"/>
      <c r="Q12" s="54">
        <f t="shared" si="6"/>
        <v>0</v>
      </c>
      <c r="R12" s="55">
        <f t="shared" si="7"/>
        <v>0</v>
      </c>
      <c r="S12" s="55">
        <f t="shared" ca="1" si="8"/>
        <v>0</v>
      </c>
      <c r="T12" s="55">
        <f t="shared" ca="1" si="9"/>
        <v>0</v>
      </c>
      <c r="U12" s="30"/>
      <c r="V12" s="105" t="str">
        <f t="shared" ca="1" si="4"/>
        <v>EN TERMINO</v>
      </c>
      <c r="W12" s="105" t="str">
        <f t="shared" ca="1" si="1"/>
        <v>EN TERMINO</v>
      </c>
      <c r="X12" s="29" t="s">
        <v>2243</v>
      </c>
      <c r="Y12" s="100" t="s">
        <v>2252</v>
      </c>
      <c r="Z12" s="29">
        <f t="shared" si="2"/>
        <v>1</v>
      </c>
      <c r="AA12" s="29" t="str">
        <f t="shared" si="10"/>
        <v>H8AC17 - 1</v>
      </c>
      <c r="AB12" s="111">
        <f t="shared" ca="1" si="5"/>
        <v>3</v>
      </c>
      <c r="AC12" s="111">
        <f t="shared" ca="1" si="11"/>
        <v>3</v>
      </c>
      <c r="AD12" s="111" t="str">
        <f t="shared" si="12"/>
        <v>H8AC17.</v>
      </c>
      <c r="AE12" s="111" t="str">
        <f t="shared" si="3"/>
        <v>H8AC17</v>
      </c>
      <c r="AF12" s="36"/>
      <c r="AG12" s="37"/>
      <c r="AH12" s="38"/>
      <c r="AI12" s="39"/>
      <c r="AJ12" s="40"/>
      <c r="AK12" s="40"/>
      <c r="AL12" s="40"/>
      <c r="AM12" s="40"/>
      <c r="AN12" s="40"/>
      <c r="AO12" s="40"/>
    </row>
    <row r="13" spans="1:41" s="17" customFormat="1" ht="138.75" customHeight="1" x14ac:dyDescent="0.2">
      <c r="A13" s="30">
        <v>9</v>
      </c>
      <c r="B13" s="30">
        <v>12</v>
      </c>
      <c r="C13" s="30" t="s">
        <v>2263</v>
      </c>
      <c r="D13" s="108" t="s">
        <v>2291</v>
      </c>
      <c r="E13" s="109" t="s">
        <v>2270</v>
      </c>
      <c r="F13" s="109" t="s">
        <v>2271</v>
      </c>
      <c r="G13" s="109" t="s">
        <v>2351</v>
      </c>
      <c r="H13" s="109" t="s">
        <v>2340</v>
      </c>
      <c r="I13" s="108" t="s">
        <v>2333</v>
      </c>
      <c r="J13" s="108">
        <v>1</v>
      </c>
      <c r="K13" s="51">
        <v>43130</v>
      </c>
      <c r="L13" s="51">
        <v>43465</v>
      </c>
      <c r="M13" s="53">
        <f t="shared" si="0"/>
        <v>47.857142857142854</v>
      </c>
      <c r="N13" s="108" t="s">
        <v>1346</v>
      </c>
      <c r="O13" s="108">
        <v>0</v>
      </c>
      <c r="P13" s="108"/>
      <c r="Q13" s="54">
        <f t="shared" si="6"/>
        <v>0</v>
      </c>
      <c r="R13" s="55">
        <f t="shared" si="7"/>
        <v>0</v>
      </c>
      <c r="S13" s="55">
        <f t="shared" ca="1" si="8"/>
        <v>0</v>
      </c>
      <c r="T13" s="55">
        <f t="shared" ca="1" si="9"/>
        <v>0</v>
      </c>
      <c r="U13" s="30"/>
      <c r="V13" s="105" t="str">
        <f t="shared" ca="1" si="4"/>
        <v>EN TERMINO</v>
      </c>
      <c r="W13" s="105" t="str">
        <f t="shared" ca="1" si="1"/>
        <v>EN TERMINO</v>
      </c>
      <c r="X13" s="29" t="s">
        <v>2243</v>
      </c>
      <c r="Y13" s="100" t="s">
        <v>2253</v>
      </c>
      <c r="Z13" s="29">
        <f t="shared" si="2"/>
        <v>1</v>
      </c>
      <c r="AA13" s="29" t="str">
        <f t="shared" si="10"/>
        <v>H9AC17 - 1</v>
      </c>
      <c r="AB13" s="111">
        <f t="shared" ca="1" si="5"/>
        <v>3</v>
      </c>
      <c r="AC13" s="111">
        <f t="shared" ca="1" si="11"/>
        <v>3</v>
      </c>
      <c r="AD13" s="111" t="str">
        <f t="shared" si="12"/>
        <v>H9AC17.</v>
      </c>
      <c r="AE13" s="111" t="str">
        <f t="shared" si="3"/>
        <v>H9AC17</v>
      </c>
      <c r="AF13" s="36"/>
      <c r="AG13" s="37"/>
      <c r="AH13" s="38"/>
      <c r="AI13" s="39"/>
      <c r="AJ13" s="40"/>
      <c r="AK13" s="40"/>
      <c r="AL13" s="40"/>
      <c r="AM13" s="40"/>
      <c r="AN13" s="40"/>
      <c r="AO13" s="40"/>
    </row>
    <row r="14" spans="1:41" s="17" customFormat="1" ht="140.25" customHeight="1" x14ac:dyDescent="0.2">
      <c r="A14" s="30">
        <v>10</v>
      </c>
      <c r="B14" s="30">
        <v>13</v>
      </c>
      <c r="C14" s="30" t="s">
        <v>2263</v>
      </c>
      <c r="D14" s="108" t="s">
        <v>2291</v>
      </c>
      <c r="E14" s="109" t="s">
        <v>2272</v>
      </c>
      <c r="F14" s="109" t="s">
        <v>2273</v>
      </c>
      <c r="G14" s="109" t="s">
        <v>2339</v>
      </c>
      <c r="H14" s="109" t="s">
        <v>2334</v>
      </c>
      <c r="I14" s="109" t="s">
        <v>2335</v>
      </c>
      <c r="J14" s="108">
        <v>1</v>
      </c>
      <c r="K14" s="51">
        <v>43110</v>
      </c>
      <c r="L14" s="51">
        <v>43496</v>
      </c>
      <c r="M14" s="53">
        <f t="shared" si="0"/>
        <v>55.142857142857146</v>
      </c>
      <c r="N14" s="108" t="s">
        <v>1346</v>
      </c>
      <c r="O14" s="108">
        <v>0</v>
      </c>
      <c r="P14" s="108"/>
      <c r="Q14" s="54">
        <f t="shared" si="6"/>
        <v>0</v>
      </c>
      <c r="R14" s="55">
        <f t="shared" si="7"/>
        <v>0</v>
      </c>
      <c r="S14" s="55">
        <f t="shared" ca="1" si="8"/>
        <v>0</v>
      </c>
      <c r="T14" s="55">
        <f t="shared" ca="1" si="9"/>
        <v>0</v>
      </c>
      <c r="U14" s="30"/>
      <c r="V14" s="105" t="str">
        <f t="shared" ca="1" si="4"/>
        <v>EN TERMINO</v>
      </c>
      <c r="W14" s="105" t="str">
        <f t="shared" ca="1" si="1"/>
        <v>EN TERMINO</v>
      </c>
      <c r="X14" s="29" t="s">
        <v>2243</v>
      </c>
      <c r="Y14" s="100" t="s">
        <v>2254</v>
      </c>
      <c r="Z14" s="29">
        <f t="shared" si="2"/>
        <v>1</v>
      </c>
      <c r="AA14" s="29" t="str">
        <f t="shared" si="10"/>
        <v>H10AC17 - 1</v>
      </c>
      <c r="AB14" s="111">
        <f t="shared" ca="1" si="5"/>
        <v>3</v>
      </c>
      <c r="AC14" s="111">
        <f t="shared" ca="1" si="11"/>
        <v>3</v>
      </c>
      <c r="AD14" s="111" t="str">
        <f t="shared" si="12"/>
        <v>H10AC17.</v>
      </c>
      <c r="AE14" s="111" t="str">
        <f t="shared" si="3"/>
        <v>H10AC17</v>
      </c>
      <c r="AF14" s="36"/>
      <c r="AG14" s="37"/>
      <c r="AH14" s="38"/>
      <c r="AI14" s="39"/>
      <c r="AJ14" s="40"/>
      <c r="AK14" s="40"/>
      <c r="AL14" s="40"/>
      <c r="AM14" s="40"/>
      <c r="AN14" s="40"/>
      <c r="AO14" s="40"/>
    </row>
    <row r="15" spans="1:41" s="17" customFormat="1" ht="111.75" customHeight="1" x14ac:dyDescent="0.2">
      <c r="A15" s="30">
        <v>11</v>
      </c>
      <c r="B15" s="30">
        <v>14</v>
      </c>
      <c r="C15" s="30" t="s">
        <v>2265</v>
      </c>
      <c r="D15" s="108" t="s">
        <v>2292</v>
      </c>
      <c r="E15" s="109" t="s">
        <v>2274</v>
      </c>
      <c r="F15" s="109" t="s">
        <v>2275</v>
      </c>
      <c r="G15" s="109" t="s">
        <v>2329</v>
      </c>
      <c r="H15" s="109" t="s">
        <v>2377</v>
      </c>
      <c r="I15" s="108" t="s">
        <v>2336</v>
      </c>
      <c r="J15" s="108">
        <v>1</v>
      </c>
      <c r="K15" s="51">
        <v>43130</v>
      </c>
      <c r="L15" s="51">
        <v>43465</v>
      </c>
      <c r="M15" s="53">
        <f t="shared" si="0"/>
        <v>47.857142857142854</v>
      </c>
      <c r="N15" s="108" t="s">
        <v>1346</v>
      </c>
      <c r="O15" s="108">
        <v>0</v>
      </c>
      <c r="P15" s="108"/>
      <c r="Q15" s="54">
        <f t="shared" si="6"/>
        <v>0</v>
      </c>
      <c r="R15" s="55">
        <f t="shared" si="7"/>
        <v>0</v>
      </c>
      <c r="S15" s="55">
        <f t="shared" ca="1" si="8"/>
        <v>0</v>
      </c>
      <c r="T15" s="55">
        <f t="shared" ca="1" si="9"/>
        <v>0</v>
      </c>
      <c r="U15" s="30"/>
      <c r="V15" s="105" t="str">
        <f t="shared" ca="1" si="4"/>
        <v>EN TERMINO</v>
      </c>
      <c r="W15" s="105" t="str">
        <f t="shared" ca="1" si="1"/>
        <v>EN TERMINO</v>
      </c>
      <c r="X15" s="29" t="s">
        <v>2243</v>
      </c>
      <c r="Y15" s="100" t="s">
        <v>2255</v>
      </c>
      <c r="Z15" s="29">
        <f t="shared" si="2"/>
        <v>1</v>
      </c>
      <c r="AA15" s="29" t="str">
        <f t="shared" si="10"/>
        <v>H11AC17 - 1</v>
      </c>
      <c r="AB15" s="111">
        <f t="shared" ca="1" si="5"/>
        <v>3</v>
      </c>
      <c r="AC15" s="111">
        <f t="shared" ca="1" si="11"/>
        <v>3</v>
      </c>
      <c r="AD15" s="111" t="str">
        <f t="shared" si="12"/>
        <v>H11AC17.</v>
      </c>
      <c r="AE15" s="111" t="str">
        <f t="shared" si="3"/>
        <v>H11AC17</v>
      </c>
      <c r="AF15" s="36"/>
      <c r="AG15" s="37"/>
      <c r="AH15" s="38"/>
      <c r="AI15" s="39"/>
      <c r="AJ15" s="40"/>
      <c r="AK15" s="40"/>
      <c r="AL15" s="40"/>
      <c r="AM15" s="40"/>
      <c r="AN15" s="40"/>
      <c r="AO15" s="40"/>
    </row>
    <row r="16" spans="1:41" s="17" customFormat="1" ht="156.75" customHeight="1" x14ac:dyDescent="0.2">
      <c r="A16" s="30">
        <v>12</v>
      </c>
      <c r="B16" s="30">
        <v>15</v>
      </c>
      <c r="C16" s="30" t="s">
        <v>2265</v>
      </c>
      <c r="D16" s="108" t="s">
        <v>2291</v>
      </c>
      <c r="E16" s="109" t="s">
        <v>2276</v>
      </c>
      <c r="F16" s="109" t="s">
        <v>2277</v>
      </c>
      <c r="G16" s="109" t="s">
        <v>2330</v>
      </c>
      <c r="H16" s="109" t="s">
        <v>2337</v>
      </c>
      <c r="I16" s="108" t="s">
        <v>2333</v>
      </c>
      <c r="J16" s="108">
        <v>1</v>
      </c>
      <c r="K16" s="51">
        <v>43110</v>
      </c>
      <c r="L16" s="51">
        <v>43465</v>
      </c>
      <c r="M16" s="53">
        <f t="shared" si="0"/>
        <v>50.714285714285715</v>
      </c>
      <c r="N16" s="108" t="s">
        <v>1346</v>
      </c>
      <c r="O16" s="108">
        <v>0</v>
      </c>
      <c r="P16" s="108"/>
      <c r="Q16" s="54">
        <f t="shared" si="6"/>
        <v>0</v>
      </c>
      <c r="R16" s="55">
        <f t="shared" si="7"/>
        <v>0</v>
      </c>
      <c r="S16" s="55">
        <f t="shared" ca="1" si="8"/>
        <v>0</v>
      </c>
      <c r="T16" s="55">
        <f t="shared" ca="1" si="9"/>
        <v>0</v>
      </c>
      <c r="U16" s="30"/>
      <c r="V16" s="105" t="str">
        <f t="shared" ca="1" si="4"/>
        <v>EN TERMINO</v>
      </c>
      <c r="W16" s="105" t="str">
        <f t="shared" ca="1" si="1"/>
        <v>EN TERMINO</v>
      </c>
      <c r="X16" s="29" t="s">
        <v>2243</v>
      </c>
      <c r="Y16" s="100" t="s">
        <v>2256</v>
      </c>
      <c r="Z16" s="29">
        <f t="shared" si="2"/>
        <v>1</v>
      </c>
      <c r="AA16" s="29" t="str">
        <f t="shared" si="10"/>
        <v>H12AC17 - 1</v>
      </c>
      <c r="AB16" s="111">
        <f t="shared" ca="1" si="5"/>
        <v>3</v>
      </c>
      <c r="AC16" s="111">
        <f t="shared" ca="1" si="11"/>
        <v>3</v>
      </c>
      <c r="AD16" s="111" t="str">
        <f t="shared" si="12"/>
        <v>H12AC17.</v>
      </c>
      <c r="AE16" s="111" t="str">
        <f t="shared" si="3"/>
        <v>H12AC17</v>
      </c>
      <c r="AF16" s="36"/>
      <c r="AG16" s="37"/>
      <c r="AH16" s="38"/>
      <c r="AI16" s="39"/>
      <c r="AJ16" s="40"/>
      <c r="AK16" s="40"/>
      <c r="AL16" s="40"/>
      <c r="AM16" s="40"/>
      <c r="AN16" s="40"/>
      <c r="AO16" s="40"/>
    </row>
    <row r="17" spans="1:41" s="17" customFormat="1" ht="138.75" customHeight="1" x14ac:dyDescent="0.2">
      <c r="A17" s="30">
        <v>13</v>
      </c>
      <c r="B17" s="30">
        <v>16</v>
      </c>
      <c r="C17" s="30" t="s">
        <v>2278</v>
      </c>
      <c r="D17" s="108" t="s">
        <v>2291</v>
      </c>
      <c r="E17" s="109" t="s">
        <v>2279</v>
      </c>
      <c r="F17" s="109" t="s">
        <v>2280</v>
      </c>
      <c r="G17" s="109" t="s">
        <v>2331</v>
      </c>
      <c r="H17" s="109" t="s">
        <v>2378</v>
      </c>
      <c r="I17" s="108" t="s">
        <v>2338</v>
      </c>
      <c r="J17" s="108">
        <v>2</v>
      </c>
      <c r="K17" s="51">
        <v>43132</v>
      </c>
      <c r="L17" s="51">
        <v>43465</v>
      </c>
      <c r="M17" s="53">
        <f t="shared" si="0"/>
        <v>47.571428571428569</v>
      </c>
      <c r="N17" s="108" t="s">
        <v>1346</v>
      </c>
      <c r="O17" s="108">
        <v>0</v>
      </c>
      <c r="P17" s="108"/>
      <c r="Q17" s="54">
        <f t="shared" si="6"/>
        <v>0</v>
      </c>
      <c r="R17" s="55">
        <f t="shared" si="7"/>
        <v>0</v>
      </c>
      <c r="S17" s="55">
        <f t="shared" ca="1" si="8"/>
        <v>0</v>
      </c>
      <c r="T17" s="55">
        <f t="shared" ca="1" si="9"/>
        <v>0</v>
      </c>
      <c r="U17" s="30"/>
      <c r="V17" s="105" t="str">
        <f t="shared" ca="1" si="4"/>
        <v>EN TERMINO</v>
      </c>
      <c r="W17" s="105" t="str">
        <f t="shared" ca="1" si="1"/>
        <v>EN TERMINO</v>
      </c>
      <c r="X17" s="29" t="s">
        <v>2243</v>
      </c>
      <c r="Y17" s="100" t="s">
        <v>2257</v>
      </c>
      <c r="Z17" s="29">
        <f t="shared" si="2"/>
        <v>1</v>
      </c>
      <c r="AA17" s="29" t="str">
        <f t="shared" si="10"/>
        <v>H13AC17 - 1</v>
      </c>
      <c r="AB17" s="111">
        <f t="shared" ca="1" si="5"/>
        <v>3</v>
      </c>
      <c r="AC17" s="111">
        <f t="shared" ca="1" si="11"/>
        <v>3</v>
      </c>
      <c r="AD17" s="111" t="str">
        <f t="shared" si="12"/>
        <v>H13AC17.</v>
      </c>
      <c r="AE17" s="111" t="str">
        <f t="shared" si="3"/>
        <v>H13AC17</v>
      </c>
      <c r="AF17" s="36"/>
      <c r="AG17" s="37"/>
      <c r="AH17" s="38"/>
      <c r="AI17" s="39"/>
      <c r="AJ17" s="40"/>
      <c r="AK17" s="40"/>
      <c r="AL17" s="40"/>
      <c r="AM17" s="40"/>
      <c r="AN17" s="40"/>
      <c r="AO17" s="40"/>
    </row>
    <row r="18" spans="1:41" s="17" customFormat="1" ht="174" customHeight="1" x14ac:dyDescent="0.2">
      <c r="A18" s="30">
        <v>14</v>
      </c>
      <c r="B18" s="30">
        <v>17</v>
      </c>
      <c r="C18" s="30" t="s">
        <v>2281</v>
      </c>
      <c r="D18" s="108" t="s">
        <v>47</v>
      </c>
      <c r="E18" s="109" t="s">
        <v>2282</v>
      </c>
      <c r="F18" s="109" t="s">
        <v>2283</v>
      </c>
      <c r="G18" s="109" t="s">
        <v>2332</v>
      </c>
      <c r="H18" s="109" t="s">
        <v>2341</v>
      </c>
      <c r="I18" s="109" t="s">
        <v>2379</v>
      </c>
      <c r="J18" s="108">
        <v>1</v>
      </c>
      <c r="K18" s="51">
        <v>43132</v>
      </c>
      <c r="L18" s="51">
        <v>43312</v>
      </c>
      <c r="M18" s="53">
        <f t="shared" si="0"/>
        <v>25.714285714285715</v>
      </c>
      <c r="N18" s="108" t="s">
        <v>1346</v>
      </c>
      <c r="O18" s="108">
        <v>0</v>
      </c>
      <c r="P18" s="108"/>
      <c r="Q18" s="54">
        <f t="shared" si="6"/>
        <v>0</v>
      </c>
      <c r="R18" s="55">
        <f t="shared" si="7"/>
        <v>0</v>
      </c>
      <c r="S18" s="55">
        <f t="shared" ca="1" si="8"/>
        <v>0</v>
      </c>
      <c r="T18" s="55">
        <f t="shared" ca="1" si="9"/>
        <v>0</v>
      </c>
      <c r="U18" s="30"/>
      <c r="V18" s="105" t="str">
        <f t="shared" ca="1" si="4"/>
        <v>PRÓXIMO A VENCER</v>
      </c>
      <c r="W18" s="105" t="str">
        <f t="shared" ca="1" si="1"/>
        <v>PRÓXIMO A VENCER</v>
      </c>
      <c r="X18" s="29" t="s">
        <v>2243</v>
      </c>
      <c r="Y18" s="100" t="s">
        <v>2258</v>
      </c>
      <c r="Z18" s="29">
        <f t="shared" si="2"/>
        <v>1</v>
      </c>
      <c r="AA18" s="29" t="str">
        <f t="shared" si="10"/>
        <v>H14AC17 - 1</v>
      </c>
      <c r="AB18" s="111">
        <f t="shared" ca="1" si="5"/>
        <v>2</v>
      </c>
      <c r="AC18" s="111">
        <f t="shared" ca="1" si="11"/>
        <v>2</v>
      </c>
      <c r="AD18" s="111" t="str">
        <f t="shared" si="12"/>
        <v>H14AC17.</v>
      </c>
      <c r="AE18" s="111" t="str">
        <f t="shared" si="3"/>
        <v>H14AC17</v>
      </c>
      <c r="AF18" s="36"/>
      <c r="AG18" s="37"/>
      <c r="AH18" s="38"/>
      <c r="AI18" s="39"/>
      <c r="AJ18" s="40"/>
      <c r="AK18" s="40"/>
      <c r="AL18" s="40"/>
      <c r="AM18" s="40"/>
      <c r="AN18" s="40"/>
      <c r="AO18" s="40"/>
    </row>
    <row r="19" spans="1:41" s="17" customFormat="1" ht="139.5" customHeight="1" x14ac:dyDescent="0.2">
      <c r="A19" s="30">
        <v>15</v>
      </c>
      <c r="B19" s="30">
        <v>18</v>
      </c>
      <c r="C19" s="30" t="s">
        <v>2284</v>
      </c>
      <c r="D19" s="108" t="s">
        <v>47</v>
      </c>
      <c r="E19" s="109" t="s">
        <v>2285</v>
      </c>
      <c r="F19" s="109" t="s">
        <v>2286</v>
      </c>
      <c r="G19" s="109" t="s">
        <v>2342</v>
      </c>
      <c r="H19" s="109" t="s">
        <v>2343</v>
      </c>
      <c r="I19" s="108" t="s">
        <v>2344</v>
      </c>
      <c r="J19" s="108">
        <v>1</v>
      </c>
      <c r="K19" s="51">
        <v>43101</v>
      </c>
      <c r="L19" s="51">
        <v>43465</v>
      </c>
      <c r="M19" s="53">
        <f t="shared" si="0"/>
        <v>52</v>
      </c>
      <c r="N19" s="108" t="s">
        <v>1346</v>
      </c>
      <c r="O19" s="108">
        <v>0</v>
      </c>
      <c r="P19" s="108"/>
      <c r="Q19" s="54">
        <f t="shared" si="6"/>
        <v>0</v>
      </c>
      <c r="R19" s="55">
        <f t="shared" si="7"/>
        <v>0</v>
      </c>
      <c r="S19" s="55">
        <f t="shared" ca="1" si="8"/>
        <v>0</v>
      </c>
      <c r="T19" s="55">
        <f t="shared" ca="1" si="9"/>
        <v>0</v>
      </c>
      <c r="U19" s="30"/>
      <c r="V19" s="105" t="str">
        <f t="shared" ca="1" si="4"/>
        <v>EN TERMINO</v>
      </c>
      <c r="W19" s="105" t="str">
        <f t="shared" ca="1" si="1"/>
        <v>EN TERMINO</v>
      </c>
      <c r="X19" s="29" t="s">
        <v>2243</v>
      </c>
      <c r="Y19" s="100" t="s">
        <v>2259</v>
      </c>
      <c r="Z19" s="29">
        <f t="shared" si="2"/>
        <v>1</v>
      </c>
      <c r="AA19" s="29" t="str">
        <f t="shared" si="10"/>
        <v>H15AC17 - 1</v>
      </c>
      <c r="AB19" s="111">
        <f t="shared" ca="1" si="5"/>
        <v>3</v>
      </c>
      <c r="AC19" s="111">
        <f t="shared" ca="1" si="11"/>
        <v>3</v>
      </c>
      <c r="AD19" s="111" t="str">
        <f t="shared" si="12"/>
        <v>H15AC17.</v>
      </c>
      <c r="AE19" s="111" t="str">
        <f t="shared" si="3"/>
        <v>H15AC17</v>
      </c>
      <c r="AF19" s="36"/>
      <c r="AG19" s="37"/>
      <c r="AH19" s="38"/>
      <c r="AI19" s="39"/>
      <c r="AJ19" s="40"/>
      <c r="AK19" s="40"/>
      <c r="AL19" s="40"/>
      <c r="AM19" s="40"/>
      <c r="AN19" s="40"/>
      <c r="AO19" s="40"/>
    </row>
    <row r="20" spans="1:41" s="2" customFormat="1" ht="249.95" customHeight="1" x14ac:dyDescent="0.2">
      <c r="A20" s="24">
        <v>16</v>
      </c>
      <c r="B20" s="30">
        <v>19</v>
      </c>
      <c r="C20" s="90"/>
      <c r="D20" s="33">
        <v>1401003</v>
      </c>
      <c r="E20" s="87" t="s">
        <v>1665</v>
      </c>
      <c r="F20" s="88" t="s">
        <v>648</v>
      </c>
      <c r="G20" s="88" t="s">
        <v>1663</v>
      </c>
      <c r="H20" s="87" t="s">
        <v>991</v>
      </c>
      <c r="I20" s="31" t="s">
        <v>63</v>
      </c>
      <c r="J20" s="31">
        <v>3</v>
      </c>
      <c r="K20" s="51">
        <v>43040</v>
      </c>
      <c r="L20" s="52">
        <v>43342</v>
      </c>
      <c r="M20" s="53">
        <f t="shared" si="0"/>
        <v>43.142857142857146</v>
      </c>
      <c r="N20" s="30" t="s">
        <v>23</v>
      </c>
      <c r="O20" s="108">
        <v>1.99</v>
      </c>
      <c r="P20" s="30"/>
      <c r="Q20" s="54">
        <f>IF(O20/J20&gt;1,100,+O20/J20*100)</f>
        <v>66.333333333333329</v>
      </c>
      <c r="R20" s="55">
        <f>+M20*Q20/100</f>
        <v>28.61809523809524</v>
      </c>
      <c r="S20" s="55">
        <f ca="1">IF(L20&lt;=$AG$1,R20,0)</f>
        <v>0</v>
      </c>
      <c r="T20" s="55">
        <f ca="1">IF($AG$1&gt;=L20,M20,0)</f>
        <v>0</v>
      </c>
      <c r="U20" s="28" t="str">
        <f ca="1">IF(W20="CUMPLIDO","SI","NO")</f>
        <v>NO</v>
      </c>
      <c r="V20" s="105" t="str">
        <f ca="1">IF(Q20=100,"CUMPLIDO",IF(L20-$AG$1&lt;0,"VENCIDO",IF(L20-$AG$1&lt;=30,"PRÓXIMO A VENCER",IF(Q20&gt;0,"CON AVANCE","EN TERMINO"))))</f>
        <v>CON AVANCE</v>
      </c>
      <c r="W20" s="105" t="str">
        <f t="shared" ca="1" si="1"/>
        <v>EN TERMINO</v>
      </c>
      <c r="X20" s="29" t="s">
        <v>808</v>
      </c>
      <c r="Y20" s="100" t="s">
        <v>809</v>
      </c>
      <c r="Z20" s="29">
        <f t="shared" si="2"/>
        <v>1</v>
      </c>
      <c r="AA20" s="29" t="str">
        <f t="shared" ref="AA20:AA83" si="13">CONCATENATE(Y20," - ",Z20)</f>
        <v>H1R16 - 1</v>
      </c>
      <c r="AB20" s="111">
        <f t="shared" ca="1" si="5"/>
        <v>4</v>
      </c>
      <c r="AC20" s="111">
        <f t="shared" ca="1" si="11"/>
        <v>3</v>
      </c>
      <c r="AD20" s="111" t="str">
        <f t="shared" si="12"/>
        <v>H1R16.</v>
      </c>
      <c r="AE20" s="111" t="str">
        <f t="shared" si="3"/>
        <v>H1R16</v>
      </c>
      <c r="AF20" s="21"/>
      <c r="AG20" s="21"/>
      <c r="AH20" s="21"/>
      <c r="AI20" s="21"/>
      <c r="AJ20" s="21"/>
      <c r="AK20" s="21"/>
      <c r="AL20" s="21"/>
      <c r="AM20" s="21"/>
      <c r="AN20" s="21"/>
      <c r="AO20" s="21"/>
    </row>
    <row r="21" spans="1:41" s="2" customFormat="1" ht="249.95" customHeight="1" x14ac:dyDescent="0.2">
      <c r="A21" s="24"/>
      <c r="B21" s="30">
        <v>20</v>
      </c>
      <c r="C21" s="90"/>
      <c r="D21" s="33">
        <v>1401003</v>
      </c>
      <c r="E21" s="87" t="s">
        <v>1666</v>
      </c>
      <c r="F21" s="88" t="s">
        <v>648</v>
      </c>
      <c r="G21" s="56" t="s">
        <v>1664</v>
      </c>
      <c r="H21" s="56" t="s">
        <v>992</v>
      </c>
      <c r="I21" s="30" t="s">
        <v>1158</v>
      </c>
      <c r="J21" s="30">
        <v>3</v>
      </c>
      <c r="K21" s="57">
        <v>43040</v>
      </c>
      <c r="L21" s="58">
        <v>43403</v>
      </c>
      <c r="M21" s="53">
        <f t="shared" ref="M21:M28" si="14">(+L21-K21)/7</f>
        <v>51.857142857142854</v>
      </c>
      <c r="N21" s="30" t="s">
        <v>28</v>
      </c>
      <c r="O21" s="108">
        <v>0</v>
      </c>
      <c r="P21" s="30"/>
      <c r="Q21" s="54">
        <f>IF(O21/J21&gt;1,100,+O21/J21*100)</f>
        <v>0</v>
      </c>
      <c r="R21" s="55">
        <f>+M21*Q21/100</f>
        <v>0</v>
      </c>
      <c r="S21" s="55">
        <f ca="1">IF(L21&lt;=$AG$1,R21,0)</f>
        <v>0</v>
      </c>
      <c r="T21" s="55">
        <f ca="1">IF($AG$1&gt;=L21,M21,0)</f>
        <v>0</v>
      </c>
      <c r="U21" s="28" t="str">
        <f t="shared" ref="U21:U84" si="15">IF(W21="CUMPLIDO","SI","NO")</f>
        <v>NO</v>
      </c>
      <c r="V21" s="105" t="str">
        <f ca="1">IF(Q21=100,"CUMPLIDO",IF(L21-$AG$1&lt;0,"VENCIDO",IF(L21-$AG$1&lt;=30,"PRÓXIMO A VENCER",IF(Q21&gt;0,"CON AVANCE","EN TERMINO"))))</f>
        <v>EN TERMINO</v>
      </c>
      <c r="W21" s="105" t="str">
        <f t="shared" si="1"/>
        <v/>
      </c>
      <c r="X21" s="29" t="s">
        <v>808</v>
      </c>
      <c r="Y21" s="100" t="s">
        <v>809</v>
      </c>
      <c r="Z21" s="29">
        <f t="shared" si="2"/>
        <v>2</v>
      </c>
      <c r="AA21" s="29" t="str">
        <f t="shared" si="13"/>
        <v>H1R16 - 2</v>
      </c>
      <c r="AB21" s="111">
        <f t="shared" ca="1" si="5"/>
        <v>3</v>
      </c>
      <c r="AC21" s="111">
        <f t="shared" ca="1" si="11"/>
        <v>3</v>
      </c>
      <c r="AD21" s="111" t="str">
        <f t="shared" si="12"/>
        <v>H1R16.</v>
      </c>
      <c r="AE21" s="111" t="str">
        <f t="shared" si="3"/>
        <v>H1R16</v>
      </c>
      <c r="AF21" s="21"/>
      <c r="AG21" s="21"/>
      <c r="AH21" s="21"/>
      <c r="AI21" s="21"/>
      <c r="AJ21" s="21"/>
      <c r="AK21" s="21"/>
      <c r="AL21" s="21"/>
      <c r="AM21" s="21"/>
      <c r="AN21" s="21"/>
      <c r="AO21" s="21"/>
    </row>
    <row r="22" spans="1:41" s="2" customFormat="1" ht="249.95" customHeight="1" x14ac:dyDescent="0.2">
      <c r="A22" s="24">
        <v>17</v>
      </c>
      <c r="B22" s="30">
        <v>21</v>
      </c>
      <c r="C22" s="24"/>
      <c r="D22" s="33">
        <v>1405004</v>
      </c>
      <c r="E22" s="87" t="s">
        <v>649</v>
      </c>
      <c r="F22" s="88" t="s">
        <v>650</v>
      </c>
      <c r="G22" s="87" t="s">
        <v>2103</v>
      </c>
      <c r="H22" s="87" t="s">
        <v>2104</v>
      </c>
      <c r="I22" s="31" t="s">
        <v>1603</v>
      </c>
      <c r="J22" s="31">
        <v>1</v>
      </c>
      <c r="K22" s="51">
        <v>43040</v>
      </c>
      <c r="L22" s="52">
        <v>43099</v>
      </c>
      <c r="M22" s="53">
        <f t="shared" si="14"/>
        <v>8.4285714285714288</v>
      </c>
      <c r="N22" s="30" t="s">
        <v>1594</v>
      </c>
      <c r="O22" s="108">
        <v>0.5</v>
      </c>
      <c r="P22" s="30"/>
      <c r="Q22" s="54">
        <f>IF(O22/J22&gt;1,100,+O22/J22*100)</f>
        <v>50</v>
      </c>
      <c r="R22" s="55">
        <f>+M22*Q22/100</f>
        <v>4.2142857142857144</v>
      </c>
      <c r="S22" s="55">
        <f ca="1">IF(L22&lt;=$AG$1,R22,0)</f>
        <v>4.2142857142857144</v>
      </c>
      <c r="T22" s="55">
        <f ca="1">IF($AG$1&gt;=L22,M22,0)</f>
        <v>8.4285714285714288</v>
      </c>
      <c r="U22" s="28" t="str">
        <f t="shared" ca="1" si="15"/>
        <v>NO</v>
      </c>
      <c r="V22" s="105" t="str">
        <f t="shared" ref="V22:V85" ca="1" si="16">IF(Q22=100,"CUMPLIDO",IF(L22-$AG$1&lt;0,"VENCIDO",IF(L22-$AG$1&lt;=30,"PRÓXIMO A VENCER",IF(Q22&gt;0,"CON AVANCE","EN TERMINO"))))</f>
        <v>VENCIDO</v>
      </c>
      <c r="W22" s="105" t="str">
        <f t="shared" ca="1" si="1"/>
        <v>VENCIDO</v>
      </c>
      <c r="X22" s="29" t="s">
        <v>808</v>
      </c>
      <c r="Y22" s="100" t="s">
        <v>810</v>
      </c>
      <c r="Z22" s="29">
        <f t="shared" si="2"/>
        <v>1</v>
      </c>
      <c r="AA22" s="29" t="str">
        <f t="shared" si="13"/>
        <v>H2R16 - 1</v>
      </c>
      <c r="AB22" s="111">
        <f t="shared" ca="1" si="5"/>
        <v>1</v>
      </c>
      <c r="AC22" s="111">
        <f t="shared" ca="1" si="11"/>
        <v>1</v>
      </c>
      <c r="AD22" s="111" t="str">
        <f t="shared" si="12"/>
        <v>H2R16.</v>
      </c>
      <c r="AE22" s="111" t="str">
        <f t="shared" si="3"/>
        <v>H2R16</v>
      </c>
      <c r="AF22" s="21"/>
      <c r="AG22" s="21"/>
      <c r="AH22" s="21"/>
      <c r="AI22" s="21"/>
      <c r="AJ22" s="21"/>
      <c r="AK22" s="21"/>
      <c r="AL22" s="21"/>
      <c r="AM22" s="21"/>
      <c r="AN22" s="21"/>
      <c r="AO22" s="21"/>
    </row>
    <row r="23" spans="1:41" s="2" customFormat="1" ht="249.95" customHeight="1" x14ac:dyDescent="0.2">
      <c r="A23" s="24">
        <v>18</v>
      </c>
      <c r="B23" s="30">
        <v>22</v>
      </c>
      <c r="C23" s="24"/>
      <c r="D23" s="33">
        <v>1405004</v>
      </c>
      <c r="E23" s="87" t="s">
        <v>2189</v>
      </c>
      <c r="F23" s="88" t="s">
        <v>651</v>
      </c>
      <c r="G23" s="88" t="s">
        <v>1595</v>
      </c>
      <c r="H23" s="88" t="s">
        <v>1604</v>
      </c>
      <c r="I23" s="60" t="s">
        <v>1605</v>
      </c>
      <c r="J23" s="31">
        <v>1</v>
      </c>
      <c r="K23" s="51">
        <v>43040</v>
      </c>
      <c r="L23" s="51">
        <v>43099</v>
      </c>
      <c r="M23" s="53">
        <f t="shared" si="14"/>
        <v>8.4285714285714288</v>
      </c>
      <c r="N23" s="30" t="s">
        <v>1594</v>
      </c>
      <c r="O23" s="108">
        <v>1</v>
      </c>
      <c r="P23" s="30"/>
      <c r="Q23" s="54">
        <f>IF(O23/J23&gt;1,100,+O23/J23*100)</f>
        <v>100</v>
      </c>
      <c r="R23" s="55">
        <f>+M23*Q23/100</f>
        <v>8.4285714285714288</v>
      </c>
      <c r="S23" s="55">
        <f ca="1">IF(L23&lt;=$AG$1,R23,0)</f>
        <v>8.4285714285714288</v>
      </c>
      <c r="T23" s="55">
        <f ca="1">IF($AG$1&gt;=L23,M23,0)</f>
        <v>8.4285714285714288</v>
      </c>
      <c r="U23" s="28" t="str">
        <f t="shared" si="15"/>
        <v>SI</v>
      </c>
      <c r="V23" s="105" t="str">
        <f t="shared" si="16"/>
        <v>CUMPLIDO</v>
      </c>
      <c r="W23" s="105" t="str">
        <f t="shared" si="1"/>
        <v>CUMPLIDO</v>
      </c>
      <c r="X23" s="29" t="s">
        <v>808</v>
      </c>
      <c r="Y23" s="100" t="s">
        <v>811</v>
      </c>
      <c r="Z23" s="29">
        <f t="shared" si="2"/>
        <v>1</v>
      </c>
      <c r="AA23" s="29" t="str">
        <f t="shared" si="13"/>
        <v>H3R16 - 1</v>
      </c>
      <c r="AB23" s="111">
        <f t="shared" si="5"/>
        <v>5</v>
      </c>
      <c r="AC23" s="111">
        <f t="shared" si="11"/>
        <v>5</v>
      </c>
      <c r="AD23" s="111" t="str">
        <f t="shared" si="12"/>
        <v>H3R16.</v>
      </c>
      <c r="AE23" s="111" t="str">
        <f t="shared" si="3"/>
        <v>H3R16</v>
      </c>
      <c r="AF23" s="21"/>
      <c r="AG23" s="21"/>
      <c r="AH23" s="21"/>
      <c r="AI23" s="21"/>
      <c r="AJ23" s="21"/>
      <c r="AK23" s="21"/>
      <c r="AL23" s="21"/>
      <c r="AM23" s="21"/>
      <c r="AN23" s="21"/>
      <c r="AO23" s="21"/>
    </row>
    <row r="24" spans="1:41" s="2" customFormat="1" ht="249.95" customHeight="1" x14ac:dyDescent="0.2">
      <c r="A24" s="24">
        <v>19</v>
      </c>
      <c r="B24" s="30">
        <v>23</v>
      </c>
      <c r="C24" s="24"/>
      <c r="D24" s="33">
        <v>1405004</v>
      </c>
      <c r="E24" s="87" t="s">
        <v>652</v>
      </c>
      <c r="F24" s="88" t="s">
        <v>653</v>
      </c>
      <c r="G24" s="88" t="s">
        <v>1606</v>
      </c>
      <c r="H24" s="88" t="s">
        <v>1607</v>
      </c>
      <c r="I24" s="60" t="s">
        <v>1596</v>
      </c>
      <c r="J24" s="31">
        <v>1</v>
      </c>
      <c r="K24" s="61">
        <v>43040</v>
      </c>
      <c r="L24" s="51">
        <v>43099</v>
      </c>
      <c r="M24" s="53">
        <f t="shared" si="14"/>
        <v>8.4285714285714288</v>
      </c>
      <c r="N24" s="30" t="s">
        <v>1594</v>
      </c>
      <c r="O24" s="108">
        <v>1</v>
      </c>
      <c r="P24" s="30"/>
      <c r="Q24" s="54">
        <f>IF(O24/J24&gt;1,100,+O24/J24*100)</f>
        <v>100</v>
      </c>
      <c r="R24" s="55">
        <f>+M24*Q24/100</f>
        <v>8.4285714285714288</v>
      </c>
      <c r="S24" s="55">
        <f ca="1">IF(L24&lt;=$AG$1,R24,0)</f>
        <v>8.4285714285714288</v>
      </c>
      <c r="T24" s="55">
        <f ca="1">IF($AG$1&gt;=L24,M24,0)</f>
        <v>8.4285714285714288</v>
      </c>
      <c r="U24" s="28" t="str">
        <f t="shared" si="15"/>
        <v>SI</v>
      </c>
      <c r="V24" s="105" t="str">
        <f t="shared" si="16"/>
        <v>CUMPLIDO</v>
      </c>
      <c r="W24" s="105" t="str">
        <f t="shared" si="1"/>
        <v>CUMPLIDO</v>
      </c>
      <c r="X24" s="29" t="s">
        <v>808</v>
      </c>
      <c r="Y24" s="100" t="s">
        <v>812</v>
      </c>
      <c r="Z24" s="29">
        <f t="shared" si="2"/>
        <v>1</v>
      </c>
      <c r="AA24" s="29" t="str">
        <f t="shared" si="13"/>
        <v>H4R16 - 1</v>
      </c>
      <c r="AB24" s="111">
        <f t="shared" si="5"/>
        <v>5</v>
      </c>
      <c r="AC24" s="111">
        <f t="shared" si="11"/>
        <v>5</v>
      </c>
      <c r="AD24" s="111" t="str">
        <f t="shared" si="12"/>
        <v>H4R16.</v>
      </c>
      <c r="AE24" s="111" t="str">
        <f t="shared" si="3"/>
        <v>H4R16</v>
      </c>
      <c r="AF24" s="21"/>
      <c r="AG24" s="21"/>
      <c r="AH24" s="21"/>
      <c r="AI24" s="21"/>
      <c r="AJ24" s="21"/>
      <c r="AK24" s="21"/>
      <c r="AL24" s="21"/>
      <c r="AM24" s="21"/>
      <c r="AN24" s="21"/>
      <c r="AO24" s="21"/>
    </row>
    <row r="25" spans="1:41" s="2" customFormat="1" ht="249.95" customHeight="1" x14ac:dyDescent="0.2">
      <c r="A25" s="24">
        <v>20</v>
      </c>
      <c r="B25" s="30">
        <v>24</v>
      </c>
      <c r="C25" s="24"/>
      <c r="D25" s="33">
        <v>1405004</v>
      </c>
      <c r="E25" s="87" t="s">
        <v>654</v>
      </c>
      <c r="F25" s="88" t="s">
        <v>655</v>
      </c>
      <c r="G25" s="62" t="s">
        <v>1608</v>
      </c>
      <c r="H25" s="62" t="s">
        <v>1597</v>
      </c>
      <c r="I25" s="63" t="s">
        <v>1598</v>
      </c>
      <c r="J25" s="64">
        <v>1</v>
      </c>
      <c r="K25" s="52">
        <v>43040</v>
      </c>
      <c r="L25" s="52">
        <v>43099</v>
      </c>
      <c r="M25" s="53">
        <f t="shared" si="14"/>
        <v>8.4285714285714288</v>
      </c>
      <c r="N25" s="30" t="s">
        <v>1594</v>
      </c>
      <c r="O25" s="108">
        <v>1</v>
      </c>
      <c r="P25" s="30"/>
      <c r="Q25" s="54">
        <f t="shared" ref="Q25:Q88" si="17">IF(O25/J25&gt;1,100,+O25/J25*100)</f>
        <v>100</v>
      </c>
      <c r="R25" s="55">
        <f t="shared" ref="R25:R88" si="18">+M25*Q25/100</f>
        <v>8.4285714285714288</v>
      </c>
      <c r="S25" s="55">
        <f t="shared" ref="S25:S88" ca="1" si="19">IF(L25&lt;=$AG$1,R25,0)</f>
        <v>8.4285714285714288</v>
      </c>
      <c r="T25" s="55">
        <f t="shared" ref="T25:T88" ca="1" si="20">IF($AG$1&gt;=L25,M25,0)</f>
        <v>8.4285714285714288</v>
      </c>
      <c r="U25" s="28" t="str">
        <f t="shared" si="15"/>
        <v>SI</v>
      </c>
      <c r="V25" s="105" t="str">
        <f t="shared" si="16"/>
        <v>CUMPLIDO</v>
      </c>
      <c r="W25" s="105" t="str">
        <f t="shared" si="1"/>
        <v>CUMPLIDO</v>
      </c>
      <c r="X25" s="29" t="s">
        <v>808</v>
      </c>
      <c r="Y25" s="100" t="s">
        <v>813</v>
      </c>
      <c r="Z25" s="29">
        <f t="shared" si="2"/>
        <v>1</v>
      </c>
      <c r="AA25" s="29" t="str">
        <f t="shared" si="13"/>
        <v>H5R16 - 1</v>
      </c>
      <c r="AB25" s="111">
        <f t="shared" si="5"/>
        <v>5</v>
      </c>
      <c r="AC25" s="111">
        <f t="shared" si="11"/>
        <v>5</v>
      </c>
      <c r="AD25" s="111" t="str">
        <f t="shared" si="12"/>
        <v>H5R16.</v>
      </c>
      <c r="AE25" s="111" t="str">
        <f t="shared" si="3"/>
        <v>H5R16</v>
      </c>
      <c r="AF25" s="21"/>
      <c r="AG25" s="21"/>
      <c r="AH25" s="21"/>
      <c r="AI25" s="21"/>
      <c r="AJ25" s="23"/>
      <c r="AK25" s="18"/>
      <c r="AL25" s="21"/>
      <c r="AM25" s="21"/>
      <c r="AN25" s="21"/>
      <c r="AO25" s="21"/>
    </row>
    <row r="26" spans="1:41" s="2" customFormat="1" ht="249.95" customHeight="1" x14ac:dyDescent="0.2">
      <c r="A26" s="24">
        <v>21</v>
      </c>
      <c r="B26" s="30">
        <v>25</v>
      </c>
      <c r="C26" s="24"/>
      <c r="D26" s="33">
        <v>1405004</v>
      </c>
      <c r="E26" s="87" t="s">
        <v>656</v>
      </c>
      <c r="F26" s="88" t="s">
        <v>657</v>
      </c>
      <c r="G26" s="62" t="s">
        <v>2105</v>
      </c>
      <c r="H26" s="62" t="s">
        <v>1599</v>
      </c>
      <c r="I26" s="63" t="s">
        <v>1600</v>
      </c>
      <c r="J26" s="64">
        <v>1</v>
      </c>
      <c r="K26" s="52">
        <v>43040</v>
      </c>
      <c r="L26" s="52">
        <v>43099</v>
      </c>
      <c r="M26" s="53">
        <f t="shared" si="14"/>
        <v>8.4285714285714288</v>
      </c>
      <c r="N26" s="30" t="s">
        <v>1594</v>
      </c>
      <c r="O26" s="108">
        <v>1</v>
      </c>
      <c r="P26" s="30"/>
      <c r="Q26" s="54">
        <f t="shared" si="17"/>
        <v>100</v>
      </c>
      <c r="R26" s="55">
        <f t="shared" si="18"/>
        <v>8.4285714285714288</v>
      </c>
      <c r="S26" s="55">
        <f t="shared" ca="1" si="19"/>
        <v>8.4285714285714288</v>
      </c>
      <c r="T26" s="55">
        <f t="shared" ca="1" si="20"/>
        <v>8.4285714285714288</v>
      </c>
      <c r="U26" s="28" t="str">
        <f t="shared" si="15"/>
        <v>SI</v>
      </c>
      <c r="V26" s="105" t="str">
        <f t="shared" si="16"/>
        <v>CUMPLIDO</v>
      </c>
      <c r="W26" s="105" t="str">
        <f t="shared" si="1"/>
        <v>CUMPLIDO</v>
      </c>
      <c r="X26" s="29" t="s">
        <v>808</v>
      </c>
      <c r="Y26" s="100" t="s">
        <v>814</v>
      </c>
      <c r="Z26" s="29">
        <f t="shared" si="2"/>
        <v>1</v>
      </c>
      <c r="AA26" s="29" t="str">
        <f t="shared" si="13"/>
        <v>H6R16 - 1</v>
      </c>
      <c r="AB26" s="111">
        <f t="shared" si="5"/>
        <v>5</v>
      </c>
      <c r="AC26" s="111">
        <f t="shared" si="11"/>
        <v>5</v>
      </c>
      <c r="AD26" s="111" t="str">
        <f t="shared" si="12"/>
        <v>H6R16.</v>
      </c>
      <c r="AE26" s="111" t="str">
        <f t="shared" si="3"/>
        <v>H6R16</v>
      </c>
      <c r="AF26" s="21"/>
      <c r="AG26" s="21"/>
      <c r="AH26" s="21"/>
      <c r="AI26" s="21"/>
      <c r="AJ26" s="21"/>
      <c r="AK26" s="21"/>
      <c r="AL26" s="21"/>
      <c r="AM26" s="21"/>
      <c r="AN26" s="21"/>
      <c r="AO26" s="21"/>
    </row>
    <row r="27" spans="1:41" s="2" customFormat="1" ht="249.95" customHeight="1" x14ac:dyDescent="0.2">
      <c r="A27" s="24">
        <v>22</v>
      </c>
      <c r="B27" s="30">
        <v>26</v>
      </c>
      <c r="C27" s="24"/>
      <c r="D27" s="33">
        <v>1401003</v>
      </c>
      <c r="E27" s="87" t="s">
        <v>2192</v>
      </c>
      <c r="F27" s="88" t="s">
        <v>658</v>
      </c>
      <c r="G27" s="62" t="s">
        <v>1609</v>
      </c>
      <c r="H27" s="62" t="s">
        <v>1599</v>
      </c>
      <c r="I27" s="63" t="s">
        <v>1600</v>
      </c>
      <c r="J27" s="64">
        <v>1</v>
      </c>
      <c r="K27" s="52">
        <v>43040</v>
      </c>
      <c r="L27" s="52">
        <v>43159</v>
      </c>
      <c r="M27" s="53">
        <f t="shared" si="14"/>
        <v>17</v>
      </c>
      <c r="N27" s="30" t="s">
        <v>1594</v>
      </c>
      <c r="O27" s="108">
        <v>0</v>
      </c>
      <c r="P27" s="30"/>
      <c r="Q27" s="54">
        <f t="shared" si="17"/>
        <v>0</v>
      </c>
      <c r="R27" s="55">
        <f t="shared" si="18"/>
        <v>0</v>
      </c>
      <c r="S27" s="55">
        <f t="shared" ca="1" si="19"/>
        <v>0</v>
      </c>
      <c r="T27" s="55">
        <f t="shared" ca="1" si="20"/>
        <v>17</v>
      </c>
      <c r="U27" s="28" t="str">
        <f t="shared" ca="1" si="15"/>
        <v>NO</v>
      </c>
      <c r="V27" s="105" t="str">
        <f t="shared" ca="1" si="16"/>
        <v>VENCIDO</v>
      </c>
      <c r="W27" s="105" t="str">
        <f t="shared" ca="1" si="1"/>
        <v>VENCIDO</v>
      </c>
      <c r="X27" s="29" t="s">
        <v>808</v>
      </c>
      <c r="Y27" s="100" t="s">
        <v>815</v>
      </c>
      <c r="Z27" s="29">
        <f t="shared" si="2"/>
        <v>1</v>
      </c>
      <c r="AA27" s="29" t="str">
        <f t="shared" si="13"/>
        <v>H7R16 - 1</v>
      </c>
      <c r="AB27" s="111">
        <f t="shared" ca="1" si="5"/>
        <v>1</v>
      </c>
      <c r="AC27" s="111">
        <f t="shared" ca="1" si="11"/>
        <v>1</v>
      </c>
      <c r="AD27" s="111" t="str">
        <f t="shared" si="12"/>
        <v>H7R16.</v>
      </c>
      <c r="AE27" s="111" t="str">
        <f t="shared" si="3"/>
        <v>H7R16</v>
      </c>
      <c r="AF27" s="21"/>
      <c r="AG27" s="21"/>
      <c r="AH27" s="21"/>
      <c r="AI27" s="21"/>
      <c r="AJ27" s="21"/>
      <c r="AK27" s="21"/>
      <c r="AL27" s="21"/>
      <c r="AM27" s="21"/>
      <c r="AN27" s="21"/>
      <c r="AO27" s="21"/>
    </row>
    <row r="28" spans="1:41" s="2" customFormat="1" ht="249.95" customHeight="1" x14ac:dyDescent="0.2">
      <c r="A28" s="24">
        <v>23</v>
      </c>
      <c r="B28" s="30">
        <v>27</v>
      </c>
      <c r="C28" s="24"/>
      <c r="D28" s="33">
        <v>1401013</v>
      </c>
      <c r="E28" s="87" t="s">
        <v>659</v>
      </c>
      <c r="F28" s="88" t="s">
        <v>660</v>
      </c>
      <c r="G28" s="62" t="s">
        <v>2106</v>
      </c>
      <c r="H28" s="62" t="s">
        <v>1610</v>
      </c>
      <c r="I28" s="63" t="s">
        <v>1601</v>
      </c>
      <c r="J28" s="64">
        <v>1</v>
      </c>
      <c r="K28" s="52">
        <v>43040</v>
      </c>
      <c r="L28" s="52">
        <v>43099</v>
      </c>
      <c r="M28" s="53">
        <f t="shared" si="14"/>
        <v>8.4285714285714288</v>
      </c>
      <c r="N28" s="30" t="s">
        <v>1594</v>
      </c>
      <c r="O28" s="108">
        <v>1</v>
      </c>
      <c r="P28" s="30"/>
      <c r="Q28" s="54">
        <f t="shared" si="17"/>
        <v>100</v>
      </c>
      <c r="R28" s="55">
        <f t="shared" si="18"/>
        <v>8.4285714285714288</v>
      </c>
      <c r="S28" s="55">
        <f t="shared" ca="1" si="19"/>
        <v>8.4285714285714288</v>
      </c>
      <c r="T28" s="55">
        <f t="shared" ca="1" si="20"/>
        <v>8.4285714285714288</v>
      </c>
      <c r="U28" s="28" t="str">
        <f t="shared" si="15"/>
        <v>SI</v>
      </c>
      <c r="V28" s="105" t="str">
        <f t="shared" si="16"/>
        <v>CUMPLIDO</v>
      </c>
      <c r="W28" s="105" t="str">
        <f t="shared" si="1"/>
        <v>CUMPLIDO</v>
      </c>
      <c r="X28" s="29" t="s">
        <v>808</v>
      </c>
      <c r="Y28" s="100" t="s">
        <v>816</v>
      </c>
      <c r="Z28" s="29">
        <f t="shared" si="2"/>
        <v>1</v>
      </c>
      <c r="AA28" s="29" t="str">
        <f t="shared" si="13"/>
        <v>H8R16 - 1</v>
      </c>
      <c r="AB28" s="111">
        <f t="shared" si="5"/>
        <v>5</v>
      </c>
      <c r="AC28" s="111">
        <f t="shared" si="11"/>
        <v>5</v>
      </c>
      <c r="AD28" s="111" t="str">
        <f t="shared" si="12"/>
        <v>H8R16.</v>
      </c>
      <c r="AE28" s="111" t="str">
        <f t="shared" si="3"/>
        <v>H8R16</v>
      </c>
      <c r="AF28" s="21"/>
      <c r="AG28" s="21"/>
      <c r="AH28" s="21"/>
      <c r="AI28" s="21"/>
      <c r="AJ28" s="21"/>
      <c r="AK28" s="21"/>
      <c r="AL28" s="21"/>
      <c r="AM28" s="21"/>
      <c r="AN28" s="21"/>
      <c r="AO28" s="21"/>
    </row>
    <row r="29" spans="1:41" s="2" customFormat="1" ht="249.95" customHeight="1" x14ac:dyDescent="0.2">
      <c r="A29" s="24">
        <v>24</v>
      </c>
      <c r="B29" s="30">
        <v>28</v>
      </c>
      <c r="C29" s="24"/>
      <c r="D29" s="33">
        <v>1403001</v>
      </c>
      <c r="E29" s="87" t="s">
        <v>2190</v>
      </c>
      <c r="F29" s="88" t="s">
        <v>661</v>
      </c>
      <c r="G29" s="65" t="s">
        <v>1056</v>
      </c>
      <c r="H29" s="65" t="s">
        <v>1057</v>
      </c>
      <c r="I29" s="64" t="s">
        <v>9</v>
      </c>
      <c r="J29" s="64">
        <v>1</v>
      </c>
      <c r="K29" s="52">
        <v>43040</v>
      </c>
      <c r="L29" s="52">
        <v>43130</v>
      </c>
      <c r="M29" s="59">
        <f t="shared" ref="M29:M88" si="21">(+L29-K29)/7</f>
        <v>12.857142857142858</v>
      </c>
      <c r="N29" s="30" t="s">
        <v>21</v>
      </c>
      <c r="O29" s="108">
        <v>1</v>
      </c>
      <c r="P29" s="30"/>
      <c r="Q29" s="54">
        <f t="shared" si="17"/>
        <v>100</v>
      </c>
      <c r="R29" s="55">
        <f t="shared" si="18"/>
        <v>12.857142857142858</v>
      </c>
      <c r="S29" s="55">
        <f t="shared" ca="1" si="19"/>
        <v>12.857142857142858</v>
      </c>
      <c r="T29" s="55">
        <f t="shared" ca="1" si="20"/>
        <v>12.857142857142858</v>
      </c>
      <c r="U29" s="28" t="str">
        <f t="shared" si="15"/>
        <v>SI</v>
      </c>
      <c r="V29" s="105" t="str">
        <f t="shared" si="16"/>
        <v>CUMPLIDO</v>
      </c>
      <c r="W29" s="105" t="str">
        <f t="shared" si="1"/>
        <v>CUMPLIDO</v>
      </c>
      <c r="X29" s="29" t="s">
        <v>808</v>
      </c>
      <c r="Y29" s="100" t="s">
        <v>817</v>
      </c>
      <c r="Z29" s="29">
        <f t="shared" si="2"/>
        <v>1</v>
      </c>
      <c r="AA29" s="29" t="str">
        <f t="shared" si="13"/>
        <v>H9R16 - 1</v>
      </c>
      <c r="AB29" s="111">
        <f t="shared" si="5"/>
        <v>5</v>
      </c>
      <c r="AC29" s="111">
        <f t="shared" si="11"/>
        <v>5</v>
      </c>
      <c r="AD29" s="111" t="str">
        <f t="shared" si="12"/>
        <v>H9R16.</v>
      </c>
      <c r="AE29" s="111" t="str">
        <f t="shared" si="3"/>
        <v>H9R16</v>
      </c>
      <c r="AF29" s="21"/>
      <c r="AG29" s="21"/>
      <c r="AH29" s="21"/>
      <c r="AI29" s="21"/>
      <c r="AJ29" s="21"/>
      <c r="AK29" s="21"/>
      <c r="AL29" s="21"/>
      <c r="AM29" s="21"/>
      <c r="AN29" s="21"/>
      <c r="AO29" s="21"/>
    </row>
    <row r="30" spans="1:41" s="2" customFormat="1" ht="249.95" customHeight="1" x14ac:dyDescent="0.2">
      <c r="A30" s="24">
        <v>25</v>
      </c>
      <c r="B30" s="30">
        <v>29</v>
      </c>
      <c r="C30" s="24"/>
      <c r="D30" s="33">
        <v>1405003</v>
      </c>
      <c r="E30" s="87" t="s">
        <v>1059</v>
      </c>
      <c r="F30" s="88" t="s">
        <v>662</v>
      </c>
      <c r="G30" s="65" t="s">
        <v>2058</v>
      </c>
      <c r="H30" s="65" t="s">
        <v>1060</v>
      </c>
      <c r="I30" s="64" t="s">
        <v>1062</v>
      </c>
      <c r="J30" s="64">
        <v>2</v>
      </c>
      <c r="K30" s="52">
        <v>43040</v>
      </c>
      <c r="L30" s="52">
        <v>43099</v>
      </c>
      <c r="M30" s="59">
        <f t="shared" si="21"/>
        <v>8.4285714285714288</v>
      </c>
      <c r="N30" s="30" t="s">
        <v>21</v>
      </c>
      <c r="O30" s="108">
        <v>2</v>
      </c>
      <c r="P30" s="30"/>
      <c r="Q30" s="54">
        <f t="shared" si="17"/>
        <v>100</v>
      </c>
      <c r="R30" s="55">
        <f t="shared" si="18"/>
        <v>8.4285714285714288</v>
      </c>
      <c r="S30" s="55">
        <f t="shared" ca="1" si="19"/>
        <v>8.4285714285714288</v>
      </c>
      <c r="T30" s="55">
        <f t="shared" ca="1" si="20"/>
        <v>8.4285714285714288</v>
      </c>
      <c r="U30" s="28" t="str">
        <f t="shared" ca="1" si="15"/>
        <v>NO</v>
      </c>
      <c r="V30" s="105" t="str">
        <f t="shared" si="16"/>
        <v>CUMPLIDO</v>
      </c>
      <c r="W30" s="105" t="str">
        <f t="shared" ca="1" si="1"/>
        <v>CON AVANCE</v>
      </c>
      <c r="X30" s="29" t="s">
        <v>808</v>
      </c>
      <c r="Y30" s="100" t="s">
        <v>818</v>
      </c>
      <c r="Z30" s="29">
        <f t="shared" si="2"/>
        <v>1</v>
      </c>
      <c r="AA30" s="29" t="str">
        <f t="shared" si="13"/>
        <v>H10R16 - 1</v>
      </c>
      <c r="AB30" s="111">
        <f t="shared" si="5"/>
        <v>5</v>
      </c>
      <c r="AC30" s="111">
        <f t="shared" ca="1" si="11"/>
        <v>4</v>
      </c>
      <c r="AD30" s="111" t="str">
        <f t="shared" si="12"/>
        <v>H10R16.</v>
      </c>
      <c r="AE30" s="111" t="str">
        <f t="shared" si="3"/>
        <v>H10R16</v>
      </c>
      <c r="AF30" s="21"/>
      <c r="AG30" s="21"/>
      <c r="AH30" s="21"/>
      <c r="AI30" s="21"/>
      <c r="AJ30" s="21"/>
      <c r="AK30" s="21"/>
      <c r="AL30" s="21"/>
      <c r="AM30" s="21"/>
      <c r="AN30" s="21"/>
      <c r="AO30" s="21"/>
    </row>
    <row r="31" spans="1:41" s="2" customFormat="1" ht="249.95" customHeight="1" x14ac:dyDescent="0.2">
      <c r="A31" s="24"/>
      <c r="B31" s="30">
        <v>30</v>
      </c>
      <c r="C31" s="24"/>
      <c r="D31" s="33">
        <v>1405003</v>
      </c>
      <c r="E31" s="87" t="s">
        <v>1058</v>
      </c>
      <c r="F31" s="88" t="s">
        <v>662</v>
      </c>
      <c r="G31" s="65" t="s">
        <v>2059</v>
      </c>
      <c r="H31" s="65" t="s">
        <v>1061</v>
      </c>
      <c r="I31" s="64" t="s">
        <v>1063</v>
      </c>
      <c r="J31" s="64">
        <v>2</v>
      </c>
      <c r="K31" s="52">
        <v>43040</v>
      </c>
      <c r="L31" s="52">
        <v>43403</v>
      </c>
      <c r="M31" s="59">
        <f t="shared" si="21"/>
        <v>51.857142857142854</v>
      </c>
      <c r="N31" s="30" t="s">
        <v>21</v>
      </c>
      <c r="O31" s="108">
        <v>1</v>
      </c>
      <c r="P31" s="30"/>
      <c r="Q31" s="54">
        <f t="shared" si="17"/>
        <v>50</v>
      </c>
      <c r="R31" s="55">
        <f t="shared" si="18"/>
        <v>25.928571428571427</v>
      </c>
      <c r="S31" s="55">
        <f t="shared" ca="1" si="19"/>
        <v>0</v>
      </c>
      <c r="T31" s="55">
        <f t="shared" ca="1" si="20"/>
        <v>0</v>
      </c>
      <c r="U31" s="28" t="str">
        <f t="shared" si="15"/>
        <v>NO</v>
      </c>
      <c r="V31" s="105" t="str">
        <f t="shared" ca="1" si="16"/>
        <v>CON AVANCE</v>
      </c>
      <c r="W31" s="105" t="str">
        <f t="shared" si="1"/>
        <v/>
      </c>
      <c r="X31" s="29" t="s">
        <v>808</v>
      </c>
      <c r="Y31" s="100" t="s">
        <v>818</v>
      </c>
      <c r="Z31" s="29">
        <f t="shared" si="2"/>
        <v>2</v>
      </c>
      <c r="AA31" s="29" t="str">
        <f t="shared" si="13"/>
        <v>H10R16 - 2</v>
      </c>
      <c r="AB31" s="111">
        <f t="shared" ca="1" si="5"/>
        <v>4</v>
      </c>
      <c r="AC31" s="111">
        <f t="shared" ca="1" si="11"/>
        <v>4</v>
      </c>
      <c r="AD31" s="111" t="str">
        <f t="shared" si="12"/>
        <v>H10R16.</v>
      </c>
      <c r="AE31" s="111" t="str">
        <f t="shared" si="3"/>
        <v>H10R16</v>
      </c>
      <c r="AF31" s="21"/>
      <c r="AG31" s="21"/>
      <c r="AH31" s="21"/>
      <c r="AI31" s="21"/>
      <c r="AJ31" s="21"/>
      <c r="AK31" s="21"/>
      <c r="AL31" s="21"/>
      <c r="AM31" s="21"/>
      <c r="AN31" s="21"/>
      <c r="AO31" s="21"/>
    </row>
    <row r="32" spans="1:41" s="2" customFormat="1" ht="249.95" customHeight="1" x14ac:dyDescent="0.2">
      <c r="A32" s="24">
        <v>26</v>
      </c>
      <c r="B32" s="30">
        <v>31</v>
      </c>
      <c r="C32" s="24"/>
      <c r="D32" s="33">
        <v>1401001</v>
      </c>
      <c r="E32" s="87" t="s">
        <v>663</v>
      </c>
      <c r="F32" s="88" t="s">
        <v>664</v>
      </c>
      <c r="G32" s="65" t="s">
        <v>1064</v>
      </c>
      <c r="H32" s="65" t="s">
        <v>1065</v>
      </c>
      <c r="I32" s="64" t="s">
        <v>2191</v>
      </c>
      <c r="J32" s="64">
        <v>1</v>
      </c>
      <c r="K32" s="52">
        <v>43040</v>
      </c>
      <c r="L32" s="52">
        <v>43099</v>
      </c>
      <c r="M32" s="59">
        <f t="shared" si="21"/>
        <v>8.4285714285714288</v>
      </c>
      <c r="N32" s="30" t="s">
        <v>21</v>
      </c>
      <c r="O32" s="108">
        <v>1</v>
      </c>
      <c r="P32" s="30"/>
      <c r="Q32" s="54">
        <f t="shared" si="17"/>
        <v>100</v>
      </c>
      <c r="R32" s="55">
        <f t="shared" si="18"/>
        <v>8.4285714285714288</v>
      </c>
      <c r="S32" s="55">
        <f t="shared" ca="1" si="19"/>
        <v>8.4285714285714288</v>
      </c>
      <c r="T32" s="55">
        <f t="shared" ca="1" si="20"/>
        <v>8.4285714285714288</v>
      </c>
      <c r="U32" s="28" t="str">
        <f t="shared" si="15"/>
        <v>SI</v>
      </c>
      <c r="V32" s="105" t="str">
        <f t="shared" si="16"/>
        <v>CUMPLIDO</v>
      </c>
      <c r="W32" s="105" t="str">
        <f t="shared" si="1"/>
        <v>CUMPLIDO</v>
      </c>
      <c r="X32" s="29" t="s">
        <v>808</v>
      </c>
      <c r="Y32" s="100" t="s">
        <v>819</v>
      </c>
      <c r="Z32" s="29">
        <f t="shared" si="2"/>
        <v>1</v>
      </c>
      <c r="AA32" s="29" t="str">
        <f t="shared" si="13"/>
        <v>H11R16 - 1</v>
      </c>
      <c r="AB32" s="111">
        <f t="shared" si="5"/>
        <v>5</v>
      </c>
      <c r="AC32" s="111">
        <f t="shared" si="11"/>
        <v>5</v>
      </c>
      <c r="AD32" s="111" t="str">
        <f t="shared" si="12"/>
        <v>H11R16.</v>
      </c>
      <c r="AE32" s="111" t="str">
        <f t="shared" si="3"/>
        <v>H11R16</v>
      </c>
      <c r="AF32" s="21"/>
      <c r="AG32" s="21"/>
      <c r="AH32" s="21"/>
      <c r="AI32" s="21"/>
      <c r="AJ32" s="21"/>
      <c r="AK32" s="21"/>
      <c r="AL32" s="21"/>
      <c r="AM32" s="21"/>
      <c r="AN32" s="21"/>
      <c r="AO32" s="21"/>
    </row>
    <row r="33" spans="1:41" s="2" customFormat="1" ht="249.95" customHeight="1" x14ac:dyDescent="0.2">
      <c r="A33" s="24">
        <v>27</v>
      </c>
      <c r="B33" s="30">
        <v>32</v>
      </c>
      <c r="C33" s="24"/>
      <c r="D33" s="33">
        <v>1405004</v>
      </c>
      <c r="E33" s="87" t="s">
        <v>665</v>
      </c>
      <c r="F33" s="88" t="s">
        <v>666</v>
      </c>
      <c r="G33" s="88" t="s">
        <v>1589</v>
      </c>
      <c r="H33" s="88" t="s">
        <v>1590</v>
      </c>
      <c r="I33" s="60" t="s">
        <v>10</v>
      </c>
      <c r="J33" s="31">
        <v>1</v>
      </c>
      <c r="K33" s="51">
        <v>43040</v>
      </c>
      <c r="L33" s="51">
        <v>43099</v>
      </c>
      <c r="M33" s="59">
        <f t="shared" si="21"/>
        <v>8.4285714285714288</v>
      </c>
      <c r="N33" s="30" t="s">
        <v>1588</v>
      </c>
      <c r="O33" s="108">
        <v>0</v>
      </c>
      <c r="P33" s="30"/>
      <c r="Q33" s="54">
        <f t="shared" si="17"/>
        <v>0</v>
      </c>
      <c r="R33" s="55">
        <f t="shared" si="18"/>
        <v>0</v>
      </c>
      <c r="S33" s="55">
        <f t="shared" ca="1" si="19"/>
        <v>0</v>
      </c>
      <c r="T33" s="55">
        <f t="shared" ca="1" si="20"/>
        <v>8.4285714285714288</v>
      </c>
      <c r="U33" s="28" t="str">
        <f t="shared" ca="1" si="15"/>
        <v>NO</v>
      </c>
      <c r="V33" s="105" t="str">
        <f t="shared" ca="1" si="16"/>
        <v>VENCIDO</v>
      </c>
      <c r="W33" s="105" t="str">
        <f t="shared" ca="1" si="1"/>
        <v>VENCIDO</v>
      </c>
      <c r="X33" s="29" t="s">
        <v>808</v>
      </c>
      <c r="Y33" s="100" t="s">
        <v>820</v>
      </c>
      <c r="Z33" s="29">
        <f t="shared" si="2"/>
        <v>1</v>
      </c>
      <c r="AA33" s="29" t="str">
        <f t="shared" si="13"/>
        <v>H12R16 - 1</v>
      </c>
      <c r="AB33" s="111">
        <f t="shared" ca="1" si="5"/>
        <v>1</v>
      </c>
      <c r="AC33" s="111">
        <f t="shared" ca="1" si="11"/>
        <v>1</v>
      </c>
      <c r="AD33" s="111" t="str">
        <f t="shared" si="12"/>
        <v>H12R16.</v>
      </c>
      <c r="AE33" s="111" t="str">
        <f t="shared" si="3"/>
        <v>H12R16</v>
      </c>
      <c r="AF33" s="21"/>
      <c r="AG33" s="21"/>
      <c r="AH33" s="21"/>
      <c r="AI33" s="21"/>
      <c r="AJ33" s="21"/>
      <c r="AK33" s="21"/>
      <c r="AL33" s="21"/>
      <c r="AM33" s="21"/>
      <c r="AN33" s="21"/>
      <c r="AO33" s="21"/>
    </row>
    <row r="34" spans="1:41" s="2" customFormat="1" ht="249.95" customHeight="1" x14ac:dyDescent="0.2">
      <c r="A34" s="24">
        <v>28</v>
      </c>
      <c r="B34" s="30">
        <v>33</v>
      </c>
      <c r="C34" s="24"/>
      <c r="D34" s="33">
        <v>1404005</v>
      </c>
      <c r="E34" s="87" t="s">
        <v>667</v>
      </c>
      <c r="F34" s="88" t="s">
        <v>668</v>
      </c>
      <c r="G34" s="88" t="s">
        <v>1591</v>
      </c>
      <c r="H34" s="88" t="s">
        <v>1592</v>
      </c>
      <c r="I34" s="60" t="s">
        <v>1593</v>
      </c>
      <c r="J34" s="31">
        <v>1</v>
      </c>
      <c r="K34" s="51">
        <v>43040</v>
      </c>
      <c r="L34" s="51">
        <v>43099</v>
      </c>
      <c r="M34" s="59">
        <f t="shared" si="21"/>
        <v>8.4285714285714288</v>
      </c>
      <c r="N34" s="30" t="s">
        <v>1588</v>
      </c>
      <c r="O34" s="108">
        <v>0</v>
      </c>
      <c r="P34" s="30"/>
      <c r="Q34" s="54">
        <f t="shared" si="17"/>
        <v>0</v>
      </c>
      <c r="R34" s="55">
        <f t="shared" si="18"/>
        <v>0</v>
      </c>
      <c r="S34" s="55">
        <f t="shared" ca="1" si="19"/>
        <v>0</v>
      </c>
      <c r="T34" s="55">
        <f t="shared" ca="1" si="20"/>
        <v>8.4285714285714288</v>
      </c>
      <c r="U34" s="28" t="str">
        <f t="shared" ca="1" si="15"/>
        <v>NO</v>
      </c>
      <c r="V34" s="105" t="str">
        <f t="shared" ca="1" si="16"/>
        <v>VENCIDO</v>
      </c>
      <c r="W34" s="105" t="str">
        <f t="shared" ca="1" si="1"/>
        <v>VENCIDO</v>
      </c>
      <c r="X34" s="29" t="s">
        <v>808</v>
      </c>
      <c r="Y34" s="100" t="s">
        <v>821</v>
      </c>
      <c r="Z34" s="29">
        <f t="shared" si="2"/>
        <v>1</v>
      </c>
      <c r="AA34" s="29" t="str">
        <f t="shared" si="13"/>
        <v>H13R16 - 1</v>
      </c>
      <c r="AB34" s="111">
        <f t="shared" ca="1" si="5"/>
        <v>1</v>
      </c>
      <c r="AC34" s="111">
        <f t="shared" ca="1" si="11"/>
        <v>1</v>
      </c>
      <c r="AD34" s="111" t="str">
        <f t="shared" si="12"/>
        <v>H13R16.</v>
      </c>
      <c r="AE34" s="111" t="str">
        <f t="shared" si="3"/>
        <v>H13R16</v>
      </c>
      <c r="AF34" s="21"/>
      <c r="AG34" s="21"/>
      <c r="AH34" s="21"/>
      <c r="AI34" s="21"/>
      <c r="AJ34" s="21"/>
      <c r="AK34" s="21"/>
      <c r="AL34" s="21"/>
      <c r="AM34" s="21"/>
      <c r="AN34" s="21"/>
      <c r="AO34" s="21"/>
    </row>
    <row r="35" spans="1:41" s="2" customFormat="1" ht="249.95" customHeight="1" x14ac:dyDescent="0.2">
      <c r="A35" s="24">
        <v>29</v>
      </c>
      <c r="B35" s="30">
        <v>34</v>
      </c>
      <c r="C35" s="24"/>
      <c r="D35" s="33">
        <v>1405004</v>
      </c>
      <c r="E35" s="87" t="s">
        <v>669</v>
      </c>
      <c r="F35" s="88" t="s">
        <v>670</v>
      </c>
      <c r="G35" s="88" t="s">
        <v>1612</v>
      </c>
      <c r="H35" s="88" t="s">
        <v>1613</v>
      </c>
      <c r="I35" s="60" t="s">
        <v>1614</v>
      </c>
      <c r="J35" s="31">
        <v>1</v>
      </c>
      <c r="K35" s="51">
        <v>43040</v>
      </c>
      <c r="L35" s="51">
        <v>43099</v>
      </c>
      <c r="M35" s="59">
        <f t="shared" si="21"/>
        <v>8.4285714285714288</v>
      </c>
      <c r="N35" s="30" t="s">
        <v>1594</v>
      </c>
      <c r="O35" s="108">
        <v>0</v>
      </c>
      <c r="P35" s="30"/>
      <c r="Q35" s="54">
        <f t="shared" si="17"/>
        <v>0</v>
      </c>
      <c r="R35" s="55">
        <f t="shared" si="18"/>
        <v>0</v>
      </c>
      <c r="S35" s="55">
        <f t="shared" ca="1" si="19"/>
        <v>0</v>
      </c>
      <c r="T35" s="55">
        <f t="shared" ca="1" si="20"/>
        <v>8.4285714285714288</v>
      </c>
      <c r="U35" s="28" t="str">
        <f t="shared" ca="1" si="15"/>
        <v>NO</v>
      </c>
      <c r="V35" s="105" t="str">
        <f t="shared" ca="1" si="16"/>
        <v>VENCIDO</v>
      </c>
      <c r="W35" s="105" t="str">
        <f t="shared" ca="1" si="1"/>
        <v>VENCIDO</v>
      </c>
      <c r="X35" s="29" t="s">
        <v>808</v>
      </c>
      <c r="Y35" s="100" t="s">
        <v>822</v>
      </c>
      <c r="Z35" s="29">
        <f t="shared" si="2"/>
        <v>1</v>
      </c>
      <c r="AA35" s="29" t="str">
        <f t="shared" si="13"/>
        <v>H14R16 - 1</v>
      </c>
      <c r="AB35" s="111">
        <f t="shared" ca="1" si="5"/>
        <v>1</v>
      </c>
      <c r="AC35" s="111">
        <f t="shared" ca="1" si="11"/>
        <v>1</v>
      </c>
      <c r="AD35" s="111" t="str">
        <f t="shared" si="12"/>
        <v>H14R16.</v>
      </c>
      <c r="AE35" s="111" t="str">
        <f t="shared" si="3"/>
        <v>H14R16</v>
      </c>
      <c r="AF35" s="21"/>
      <c r="AG35" s="21"/>
      <c r="AH35" s="21"/>
      <c r="AI35" s="21"/>
      <c r="AJ35" s="21"/>
      <c r="AK35" s="21"/>
      <c r="AL35" s="21"/>
      <c r="AM35" s="21"/>
      <c r="AN35" s="21"/>
      <c r="AO35" s="21"/>
    </row>
    <row r="36" spans="1:41" s="2" customFormat="1" ht="249.95" customHeight="1" x14ac:dyDescent="0.2">
      <c r="A36" s="24">
        <v>30</v>
      </c>
      <c r="B36" s="30">
        <v>35</v>
      </c>
      <c r="C36" s="24"/>
      <c r="D36" s="33">
        <v>1405004</v>
      </c>
      <c r="E36" s="87" t="s">
        <v>671</v>
      </c>
      <c r="F36" s="88" t="s">
        <v>2107</v>
      </c>
      <c r="G36" s="88" t="s">
        <v>1615</v>
      </c>
      <c r="H36" s="88" t="s">
        <v>1616</v>
      </c>
      <c r="I36" s="60" t="s">
        <v>1611</v>
      </c>
      <c r="J36" s="31">
        <v>1</v>
      </c>
      <c r="K36" s="51">
        <v>43040</v>
      </c>
      <c r="L36" s="51">
        <v>43099</v>
      </c>
      <c r="M36" s="59">
        <f t="shared" si="21"/>
        <v>8.4285714285714288</v>
      </c>
      <c r="N36" s="30" t="s">
        <v>1594</v>
      </c>
      <c r="O36" s="108">
        <v>0</v>
      </c>
      <c r="P36" s="30"/>
      <c r="Q36" s="54">
        <f t="shared" si="17"/>
        <v>0</v>
      </c>
      <c r="R36" s="55">
        <f t="shared" si="18"/>
        <v>0</v>
      </c>
      <c r="S36" s="55">
        <f t="shared" ca="1" si="19"/>
        <v>0</v>
      </c>
      <c r="T36" s="55">
        <f t="shared" ca="1" si="20"/>
        <v>8.4285714285714288</v>
      </c>
      <c r="U36" s="28" t="str">
        <f t="shared" ca="1" si="15"/>
        <v>NO</v>
      </c>
      <c r="V36" s="105" t="str">
        <f t="shared" ca="1" si="16"/>
        <v>VENCIDO</v>
      </c>
      <c r="W36" s="105" t="str">
        <f t="shared" ca="1" si="1"/>
        <v>VENCIDO</v>
      </c>
      <c r="X36" s="29" t="s">
        <v>808</v>
      </c>
      <c r="Y36" s="100" t="s">
        <v>823</v>
      </c>
      <c r="Z36" s="29">
        <f t="shared" si="2"/>
        <v>1</v>
      </c>
      <c r="AA36" s="29" t="str">
        <f t="shared" si="13"/>
        <v>H15R16 - 1</v>
      </c>
      <c r="AB36" s="111">
        <f t="shared" ca="1" si="5"/>
        <v>1</v>
      </c>
      <c r="AC36" s="111">
        <f t="shared" ca="1" si="11"/>
        <v>1</v>
      </c>
      <c r="AD36" s="111" t="str">
        <f t="shared" si="12"/>
        <v>H15R16.</v>
      </c>
      <c r="AE36" s="111" t="str">
        <f t="shared" si="3"/>
        <v>H15R16</v>
      </c>
      <c r="AF36" s="21"/>
      <c r="AG36" s="21"/>
      <c r="AH36" s="21"/>
      <c r="AI36" s="21"/>
      <c r="AJ36" s="21"/>
      <c r="AK36" s="21"/>
      <c r="AL36" s="21"/>
      <c r="AM36" s="21"/>
      <c r="AN36" s="21"/>
      <c r="AO36" s="21"/>
    </row>
    <row r="37" spans="1:41" s="2" customFormat="1" ht="249.95" customHeight="1" x14ac:dyDescent="0.2">
      <c r="A37" s="24">
        <v>31</v>
      </c>
      <c r="B37" s="30">
        <v>36</v>
      </c>
      <c r="C37" s="24"/>
      <c r="D37" s="33">
        <v>1405004</v>
      </c>
      <c r="E37" s="87" t="s">
        <v>1617</v>
      </c>
      <c r="F37" s="88" t="s">
        <v>672</v>
      </c>
      <c r="G37" s="88" t="s">
        <v>2108</v>
      </c>
      <c r="H37" s="88" t="s">
        <v>2109</v>
      </c>
      <c r="I37" s="60" t="s">
        <v>2110</v>
      </c>
      <c r="J37" s="31">
        <v>1</v>
      </c>
      <c r="K37" s="51">
        <v>43040</v>
      </c>
      <c r="L37" s="51">
        <v>43099</v>
      </c>
      <c r="M37" s="59">
        <f t="shared" si="21"/>
        <v>8.4285714285714288</v>
      </c>
      <c r="N37" s="30" t="s">
        <v>1594</v>
      </c>
      <c r="O37" s="108">
        <v>0</v>
      </c>
      <c r="P37" s="30"/>
      <c r="Q37" s="54">
        <f t="shared" si="17"/>
        <v>0</v>
      </c>
      <c r="R37" s="55">
        <f t="shared" si="18"/>
        <v>0</v>
      </c>
      <c r="S37" s="55">
        <f t="shared" ca="1" si="19"/>
        <v>0</v>
      </c>
      <c r="T37" s="55">
        <f t="shared" ca="1" si="20"/>
        <v>8.4285714285714288</v>
      </c>
      <c r="U37" s="28" t="str">
        <f t="shared" ca="1" si="15"/>
        <v>NO</v>
      </c>
      <c r="V37" s="105" t="str">
        <f t="shared" ca="1" si="16"/>
        <v>VENCIDO</v>
      </c>
      <c r="W37" s="105" t="str">
        <f t="shared" ca="1" si="1"/>
        <v>VENCIDO</v>
      </c>
      <c r="X37" s="29" t="s">
        <v>808</v>
      </c>
      <c r="Y37" s="100" t="s">
        <v>824</v>
      </c>
      <c r="Z37" s="29">
        <f t="shared" si="2"/>
        <v>1</v>
      </c>
      <c r="AA37" s="29" t="str">
        <f t="shared" si="13"/>
        <v>H16R16 - 1</v>
      </c>
      <c r="AB37" s="111">
        <f t="shared" ca="1" si="5"/>
        <v>1</v>
      </c>
      <c r="AC37" s="111">
        <f t="shared" ca="1" si="11"/>
        <v>1</v>
      </c>
      <c r="AD37" s="111" t="str">
        <f t="shared" si="12"/>
        <v>H16R16.</v>
      </c>
      <c r="AE37" s="111" t="str">
        <f t="shared" si="3"/>
        <v>H16R16</v>
      </c>
      <c r="AF37" s="21"/>
      <c r="AG37" s="21"/>
      <c r="AH37" s="21"/>
      <c r="AI37" s="21"/>
      <c r="AJ37" s="21"/>
      <c r="AK37" s="21"/>
      <c r="AL37" s="21"/>
      <c r="AM37" s="21"/>
      <c r="AN37" s="21"/>
      <c r="AO37" s="21"/>
    </row>
    <row r="38" spans="1:41" s="2" customFormat="1" ht="249.95" customHeight="1" x14ac:dyDescent="0.2">
      <c r="A38" s="24">
        <v>32</v>
      </c>
      <c r="B38" s="30">
        <v>37</v>
      </c>
      <c r="C38" s="24"/>
      <c r="D38" s="33">
        <v>1405004</v>
      </c>
      <c r="E38" s="87" t="s">
        <v>673</v>
      </c>
      <c r="F38" s="88" t="s">
        <v>674</v>
      </c>
      <c r="G38" s="88" t="s">
        <v>1618</v>
      </c>
      <c r="H38" s="88" t="s">
        <v>1619</v>
      </c>
      <c r="I38" s="60" t="s">
        <v>1614</v>
      </c>
      <c r="J38" s="31">
        <v>1</v>
      </c>
      <c r="K38" s="51">
        <v>43040</v>
      </c>
      <c r="L38" s="51">
        <v>43099</v>
      </c>
      <c r="M38" s="59">
        <f t="shared" si="21"/>
        <v>8.4285714285714288</v>
      </c>
      <c r="N38" s="30" t="s">
        <v>1594</v>
      </c>
      <c r="O38" s="108">
        <v>0</v>
      </c>
      <c r="P38" s="30"/>
      <c r="Q38" s="54">
        <f t="shared" si="17"/>
        <v>0</v>
      </c>
      <c r="R38" s="55">
        <f t="shared" si="18"/>
        <v>0</v>
      </c>
      <c r="S38" s="55">
        <f t="shared" ca="1" si="19"/>
        <v>0</v>
      </c>
      <c r="T38" s="55">
        <f t="shared" ca="1" si="20"/>
        <v>8.4285714285714288</v>
      </c>
      <c r="U38" s="28" t="str">
        <f t="shared" ca="1" si="15"/>
        <v>NO</v>
      </c>
      <c r="V38" s="105" t="str">
        <f t="shared" ca="1" si="16"/>
        <v>VENCIDO</v>
      </c>
      <c r="W38" s="105" t="str">
        <f t="shared" ca="1" si="1"/>
        <v>VENCIDO</v>
      </c>
      <c r="X38" s="29" t="s">
        <v>808</v>
      </c>
      <c r="Y38" s="100" t="s">
        <v>825</v>
      </c>
      <c r="Z38" s="29">
        <f t="shared" si="2"/>
        <v>1</v>
      </c>
      <c r="AA38" s="29" t="str">
        <f t="shared" si="13"/>
        <v>H17R16 - 1</v>
      </c>
      <c r="AB38" s="111">
        <f t="shared" ca="1" si="5"/>
        <v>1</v>
      </c>
      <c r="AC38" s="111">
        <f t="shared" ca="1" si="11"/>
        <v>1</v>
      </c>
      <c r="AD38" s="111" t="str">
        <f t="shared" si="12"/>
        <v>H17R16.</v>
      </c>
      <c r="AE38" s="111" t="str">
        <f t="shared" si="3"/>
        <v>H17R16</v>
      </c>
      <c r="AF38" s="21"/>
      <c r="AG38" s="21"/>
      <c r="AH38" s="21"/>
      <c r="AI38" s="21"/>
      <c r="AJ38" s="21"/>
      <c r="AK38" s="21"/>
      <c r="AL38" s="21"/>
      <c r="AM38" s="21"/>
      <c r="AN38" s="21"/>
      <c r="AO38" s="21"/>
    </row>
    <row r="39" spans="1:41" s="2" customFormat="1" ht="249.95" customHeight="1" x14ac:dyDescent="0.2">
      <c r="A39" s="24">
        <v>33</v>
      </c>
      <c r="B39" s="30">
        <v>38</v>
      </c>
      <c r="C39" s="24"/>
      <c r="D39" s="33">
        <v>1405004</v>
      </c>
      <c r="E39" s="87" t="s">
        <v>2060</v>
      </c>
      <c r="F39" s="88" t="s">
        <v>675</v>
      </c>
      <c r="G39" s="88" t="s">
        <v>1620</v>
      </c>
      <c r="H39" s="88" t="s">
        <v>1621</v>
      </c>
      <c r="I39" s="60" t="s">
        <v>1622</v>
      </c>
      <c r="J39" s="31">
        <v>1</v>
      </c>
      <c r="K39" s="51">
        <v>43040</v>
      </c>
      <c r="L39" s="51">
        <v>43099</v>
      </c>
      <c r="M39" s="59">
        <f t="shared" si="21"/>
        <v>8.4285714285714288</v>
      </c>
      <c r="N39" s="30" t="s">
        <v>1594</v>
      </c>
      <c r="O39" s="108">
        <v>0</v>
      </c>
      <c r="P39" s="30"/>
      <c r="Q39" s="54">
        <f t="shared" si="17"/>
        <v>0</v>
      </c>
      <c r="R39" s="55">
        <f t="shared" si="18"/>
        <v>0</v>
      </c>
      <c r="S39" s="55">
        <f t="shared" ca="1" si="19"/>
        <v>0</v>
      </c>
      <c r="T39" s="55">
        <f t="shared" ca="1" si="20"/>
        <v>8.4285714285714288</v>
      </c>
      <c r="U39" s="28" t="str">
        <f t="shared" ca="1" si="15"/>
        <v>NO</v>
      </c>
      <c r="V39" s="105" t="str">
        <f t="shared" ca="1" si="16"/>
        <v>VENCIDO</v>
      </c>
      <c r="W39" s="105" t="str">
        <f t="shared" ca="1" si="1"/>
        <v>VENCIDO</v>
      </c>
      <c r="X39" s="29" t="s">
        <v>808</v>
      </c>
      <c r="Y39" s="100" t="s">
        <v>826</v>
      </c>
      <c r="Z39" s="29">
        <f t="shared" si="2"/>
        <v>1</v>
      </c>
      <c r="AA39" s="29" t="str">
        <f t="shared" si="13"/>
        <v>H18R16 - 1</v>
      </c>
      <c r="AB39" s="111">
        <f t="shared" ca="1" si="5"/>
        <v>1</v>
      </c>
      <c r="AC39" s="111">
        <f t="shared" ca="1" si="11"/>
        <v>1</v>
      </c>
      <c r="AD39" s="111" t="str">
        <f t="shared" si="12"/>
        <v>H18R16.</v>
      </c>
      <c r="AE39" s="111" t="str">
        <f t="shared" si="3"/>
        <v>H18R16</v>
      </c>
      <c r="AF39" s="21"/>
      <c r="AG39" s="21"/>
      <c r="AH39" s="21"/>
      <c r="AI39" s="21"/>
      <c r="AJ39" s="21"/>
      <c r="AK39" s="21"/>
      <c r="AL39" s="21"/>
      <c r="AM39" s="21"/>
      <c r="AN39" s="21"/>
      <c r="AO39" s="21"/>
    </row>
    <row r="40" spans="1:41" s="2" customFormat="1" ht="249.95" customHeight="1" x14ac:dyDescent="0.2">
      <c r="A40" s="24">
        <v>34</v>
      </c>
      <c r="B40" s="30">
        <v>39</v>
      </c>
      <c r="C40" s="24"/>
      <c r="D40" s="33">
        <v>1405004</v>
      </c>
      <c r="E40" s="87" t="s">
        <v>2193</v>
      </c>
      <c r="F40" s="88" t="s">
        <v>676</v>
      </c>
      <c r="G40" s="88" t="s">
        <v>1623</v>
      </c>
      <c r="H40" s="88" t="s">
        <v>1624</v>
      </c>
      <c r="I40" s="60" t="s">
        <v>1614</v>
      </c>
      <c r="J40" s="31">
        <v>1</v>
      </c>
      <c r="K40" s="51">
        <v>43040</v>
      </c>
      <c r="L40" s="51">
        <v>43099</v>
      </c>
      <c r="M40" s="59">
        <f t="shared" si="21"/>
        <v>8.4285714285714288</v>
      </c>
      <c r="N40" s="30" t="s">
        <v>1594</v>
      </c>
      <c r="O40" s="108">
        <v>0</v>
      </c>
      <c r="P40" s="30"/>
      <c r="Q40" s="54">
        <f t="shared" si="17"/>
        <v>0</v>
      </c>
      <c r="R40" s="55">
        <f t="shared" si="18"/>
        <v>0</v>
      </c>
      <c r="S40" s="55">
        <f t="shared" ca="1" si="19"/>
        <v>0</v>
      </c>
      <c r="T40" s="55">
        <f t="shared" ca="1" si="20"/>
        <v>8.4285714285714288</v>
      </c>
      <c r="U40" s="28" t="str">
        <f t="shared" ca="1" si="15"/>
        <v>NO</v>
      </c>
      <c r="V40" s="105" t="str">
        <f t="shared" ca="1" si="16"/>
        <v>VENCIDO</v>
      </c>
      <c r="W40" s="105" t="str">
        <f t="shared" ca="1" si="1"/>
        <v>VENCIDO</v>
      </c>
      <c r="X40" s="29" t="s">
        <v>808</v>
      </c>
      <c r="Y40" s="100" t="s">
        <v>827</v>
      </c>
      <c r="Z40" s="29">
        <f t="shared" si="2"/>
        <v>1</v>
      </c>
      <c r="AA40" s="29" t="str">
        <f t="shared" si="13"/>
        <v>H19R16 - 1</v>
      </c>
      <c r="AB40" s="111">
        <f t="shared" ca="1" si="5"/>
        <v>1</v>
      </c>
      <c r="AC40" s="111">
        <f t="shared" ca="1" si="11"/>
        <v>1</v>
      </c>
      <c r="AD40" s="111" t="str">
        <f t="shared" si="12"/>
        <v>H19R16.</v>
      </c>
      <c r="AE40" s="111" t="str">
        <f t="shared" si="3"/>
        <v>H19R16</v>
      </c>
      <c r="AF40" s="21"/>
      <c r="AG40" s="21"/>
      <c r="AH40" s="21"/>
      <c r="AI40" s="21"/>
      <c r="AJ40" s="21"/>
      <c r="AK40" s="21"/>
      <c r="AL40" s="21"/>
      <c r="AM40" s="21"/>
      <c r="AN40" s="21"/>
      <c r="AO40" s="21"/>
    </row>
    <row r="41" spans="1:41" s="2" customFormat="1" ht="249.95" customHeight="1" x14ac:dyDescent="0.2">
      <c r="A41" s="24">
        <v>35</v>
      </c>
      <c r="B41" s="30">
        <v>40</v>
      </c>
      <c r="C41" s="24"/>
      <c r="D41" s="33">
        <v>1405004</v>
      </c>
      <c r="E41" s="87" t="s">
        <v>2194</v>
      </c>
      <c r="F41" s="88" t="s">
        <v>677</v>
      </c>
      <c r="G41" s="88" t="s">
        <v>2111</v>
      </c>
      <c r="H41" s="88" t="s">
        <v>1625</v>
      </c>
      <c r="I41" s="60" t="s">
        <v>1626</v>
      </c>
      <c r="J41" s="31">
        <v>1</v>
      </c>
      <c r="K41" s="51">
        <v>43040</v>
      </c>
      <c r="L41" s="51">
        <v>43099</v>
      </c>
      <c r="M41" s="59">
        <f t="shared" si="21"/>
        <v>8.4285714285714288</v>
      </c>
      <c r="N41" s="30" t="s">
        <v>1594</v>
      </c>
      <c r="O41" s="108">
        <v>0</v>
      </c>
      <c r="P41" s="30"/>
      <c r="Q41" s="54">
        <f t="shared" si="17"/>
        <v>0</v>
      </c>
      <c r="R41" s="55">
        <f t="shared" si="18"/>
        <v>0</v>
      </c>
      <c r="S41" s="55">
        <f t="shared" ca="1" si="19"/>
        <v>0</v>
      </c>
      <c r="T41" s="55">
        <f t="shared" ca="1" si="20"/>
        <v>8.4285714285714288</v>
      </c>
      <c r="U41" s="28" t="str">
        <f t="shared" ca="1" si="15"/>
        <v>NO</v>
      </c>
      <c r="V41" s="105" t="str">
        <f t="shared" ca="1" si="16"/>
        <v>VENCIDO</v>
      </c>
      <c r="W41" s="105" t="str">
        <f t="shared" ca="1" si="1"/>
        <v>VENCIDO</v>
      </c>
      <c r="X41" s="29" t="s">
        <v>808</v>
      </c>
      <c r="Y41" s="100" t="s">
        <v>828</v>
      </c>
      <c r="Z41" s="29">
        <f t="shared" si="2"/>
        <v>1</v>
      </c>
      <c r="AA41" s="29" t="str">
        <f t="shared" si="13"/>
        <v>H20R16 - 1</v>
      </c>
      <c r="AB41" s="111">
        <f t="shared" ca="1" si="5"/>
        <v>1</v>
      </c>
      <c r="AC41" s="111">
        <f t="shared" ca="1" si="11"/>
        <v>1</v>
      </c>
      <c r="AD41" s="111" t="str">
        <f t="shared" si="12"/>
        <v>H20R16.</v>
      </c>
      <c r="AE41" s="111" t="str">
        <f t="shared" si="3"/>
        <v>H20R16</v>
      </c>
      <c r="AF41" s="21"/>
      <c r="AG41" s="21"/>
      <c r="AH41" s="21"/>
      <c r="AI41" s="21"/>
      <c r="AJ41" s="21"/>
      <c r="AK41" s="21"/>
      <c r="AL41" s="21"/>
      <c r="AM41" s="21"/>
      <c r="AN41" s="21"/>
      <c r="AO41" s="21"/>
    </row>
    <row r="42" spans="1:41" s="2" customFormat="1" ht="249.95" customHeight="1" x14ac:dyDescent="0.2">
      <c r="A42" s="24">
        <v>36</v>
      </c>
      <c r="B42" s="30">
        <v>41</v>
      </c>
      <c r="C42" s="24"/>
      <c r="D42" s="33">
        <v>1405004</v>
      </c>
      <c r="E42" s="87" t="s">
        <v>2195</v>
      </c>
      <c r="F42" s="88" t="s">
        <v>678</v>
      </c>
      <c r="G42" s="88" t="s">
        <v>1627</v>
      </c>
      <c r="H42" s="88" t="s">
        <v>1628</v>
      </c>
      <c r="I42" s="60" t="s">
        <v>1614</v>
      </c>
      <c r="J42" s="55">
        <v>1</v>
      </c>
      <c r="K42" s="51">
        <v>43040</v>
      </c>
      <c r="L42" s="51">
        <v>43099</v>
      </c>
      <c r="M42" s="59">
        <f t="shared" si="21"/>
        <v>8.4285714285714288</v>
      </c>
      <c r="N42" s="30" t="s">
        <v>1594</v>
      </c>
      <c r="O42" s="108">
        <v>0</v>
      </c>
      <c r="P42" s="30"/>
      <c r="Q42" s="54">
        <f t="shared" si="17"/>
        <v>0</v>
      </c>
      <c r="R42" s="55">
        <f t="shared" si="18"/>
        <v>0</v>
      </c>
      <c r="S42" s="55">
        <f t="shared" ca="1" si="19"/>
        <v>0</v>
      </c>
      <c r="T42" s="55">
        <f t="shared" ca="1" si="20"/>
        <v>8.4285714285714288</v>
      </c>
      <c r="U42" s="28" t="str">
        <f t="shared" ca="1" si="15"/>
        <v>NO</v>
      </c>
      <c r="V42" s="105" t="str">
        <f t="shared" ca="1" si="16"/>
        <v>VENCIDO</v>
      </c>
      <c r="W42" s="105" t="str">
        <f t="shared" ca="1" si="1"/>
        <v>VENCIDO</v>
      </c>
      <c r="X42" s="29" t="s">
        <v>808</v>
      </c>
      <c r="Y42" s="100" t="s">
        <v>829</v>
      </c>
      <c r="Z42" s="29">
        <f t="shared" si="2"/>
        <v>1</v>
      </c>
      <c r="AA42" s="29" t="str">
        <f t="shared" si="13"/>
        <v>H21R16 - 1</v>
      </c>
      <c r="AB42" s="111">
        <f t="shared" ca="1" si="5"/>
        <v>1</v>
      </c>
      <c r="AC42" s="111">
        <f t="shared" ca="1" si="11"/>
        <v>1</v>
      </c>
      <c r="AD42" s="111" t="str">
        <f t="shared" si="12"/>
        <v>H21R16.</v>
      </c>
      <c r="AE42" s="111" t="str">
        <f t="shared" si="3"/>
        <v>H21R16</v>
      </c>
      <c r="AF42" s="21"/>
      <c r="AG42" s="21"/>
      <c r="AH42" s="21"/>
      <c r="AI42" s="21"/>
      <c r="AJ42" s="21"/>
      <c r="AK42" s="21"/>
      <c r="AL42" s="21"/>
      <c r="AM42" s="21"/>
      <c r="AN42" s="21"/>
      <c r="AO42" s="21"/>
    </row>
    <row r="43" spans="1:41" s="2" customFormat="1" ht="249.95" customHeight="1" x14ac:dyDescent="0.2">
      <c r="A43" s="24">
        <v>37</v>
      </c>
      <c r="B43" s="30">
        <v>42</v>
      </c>
      <c r="C43" s="24"/>
      <c r="D43" s="33">
        <v>1405004</v>
      </c>
      <c r="E43" s="87" t="s">
        <v>2196</v>
      </c>
      <c r="F43" s="88" t="s">
        <v>679</v>
      </c>
      <c r="G43" s="88" t="s">
        <v>1349</v>
      </c>
      <c r="H43" s="88" t="s">
        <v>1347</v>
      </c>
      <c r="I43" s="60" t="s">
        <v>1348</v>
      </c>
      <c r="J43" s="31">
        <v>2</v>
      </c>
      <c r="K43" s="51">
        <v>43040</v>
      </c>
      <c r="L43" s="51">
        <v>43403</v>
      </c>
      <c r="M43" s="59">
        <f t="shared" si="21"/>
        <v>51.857142857142854</v>
      </c>
      <c r="N43" s="30" t="s">
        <v>1345</v>
      </c>
      <c r="O43" s="108">
        <v>0</v>
      </c>
      <c r="P43" s="30"/>
      <c r="Q43" s="54">
        <f t="shared" si="17"/>
        <v>0</v>
      </c>
      <c r="R43" s="55">
        <f t="shared" si="18"/>
        <v>0</v>
      </c>
      <c r="S43" s="55">
        <f t="shared" ca="1" si="19"/>
        <v>0</v>
      </c>
      <c r="T43" s="55">
        <f t="shared" ca="1" si="20"/>
        <v>0</v>
      </c>
      <c r="U43" s="28" t="str">
        <f t="shared" ca="1" si="15"/>
        <v>NO</v>
      </c>
      <c r="V43" s="105" t="str">
        <f t="shared" ca="1" si="16"/>
        <v>EN TERMINO</v>
      </c>
      <c r="W43" s="105" t="str">
        <f t="shared" ca="1" si="1"/>
        <v>VENCIDO</v>
      </c>
      <c r="X43" s="29" t="s">
        <v>808</v>
      </c>
      <c r="Y43" s="100" t="s">
        <v>830</v>
      </c>
      <c r="Z43" s="29">
        <f t="shared" si="2"/>
        <v>1</v>
      </c>
      <c r="AA43" s="29" t="str">
        <f t="shared" si="13"/>
        <v>H22R16 - 1</v>
      </c>
      <c r="AB43" s="111">
        <f t="shared" ca="1" si="5"/>
        <v>3</v>
      </c>
      <c r="AC43" s="111">
        <f t="shared" ca="1" si="11"/>
        <v>1</v>
      </c>
      <c r="AD43" s="111" t="str">
        <f t="shared" si="12"/>
        <v>H22R16.</v>
      </c>
      <c r="AE43" s="111" t="str">
        <f t="shared" si="3"/>
        <v>H22R16</v>
      </c>
      <c r="AF43" s="21"/>
      <c r="AG43" s="21"/>
      <c r="AH43" s="21"/>
      <c r="AI43" s="21"/>
      <c r="AJ43" s="21"/>
      <c r="AK43" s="21"/>
      <c r="AL43" s="21"/>
      <c r="AM43" s="21"/>
      <c r="AN43" s="21"/>
      <c r="AO43" s="21"/>
    </row>
    <row r="44" spans="1:41" s="2" customFormat="1" ht="249.95" customHeight="1" x14ac:dyDescent="0.2">
      <c r="A44" s="24"/>
      <c r="B44" s="30">
        <v>43</v>
      </c>
      <c r="C44" s="24"/>
      <c r="D44" s="33">
        <v>1405004</v>
      </c>
      <c r="E44" s="87" t="s">
        <v>2197</v>
      </c>
      <c r="F44" s="88" t="s">
        <v>679</v>
      </c>
      <c r="G44" s="88" t="s">
        <v>1995</v>
      </c>
      <c r="H44" s="88" t="s">
        <v>1350</v>
      </c>
      <c r="I44" s="60" t="s">
        <v>1351</v>
      </c>
      <c r="J44" s="31">
        <v>1</v>
      </c>
      <c r="K44" s="51">
        <v>43040</v>
      </c>
      <c r="L44" s="51">
        <v>43250</v>
      </c>
      <c r="M44" s="59">
        <f t="shared" si="21"/>
        <v>30</v>
      </c>
      <c r="N44" s="30" t="s">
        <v>1345</v>
      </c>
      <c r="O44" s="108">
        <v>0.3</v>
      </c>
      <c r="P44" s="30"/>
      <c r="Q44" s="54">
        <f t="shared" si="17"/>
        <v>30</v>
      </c>
      <c r="R44" s="55">
        <f t="shared" si="18"/>
        <v>9</v>
      </c>
      <c r="S44" s="55">
        <f t="shared" ca="1" si="19"/>
        <v>9</v>
      </c>
      <c r="T44" s="55">
        <f t="shared" ca="1" si="20"/>
        <v>30</v>
      </c>
      <c r="U44" s="28" t="str">
        <f t="shared" si="15"/>
        <v>NO</v>
      </c>
      <c r="V44" s="105" t="str">
        <f t="shared" ca="1" si="16"/>
        <v>VENCIDO</v>
      </c>
      <c r="W44" s="105" t="str">
        <f t="shared" si="1"/>
        <v/>
      </c>
      <c r="X44" s="29" t="s">
        <v>808</v>
      </c>
      <c r="Y44" s="100" t="s">
        <v>830</v>
      </c>
      <c r="Z44" s="29">
        <f t="shared" si="2"/>
        <v>2</v>
      </c>
      <c r="AA44" s="29" t="str">
        <f t="shared" si="13"/>
        <v>H22R16 - 2</v>
      </c>
      <c r="AB44" s="111">
        <f t="shared" ca="1" si="5"/>
        <v>1</v>
      </c>
      <c r="AC44" s="111">
        <f t="shared" ca="1" si="11"/>
        <v>1</v>
      </c>
      <c r="AD44" s="111" t="str">
        <f t="shared" si="12"/>
        <v>H22R16.</v>
      </c>
      <c r="AE44" s="111" t="str">
        <f t="shared" si="3"/>
        <v>H22R16</v>
      </c>
      <c r="AF44" s="21"/>
      <c r="AG44" s="21"/>
      <c r="AH44" s="21"/>
      <c r="AI44" s="21"/>
      <c r="AJ44" s="21"/>
      <c r="AK44" s="21"/>
      <c r="AL44" s="21"/>
      <c r="AM44" s="21"/>
      <c r="AN44" s="21"/>
      <c r="AO44" s="21"/>
    </row>
    <row r="45" spans="1:41" s="2" customFormat="1" ht="249.95" customHeight="1" x14ac:dyDescent="0.2">
      <c r="A45" s="24">
        <v>38</v>
      </c>
      <c r="B45" s="30">
        <v>44</v>
      </c>
      <c r="C45" s="24"/>
      <c r="D45" s="33">
        <v>1405004</v>
      </c>
      <c r="E45" s="87" t="s">
        <v>2198</v>
      </c>
      <c r="F45" s="88" t="s">
        <v>680</v>
      </c>
      <c r="G45" s="88" t="s">
        <v>1629</v>
      </c>
      <c r="H45" s="88" t="s">
        <v>1631</v>
      </c>
      <c r="I45" s="60" t="s">
        <v>1614</v>
      </c>
      <c r="J45" s="31">
        <v>1</v>
      </c>
      <c r="K45" s="51">
        <v>43040</v>
      </c>
      <c r="L45" s="51">
        <v>43099</v>
      </c>
      <c r="M45" s="59">
        <f t="shared" si="21"/>
        <v>8.4285714285714288</v>
      </c>
      <c r="N45" s="30" t="s">
        <v>1594</v>
      </c>
      <c r="O45" s="108">
        <v>0</v>
      </c>
      <c r="P45" s="30"/>
      <c r="Q45" s="54">
        <f t="shared" si="17"/>
        <v>0</v>
      </c>
      <c r="R45" s="55">
        <f t="shared" si="18"/>
        <v>0</v>
      </c>
      <c r="S45" s="55">
        <f t="shared" ca="1" si="19"/>
        <v>0</v>
      </c>
      <c r="T45" s="55">
        <f t="shared" ca="1" si="20"/>
        <v>8.4285714285714288</v>
      </c>
      <c r="U45" s="28" t="str">
        <f t="shared" ca="1" si="15"/>
        <v>NO</v>
      </c>
      <c r="V45" s="105" t="str">
        <f t="shared" ca="1" si="16"/>
        <v>VENCIDO</v>
      </c>
      <c r="W45" s="105" t="str">
        <f t="shared" ca="1" si="1"/>
        <v>VENCIDO</v>
      </c>
      <c r="X45" s="29" t="s">
        <v>808</v>
      </c>
      <c r="Y45" s="100" t="s">
        <v>831</v>
      </c>
      <c r="Z45" s="29">
        <f t="shared" si="2"/>
        <v>1</v>
      </c>
      <c r="AA45" s="29" t="str">
        <f t="shared" si="13"/>
        <v>H23R16 - 1</v>
      </c>
      <c r="AB45" s="111">
        <f t="shared" ca="1" si="5"/>
        <v>1</v>
      </c>
      <c r="AC45" s="111">
        <f t="shared" ca="1" si="11"/>
        <v>1</v>
      </c>
      <c r="AD45" s="111" t="str">
        <f t="shared" si="12"/>
        <v>H23R16.</v>
      </c>
      <c r="AE45" s="111" t="str">
        <f t="shared" si="3"/>
        <v>H23R16</v>
      </c>
      <c r="AF45" s="21"/>
      <c r="AG45" s="21"/>
      <c r="AH45" s="21"/>
      <c r="AI45" s="21"/>
      <c r="AJ45" s="21"/>
      <c r="AK45" s="21"/>
      <c r="AL45" s="21"/>
      <c r="AM45" s="21"/>
      <c r="AN45" s="21"/>
      <c r="AO45" s="21"/>
    </row>
    <row r="46" spans="1:41" s="2" customFormat="1" ht="249.95" customHeight="1" x14ac:dyDescent="0.2">
      <c r="A46" s="24">
        <v>39</v>
      </c>
      <c r="B46" s="30">
        <v>45</v>
      </c>
      <c r="C46" s="24"/>
      <c r="D46" s="33">
        <v>1405004</v>
      </c>
      <c r="E46" s="87" t="s">
        <v>2199</v>
      </c>
      <c r="F46" s="88" t="s">
        <v>681</v>
      </c>
      <c r="G46" s="88" t="s">
        <v>1632</v>
      </c>
      <c r="H46" s="88" t="s">
        <v>1633</v>
      </c>
      <c r="I46" s="60" t="s">
        <v>1614</v>
      </c>
      <c r="J46" s="31">
        <v>1</v>
      </c>
      <c r="K46" s="51">
        <v>43040</v>
      </c>
      <c r="L46" s="51">
        <v>43099</v>
      </c>
      <c r="M46" s="59">
        <f t="shared" si="21"/>
        <v>8.4285714285714288</v>
      </c>
      <c r="N46" s="30" t="s">
        <v>1594</v>
      </c>
      <c r="O46" s="108">
        <v>1</v>
      </c>
      <c r="P46" s="30"/>
      <c r="Q46" s="54">
        <f t="shared" si="17"/>
        <v>100</v>
      </c>
      <c r="R46" s="55">
        <f t="shared" si="18"/>
        <v>8.4285714285714288</v>
      </c>
      <c r="S46" s="55">
        <f t="shared" ca="1" si="19"/>
        <v>8.4285714285714288</v>
      </c>
      <c r="T46" s="55">
        <f t="shared" ca="1" si="20"/>
        <v>8.4285714285714288</v>
      </c>
      <c r="U46" s="28" t="str">
        <f t="shared" si="15"/>
        <v>SI</v>
      </c>
      <c r="V46" s="105" t="str">
        <f t="shared" si="16"/>
        <v>CUMPLIDO</v>
      </c>
      <c r="W46" s="105" t="str">
        <f t="shared" si="1"/>
        <v>CUMPLIDO</v>
      </c>
      <c r="X46" s="29" t="s">
        <v>808</v>
      </c>
      <c r="Y46" s="100" t="s">
        <v>832</v>
      </c>
      <c r="Z46" s="29">
        <f t="shared" si="2"/>
        <v>1</v>
      </c>
      <c r="AA46" s="29" t="str">
        <f t="shared" si="13"/>
        <v>H24R16 - 1</v>
      </c>
      <c r="AB46" s="111">
        <f t="shared" si="5"/>
        <v>5</v>
      </c>
      <c r="AC46" s="111">
        <f t="shared" si="11"/>
        <v>5</v>
      </c>
      <c r="AD46" s="111" t="str">
        <f t="shared" si="12"/>
        <v>H24R16.</v>
      </c>
      <c r="AE46" s="111" t="str">
        <f t="shared" si="3"/>
        <v>H24R16</v>
      </c>
      <c r="AF46" s="21"/>
      <c r="AG46" s="21"/>
      <c r="AH46" s="21"/>
      <c r="AI46" s="21"/>
      <c r="AJ46" s="21"/>
      <c r="AK46" s="21"/>
      <c r="AL46" s="21"/>
      <c r="AM46" s="21"/>
      <c r="AN46" s="21"/>
      <c r="AO46" s="21"/>
    </row>
    <row r="47" spans="1:41" s="2" customFormat="1" ht="249.95" customHeight="1" x14ac:dyDescent="0.2">
      <c r="A47" s="24">
        <v>40</v>
      </c>
      <c r="B47" s="30">
        <v>46</v>
      </c>
      <c r="C47" s="24"/>
      <c r="D47" s="33">
        <v>1405004</v>
      </c>
      <c r="E47" s="87" t="s">
        <v>2387</v>
      </c>
      <c r="F47" s="88" t="s">
        <v>2386</v>
      </c>
      <c r="G47" s="88" t="s">
        <v>1634</v>
      </c>
      <c r="H47" s="88" t="s">
        <v>1630</v>
      </c>
      <c r="I47" s="60" t="s">
        <v>1635</v>
      </c>
      <c r="J47" s="31">
        <v>1</v>
      </c>
      <c r="K47" s="51">
        <v>43040</v>
      </c>
      <c r="L47" s="51">
        <v>43099</v>
      </c>
      <c r="M47" s="59">
        <f t="shared" si="21"/>
        <v>8.4285714285714288</v>
      </c>
      <c r="N47" s="30" t="s">
        <v>1594</v>
      </c>
      <c r="O47" s="108">
        <v>1</v>
      </c>
      <c r="P47" s="30"/>
      <c r="Q47" s="54">
        <f t="shared" si="17"/>
        <v>100</v>
      </c>
      <c r="R47" s="55">
        <f t="shared" si="18"/>
        <v>8.4285714285714288</v>
      </c>
      <c r="S47" s="55">
        <f t="shared" ca="1" si="19"/>
        <v>8.4285714285714288</v>
      </c>
      <c r="T47" s="55">
        <f t="shared" ca="1" si="20"/>
        <v>8.4285714285714288</v>
      </c>
      <c r="U47" s="28" t="str">
        <f t="shared" si="15"/>
        <v>SI</v>
      </c>
      <c r="V47" s="105" t="str">
        <f t="shared" si="16"/>
        <v>CUMPLIDO</v>
      </c>
      <c r="W47" s="105" t="str">
        <f t="shared" si="1"/>
        <v>CUMPLIDO</v>
      </c>
      <c r="X47" s="29" t="s">
        <v>808</v>
      </c>
      <c r="Y47" s="100" t="s">
        <v>833</v>
      </c>
      <c r="Z47" s="29">
        <f t="shared" si="2"/>
        <v>1</v>
      </c>
      <c r="AA47" s="29" t="str">
        <f t="shared" si="13"/>
        <v>H25R16 - 1</v>
      </c>
      <c r="AB47" s="111">
        <f t="shared" si="5"/>
        <v>5</v>
      </c>
      <c r="AC47" s="111">
        <f t="shared" si="11"/>
        <v>5</v>
      </c>
      <c r="AD47" s="111" t="str">
        <f t="shared" si="12"/>
        <v>H25R16.</v>
      </c>
      <c r="AE47" s="111" t="str">
        <f t="shared" si="3"/>
        <v>H25R16</v>
      </c>
      <c r="AF47" s="21"/>
      <c r="AG47" s="21"/>
      <c r="AH47" s="21"/>
      <c r="AI47" s="21"/>
      <c r="AJ47" s="21"/>
      <c r="AK47" s="21"/>
      <c r="AL47" s="21"/>
      <c r="AM47" s="21"/>
      <c r="AN47" s="21"/>
      <c r="AO47" s="21"/>
    </row>
    <row r="48" spans="1:41" s="2" customFormat="1" ht="249.95" customHeight="1" x14ac:dyDescent="0.2">
      <c r="A48" s="24">
        <v>41</v>
      </c>
      <c r="B48" s="30">
        <v>47</v>
      </c>
      <c r="C48" s="24"/>
      <c r="D48" s="33">
        <v>1405004</v>
      </c>
      <c r="E48" s="87" t="s">
        <v>1519</v>
      </c>
      <c r="F48" s="88" t="s">
        <v>682</v>
      </c>
      <c r="G48" s="88" t="s">
        <v>1520</v>
      </c>
      <c r="H48" s="88" t="s">
        <v>1521</v>
      </c>
      <c r="I48" s="60" t="s">
        <v>9</v>
      </c>
      <c r="J48" s="31">
        <v>1</v>
      </c>
      <c r="K48" s="51">
        <v>43040</v>
      </c>
      <c r="L48" s="51">
        <v>43099</v>
      </c>
      <c r="M48" s="59">
        <f t="shared" si="21"/>
        <v>8.4285714285714288</v>
      </c>
      <c r="N48" s="30" t="s">
        <v>1518</v>
      </c>
      <c r="O48" s="108">
        <v>1</v>
      </c>
      <c r="P48" s="30"/>
      <c r="Q48" s="54">
        <f t="shared" si="17"/>
        <v>100</v>
      </c>
      <c r="R48" s="55">
        <f t="shared" si="18"/>
        <v>8.4285714285714288</v>
      </c>
      <c r="S48" s="55">
        <f t="shared" ca="1" si="19"/>
        <v>8.4285714285714288</v>
      </c>
      <c r="T48" s="55">
        <f t="shared" ca="1" si="20"/>
        <v>8.4285714285714288</v>
      </c>
      <c r="U48" s="28" t="str">
        <f t="shared" si="15"/>
        <v>SI</v>
      </c>
      <c r="V48" s="105" t="str">
        <f t="shared" si="16"/>
        <v>CUMPLIDO</v>
      </c>
      <c r="W48" s="105" t="str">
        <f t="shared" si="1"/>
        <v>CUMPLIDO</v>
      </c>
      <c r="X48" s="29" t="s">
        <v>808</v>
      </c>
      <c r="Y48" s="100" t="s">
        <v>834</v>
      </c>
      <c r="Z48" s="29">
        <f t="shared" si="2"/>
        <v>1</v>
      </c>
      <c r="AA48" s="29" t="str">
        <f t="shared" si="13"/>
        <v>H26R16 - 1</v>
      </c>
      <c r="AB48" s="111">
        <f t="shared" si="5"/>
        <v>5</v>
      </c>
      <c r="AC48" s="111">
        <f t="shared" si="11"/>
        <v>5</v>
      </c>
      <c r="AD48" s="111" t="str">
        <f t="shared" si="12"/>
        <v>H26R16.</v>
      </c>
      <c r="AE48" s="111" t="str">
        <f t="shared" si="3"/>
        <v>H26R16</v>
      </c>
      <c r="AF48" s="21"/>
      <c r="AG48" s="21"/>
      <c r="AH48" s="21"/>
      <c r="AI48" s="21"/>
      <c r="AJ48" s="21"/>
      <c r="AK48" s="21"/>
      <c r="AL48" s="21"/>
      <c r="AM48" s="21"/>
      <c r="AN48" s="21"/>
      <c r="AO48" s="21"/>
    </row>
    <row r="49" spans="1:41" s="2" customFormat="1" ht="249.95" customHeight="1" x14ac:dyDescent="0.2">
      <c r="A49" s="24">
        <v>42</v>
      </c>
      <c r="B49" s="30">
        <v>48</v>
      </c>
      <c r="C49" s="24"/>
      <c r="D49" s="33">
        <v>1404001</v>
      </c>
      <c r="E49" s="87" t="s">
        <v>2200</v>
      </c>
      <c r="F49" s="88" t="s">
        <v>683</v>
      </c>
      <c r="G49" s="87" t="s">
        <v>1531</v>
      </c>
      <c r="H49" s="87" t="s">
        <v>1522</v>
      </c>
      <c r="I49" s="31" t="s">
        <v>1230</v>
      </c>
      <c r="J49" s="31">
        <v>2</v>
      </c>
      <c r="K49" s="51">
        <v>43040</v>
      </c>
      <c r="L49" s="51">
        <v>43388</v>
      </c>
      <c r="M49" s="59">
        <f t="shared" si="21"/>
        <v>49.714285714285715</v>
      </c>
      <c r="N49" s="30" t="s">
        <v>1518</v>
      </c>
      <c r="O49" s="108">
        <v>1</v>
      </c>
      <c r="P49" s="30"/>
      <c r="Q49" s="54">
        <f t="shared" si="17"/>
        <v>50</v>
      </c>
      <c r="R49" s="55">
        <f t="shared" si="18"/>
        <v>24.857142857142858</v>
      </c>
      <c r="S49" s="55">
        <f t="shared" ca="1" si="19"/>
        <v>0</v>
      </c>
      <c r="T49" s="55">
        <f t="shared" ca="1" si="20"/>
        <v>0</v>
      </c>
      <c r="U49" s="28" t="str">
        <f t="shared" ca="1" si="15"/>
        <v>NO</v>
      </c>
      <c r="V49" s="105" t="str">
        <f t="shared" ca="1" si="16"/>
        <v>CON AVANCE</v>
      </c>
      <c r="W49" s="105" t="str">
        <f t="shared" ca="1" si="1"/>
        <v>CON AVANCE</v>
      </c>
      <c r="X49" s="29" t="s">
        <v>808</v>
      </c>
      <c r="Y49" s="100" t="s">
        <v>835</v>
      </c>
      <c r="Z49" s="29">
        <f t="shared" si="2"/>
        <v>1</v>
      </c>
      <c r="AA49" s="29" t="str">
        <f t="shared" si="13"/>
        <v>H27R16 - 1</v>
      </c>
      <c r="AB49" s="111">
        <f t="shared" ca="1" si="5"/>
        <v>4</v>
      </c>
      <c r="AC49" s="111">
        <f t="shared" ca="1" si="11"/>
        <v>4</v>
      </c>
      <c r="AD49" s="111" t="str">
        <f t="shared" si="12"/>
        <v>H27R16.</v>
      </c>
      <c r="AE49" s="111" t="str">
        <f t="shared" si="3"/>
        <v>H27R16</v>
      </c>
      <c r="AF49" s="21"/>
      <c r="AG49" s="21"/>
      <c r="AH49" s="21"/>
      <c r="AI49" s="21"/>
      <c r="AJ49" s="21"/>
      <c r="AK49" s="21"/>
      <c r="AL49" s="21"/>
      <c r="AM49" s="21"/>
      <c r="AN49" s="21"/>
      <c r="AO49" s="21"/>
    </row>
    <row r="50" spans="1:41" s="2" customFormat="1" ht="249.95" customHeight="1" x14ac:dyDescent="0.2">
      <c r="A50" s="24">
        <v>43</v>
      </c>
      <c r="B50" s="30">
        <v>49</v>
      </c>
      <c r="C50" s="24"/>
      <c r="D50" s="33">
        <v>1405004</v>
      </c>
      <c r="E50" s="87" t="s">
        <v>684</v>
      </c>
      <c r="F50" s="88" t="s">
        <v>685</v>
      </c>
      <c r="G50" s="88" t="s">
        <v>1525</v>
      </c>
      <c r="H50" s="88" t="s">
        <v>1523</v>
      </c>
      <c r="I50" s="60" t="s">
        <v>137</v>
      </c>
      <c r="J50" s="31">
        <v>1</v>
      </c>
      <c r="K50" s="51">
        <v>43040</v>
      </c>
      <c r="L50" s="51">
        <v>43099</v>
      </c>
      <c r="M50" s="59">
        <f t="shared" si="21"/>
        <v>8.4285714285714288</v>
      </c>
      <c r="N50" s="30" t="s">
        <v>1518</v>
      </c>
      <c r="O50" s="108">
        <v>1</v>
      </c>
      <c r="P50" s="30"/>
      <c r="Q50" s="54">
        <f t="shared" si="17"/>
        <v>100</v>
      </c>
      <c r="R50" s="55">
        <f t="shared" si="18"/>
        <v>8.4285714285714288</v>
      </c>
      <c r="S50" s="55">
        <f t="shared" ca="1" si="19"/>
        <v>8.4285714285714288</v>
      </c>
      <c r="T50" s="55">
        <f t="shared" ca="1" si="20"/>
        <v>8.4285714285714288</v>
      </c>
      <c r="U50" s="28" t="str">
        <f t="shared" si="15"/>
        <v>SI</v>
      </c>
      <c r="V50" s="105" t="str">
        <f t="shared" si="16"/>
        <v>CUMPLIDO</v>
      </c>
      <c r="W50" s="105" t="str">
        <f t="shared" si="1"/>
        <v>CUMPLIDO</v>
      </c>
      <c r="X50" s="29" t="s">
        <v>808</v>
      </c>
      <c r="Y50" s="100" t="s">
        <v>836</v>
      </c>
      <c r="Z50" s="29">
        <f t="shared" si="2"/>
        <v>1</v>
      </c>
      <c r="AA50" s="29" t="str">
        <f t="shared" si="13"/>
        <v>H28R16 - 1</v>
      </c>
      <c r="AB50" s="111">
        <f t="shared" si="5"/>
        <v>5</v>
      </c>
      <c r="AC50" s="111">
        <f t="shared" si="11"/>
        <v>5</v>
      </c>
      <c r="AD50" s="111" t="str">
        <f t="shared" si="12"/>
        <v>H28R16.</v>
      </c>
      <c r="AE50" s="111" t="str">
        <f t="shared" si="3"/>
        <v>H28R16</v>
      </c>
      <c r="AF50" s="21"/>
      <c r="AG50" s="21"/>
      <c r="AH50" s="21"/>
      <c r="AI50" s="21"/>
      <c r="AJ50" s="21"/>
      <c r="AK50" s="21"/>
      <c r="AL50" s="21"/>
      <c r="AM50" s="21"/>
      <c r="AN50" s="21"/>
      <c r="AO50" s="21"/>
    </row>
    <row r="51" spans="1:41" s="2" customFormat="1" ht="249.95" customHeight="1" x14ac:dyDescent="0.2">
      <c r="A51" s="24">
        <v>44</v>
      </c>
      <c r="B51" s="30">
        <v>50</v>
      </c>
      <c r="C51" s="24"/>
      <c r="D51" s="33">
        <v>1401006</v>
      </c>
      <c r="E51" s="87" t="s">
        <v>686</v>
      </c>
      <c r="F51" s="88" t="s">
        <v>687</v>
      </c>
      <c r="G51" s="88" t="s">
        <v>1524</v>
      </c>
      <c r="H51" s="88" t="s">
        <v>1526</v>
      </c>
      <c r="I51" s="60" t="s">
        <v>9</v>
      </c>
      <c r="J51" s="31">
        <v>1</v>
      </c>
      <c r="K51" s="51">
        <v>43040</v>
      </c>
      <c r="L51" s="51">
        <v>43099</v>
      </c>
      <c r="M51" s="59">
        <f t="shared" si="21"/>
        <v>8.4285714285714288</v>
      </c>
      <c r="N51" s="30" t="s">
        <v>1518</v>
      </c>
      <c r="O51" s="108">
        <v>1</v>
      </c>
      <c r="P51" s="30"/>
      <c r="Q51" s="54">
        <f t="shared" si="17"/>
        <v>100</v>
      </c>
      <c r="R51" s="55">
        <f t="shared" si="18"/>
        <v>8.4285714285714288</v>
      </c>
      <c r="S51" s="55">
        <f t="shared" ca="1" si="19"/>
        <v>8.4285714285714288</v>
      </c>
      <c r="T51" s="55">
        <f t="shared" ca="1" si="20"/>
        <v>8.4285714285714288</v>
      </c>
      <c r="U51" s="28" t="str">
        <f t="shared" si="15"/>
        <v>SI</v>
      </c>
      <c r="V51" s="105" t="str">
        <f t="shared" si="16"/>
        <v>CUMPLIDO</v>
      </c>
      <c r="W51" s="105" t="str">
        <f t="shared" si="1"/>
        <v>CUMPLIDO</v>
      </c>
      <c r="X51" s="29" t="s">
        <v>808</v>
      </c>
      <c r="Y51" s="100" t="s">
        <v>837</v>
      </c>
      <c r="Z51" s="29">
        <f t="shared" si="2"/>
        <v>1</v>
      </c>
      <c r="AA51" s="29" t="str">
        <f t="shared" si="13"/>
        <v>H29R16 - 1</v>
      </c>
      <c r="AB51" s="111">
        <f t="shared" si="5"/>
        <v>5</v>
      </c>
      <c r="AC51" s="111">
        <f t="shared" si="11"/>
        <v>5</v>
      </c>
      <c r="AD51" s="111" t="str">
        <f t="shared" si="12"/>
        <v>H29R16.</v>
      </c>
      <c r="AE51" s="111" t="str">
        <f t="shared" si="3"/>
        <v>H29R16</v>
      </c>
      <c r="AF51" s="21"/>
      <c r="AG51" s="21"/>
      <c r="AH51" s="21"/>
      <c r="AI51" s="21"/>
      <c r="AJ51" s="21"/>
      <c r="AK51" s="21"/>
      <c r="AL51" s="21"/>
      <c r="AM51" s="21"/>
      <c r="AN51" s="21"/>
      <c r="AO51" s="21"/>
    </row>
    <row r="52" spans="1:41" s="2" customFormat="1" ht="249.95" customHeight="1" x14ac:dyDescent="0.2">
      <c r="A52" s="24">
        <v>45</v>
      </c>
      <c r="B52" s="30">
        <v>51</v>
      </c>
      <c r="C52" s="24"/>
      <c r="D52" s="33">
        <v>1405004</v>
      </c>
      <c r="E52" s="87" t="s">
        <v>688</v>
      </c>
      <c r="F52" s="88" t="s">
        <v>689</v>
      </c>
      <c r="G52" s="87" t="s">
        <v>1636</v>
      </c>
      <c r="H52" s="87" t="s">
        <v>1637</v>
      </c>
      <c r="I52" s="31" t="s">
        <v>2112</v>
      </c>
      <c r="J52" s="31">
        <v>1</v>
      </c>
      <c r="K52" s="51">
        <v>43040</v>
      </c>
      <c r="L52" s="51">
        <v>43099</v>
      </c>
      <c r="M52" s="59">
        <f t="shared" si="21"/>
        <v>8.4285714285714288</v>
      </c>
      <c r="N52" s="30" t="s">
        <v>1594</v>
      </c>
      <c r="O52" s="108">
        <v>1</v>
      </c>
      <c r="P52" s="30"/>
      <c r="Q52" s="54">
        <f t="shared" si="17"/>
        <v>100</v>
      </c>
      <c r="R52" s="55">
        <f t="shared" si="18"/>
        <v>8.4285714285714288</v>
      </c>
      <c r="S52" s="55">
        <f t="shared" ca="1" si="19"/>
        <v>8.4285714285714288</v>
      </c>
      <c r="T52" s="55">
        <f t="shared" ca="1" si="20"/>
        <v>8.4285714285714288</v>
      </c>
      <c r="U52" s="28" t="str">
        <f t="shared" si="15"/>
        <v>SI</v>
      </c>
      <c r="V52" s="105" t="str">
        <f t="shared" si="16"/>
        <v>CUMPLIDO</v>
      </c>
      <c r="W52" s="105" t="str">
        <f t="shared" si="1"/>
        <v>CUMPLIDO</v>
      </c>
      <c r="X52" s="29" t="s">
        <v>808</v>
      </c>
      <c r="Y52" s="100" t="s">
        <v>838</v>
      </c>
      <c r="Z52" s="29">
        <f t="shared" si="2"/>
        <v>1</v>
      </c>
      <c r="AA52" s="29" t="str">
        <f t="shared" si="13"/>
        <v>H30R16 - 1</v>
      </c>
      <c r="AB52" s="111">
        <f t="shared" si="5"/>
        <v>5</v>
      </c>
      <c r="AC52" s="111">
        <f t="shared" si="11"/>
        <v>5</v>
      </c>
      <c r="AD52" s="111" t="str">
        <f t="shared" si="12"/>
        <v>H30R16.</v>
      </c>
      <c r="AE52" s="111" t="str">
        <f t="shared" si="3"/>
        <v>H30R16</v>
      </c>
      <c r="AF52" s="21"/>
      <c r="AG52" s="21"/>
      <c r="AH52" s="21"/>
      <c r="AI52" s="21"/>
      <c r="AJ52" s="21"/>
      <c r="AK52" s="21"/>
      <c r="AL52" s="21"/>
      <c r="AM52" s="21"/>
      <c r="AN52" s="21"/>
      <c r="AO52" s="21"/>
    </row>
    <row r="53" spans="1:41" s="2" customFormat="1" ht="249.95" customHeight="1" x14ac:dyDescent="0.2">
      <c r="A53" s="24">
        <v>46</v>
      </c>
      <c r="B53" s="30">
        <v>52</v>
      </c>
      <c r="C53" s="24"/>
      <c r="D53" s="33">
        <v>1405004</v>
      </c>
      <c r="E53" s="87" t="s">
        <v>690</v>
      </c>
      <c r="F53" s="88" t="s">
        <v>689</v>
      </c>
      <c r="G53" s="88" t="s">
        <v>1854</v>
      </c>
      <c r="H53" s="88" t="s">
        <v>1855</v>
      </c>
      <c r="I53" s="60" t="s">
        <v>10</v>
      </c>
      <c r="J53" s="31">
        <v>1</v>
      </c>
      <c r="K53" s="51">
        <v>43040</v>
      </c>
      <c r="L53" s="51">
        <v>43099</v>
      </c>
      <c r="M53" s="59">
        <f t="shared" si="21"/>
        <v>8.4285714285714288</v>
      </c>
      <c r="N53" s="30" t="s">
        <v>1831</v>
      </c>
      <c r="O53" s="108">
        <v>0</v>
      </c>
      <c r="P53" s="30"/>
      <c r="Q53" s="54">
        <f t="shared" si="17"/>
        <v>0</v>
      </c>
      <c r="R53" s="55">
        <f t="shared" si="18"/>
        <v>0</v>
      </c>
      <c r="S53" s="55">
        <f t="shared" ca="1" si="19"/>
        <v>0</v>
      </c>
      <c r="T53" s="55">
        <f t="shared" ca="1" si="20"/>
        <v>8.4285714285714288</v>
      </c>
      <c r="U53" s="28" t="str">
        <f t="shared" ca="1" si="15"/>
        <v>NO</v>
      </c>
      <c r="V53" s="105" t="str">
        <f t="shared" ca="1" si="16"/>
        <v>VENCIDO</v>
      </c>
      <c r="W53" s="105" t="str">
        <f t="shared" ca="1" si="1"/>
        <v>VENCIDO</v>
      </c>
      <c r="X53" s="29" t="s">
        <v>808</v>
      </c>
      <c r="Y53" s="100" t="s">
        <v>839</v>
      </c>
      <c r="Z53" s="29">
        <f t="shared" si="2"/>
        <v>1</v>
      </c>
      <c r="AA53" s="29" t="str">
        <f t="shared" si="13"/>
        <v>H31R16 - 1</v>
      </c>
      <c r="AB53" s="111">
        <f t="shared" ca="1" si="5"/>
        <v>1</v>
      </c>
      <c r="AC53" s="111">
        <f t="shared" ca="1" si="11"/>
        <v>1</v>
      </c>
      <c r="AD53" s="111" t="str">
        <f t="shared" si="12"/>
        <v>H31R16.</v>
      </c>
      <c r="AE53" s="111" t="str">
        <f t="shared" si="3"/>
        <v>H31R16</v>
      </c>
      <c r="AF53" s="21"/>
      <c r="AG53" s="21"/>
      <c r="AH53" s="21"/>
      <c r="AI53" s="21"/>
      <c r="AJ53" s="21"/>
      <c r="AK53" s="21"/>
      <c r="AL53" s="21"/>
      <c r="AM53" s="21"/>
      <c r="AN53" s="21"/>
      <c r="AO53" s="21"/>
    </row>
    <row r="54" spans="1:41" s="2" customFormat="1" ht="249.95" customHeight="1" x14ac:dyDescent="0.2">
      <c r="A54" s="24">
        <v>47</v>
      </c>
      <c r="B54" s="30">
        <v>53</v>
      </c>
      <c r="C54" s="24"/>
      <c r="D54" s="33">
        <v>1405004</v>
      </c>
      <c r="E54" s="87" t="s">
        <v>691</v>
      </c>
      <c r="F54" s="88" t="s">
        <v>692</v>
      </c>
      <c r="G54" s="88" t="s">
        <v>1856</v>
      </c>
      <c r="H54" s="88" t="s">
        <v>1857</v>
      </c>
      <c r="I54" s="60" t="s">
        <v>27</v>
      </c>
      <c r="J54" s="31">
        <v>3</v>
      </c>
      <c r="K54" s="51">
        <v>43040</v>
      </c>
      <c r="L54" s="51">
        <v>43342</v>
      </c>
      <c r="M54" s="59">
        <f t="shared" si="21"/>
        <v>43.142857142857146</v>
      </c>
      <c r="N54" s="30" t="s">
        <v>1831</v>
      </c>
      <c r="O54" s="108">
        <v>0</v>
      </c>
      <c r="P54" s="30"/>
      <c r="Q54" s="54">
        <f t="shared" si="17"/>
        <v>0</v>
      </c>
      <c r="R54" s="55">
        <f t="shared" si="18"/>
        <v>0</v>
      </c>
      <c r="S54" s="55">
        <f t="shared" ca="1" si="19"/>
        <v>0</v>
      </c>
      <c r="T54" s="55">
        <f t="shared" ca="1" si="20"/>
        <v>0</v>
      </c>
      <c r="U54" s="28" t="str">
        <f t="shared" ca="1" si="15"/>
        <v>NO</v>
      </c>
      <c r="V54" s="105" t="str">
        <f t="shared" ca="1" si="16"/>
        <v>EN TERMINO</v>
      </c>
      <c r="W54" s="105" t="str">
        <f t="shared" ca="1" si="1"/>
        <v>EN TERMINO</v>
      </c>
      <c r="X54" s="29" t="s">
        <v>808</v>
      </c>
      <c r="Y54" s="100" t="s">
        <v>840</v>
      </c>
      <c r="Z54" s="29">
        <f t="shared" si="2"/>
        <v>1</v>
      </c>
      <c r="AA54" s="29" t="str">
        <f t="shared" si="13"/>
        <v>H32R16 - 1</v>
      </c>
      <c r="AB54" s="111">
        <f t="shared" ca="1" si="5"/>
        <v>3</v>
      </c>
      <c r="AC54" s="111">
        <f t="shared" ca="1" si="11"/>
        <v>3</v>
      </c>
      <c r="AD54" s="111" t="str">
        <f t="shared" si="12"/>
        <v>H32R16.</v>
      </c>
      <c r="AE54" s="111" t="str">
        <f t="shared" si="3"/>
        <v>H32R16</v>
      </c>
      <c r="AF54" s="21"/>
      <c r="AG54" s="21"/>
      <c r="AH54" s="21"/>
      <c r="AI54" s="21"/>
      <c r="AJ54" s="21"/>
      <c r="AK54" s="21"/>
      <c r="AL54" s="21"/>
      <c r="AM54" s="21"/>
      <c r="AN54" s="21"/>
      <c r="AO54" s="21"/>
    </row>
    <row r="55" spans="1:41" s="2" customFormat="1" ht="249.95" customHeight="1" x14ac:dyDescent="0.2">
      <c r="A55" s="24">
        <v>48</v>
      </c>
      <c r="B55" s="30">
        <v>54</v>
      </c>
      <c r="C55" s="24"/>
      <c r="D55" s="33">
        <v>1404004</v>
      </c>
      <c r="E55" s="87" t="s">
        <v>693</v>
      </c>
      <c r="F55" s="88" t="s">
        <v>694</v>
      </c>
      <c r="G55" s="88" t="s">
        <v>1858</v>
      </c>
      <c r="H55" s="88" t="s">
        <v>1859</v>
      </c>
      <c r="I55" s="60" t="s">
        <v>1860</v>
      </c>
      <c r="J55" s="31">
        <v>2</v>
      </c>
      <c r="K55" s="51">
        <v>43040</v>
      </c>
      <c r="L55" s="51">
        <v>43403</v>
      </c>
      <c r="M55" s="59">
        <f t="shared" si="21"/>
        <v>51.857142857142854</v>
      </c>
      <c r="N55" s="30" t="s">
        <v>1831</v>
      </c>
      <c r="O55" s="108">
        <v>0</v>
      </c>
      <c r="P55" s="30"/>
      <c r="Q55" s="54">
        <f t="shared" si="17"/>
        <v>0</v>
      </c>
      <c r="R55" s="55">
        <f t="shared" si="18"/>
        <v>0</v>
      </c>
      <c r="S55" s="55">
        <f t="shared" ca="1" si="19"/>
        <v>0</v>
      </c>
      <c r="T55" s="55">
        <f t="shared" ca="1" si="20"/>
        <v>0</v>
      </c>
      <c r="U55" s="28" t="str">
        <f t="shared" ca="1" si="15"/>
        <v>NO</v>
      </c>
      <c r="V55" s="105" t="str">
        <f t="shared" ca="1" si="16"/>
        <v>EN TERMINO</v>
      </c>
      <c r="W55" s="105" t="str">
        <f t="shared" ca="1" si="1"/>
        <v>EN TERMINO</v>
      </c>
      <c r="X55" s="29" t="s">
        <v>808</v>
      </c>
      <c r="Y55" s="100" t="s">
        <v>841</v>
      </c>
      <c r="Z55" s="29">
        <f t="shared" si="2"/>
        <v>1</v>
      </c>
      <c r="AA55" s="29" t="str">
        <f t="shared" si="13"/>
        <v>H33R16 - 1</v>
      </c>
      <c r="AB55" s="111">
        <f t="shared" ca="1" si="5"/>
        <v>3</v>
      </c>
      <c r="AC55" s="111">
        <f t="shared" ca="1" si="11"/>
        <v>3</v>
      </c>
      <c r="AD55" s="111" t="str">
        <f t="shared" si="12"/>
        <v>H33R16.</v>
      </c>
      <c r="AE55" s="111" t="str">
        <f t="shared" si="3"/>
        <v>H33R16</v>
      </c>
      <c r="AF55" s="21"/>
      <c r="AG55" s="21"/>
      <c r="AH55" s="21"/>
      <c r="AI55" s="21"/>
      <c r="AJ55" s="21"/>
      <c r="AK55" s="21"/>
      <c r="AL55" s="21"/>
      <c r="AM55" s="21"/>
      <c r="AN55" s="21"/>
      <c r="AO55" s="21"/>
    </row>
    <row r="56" spans="1:41" s="2" customFormat="1" ht="249.95" customHeight="1" x14ac:dyDescent="0.2">
      <c r="A56" s="24">
        <v>49</v>
      </c>
      <c r="B56" s="30">
        <v>55</v>
      </c>
      <c r="C56" s="24"/>
      <c r="D56" s="33">
        <v>1405004</v>
      </c>
      <c r="E56" s="87" t="s">
        <v>695</v>
      </c>
      <c r="F56" s="88" t="s">
        <v>696</v>
      </c>
      <c r="G56" s="88" t="s">
        <v>1861</v>
      </c>
      <c r="H56" s="88" t="s">
        <v>1855</v>
      </c>
      <c r="I56" s="60" t="s">
        <v>10</v>
      </c>
      <c r="J56" s="31">
        <v>1</v>
      </c>
      <c r="K56" s="51">
        <v>43040</v>
      </c>
      <c r="L56" s="51">
        <v>43099</v>
      </c>
      <c r="M56" s="59">
        <f t="shared" si="21"/>
        <v>8.4285714285714288</v>
      </c>
      <c r="N56" s="30" t="s">
        <v>1831</v>
      </c>
      <c r="O56" s="108">
        <v>0</v>
      </c>
      <c r="P56" s="30"/>
      <c r="Q56" s="54">
        <f t="shared" si="17"/>
        <v>0</v>
      </c>
      <c r="R56" s="55">
        <f t="shared" si="18"/>
        <v>0</v>
      </c>
      <c r="S56" s="55">
        <f t="shared" ca="1" si="19"/>
        <v>0</v>
      </c>
      <c r="T56" s="55">
        <f t="shared" ca="1" si="20"/>
        <v>8.4285714285714288</v>
      </c>
      <c r="U56" s="28" t="str">
        <f t="shared" ca="1" si="15"/>
        <v>NO</v>
      </c>
      <c r="V56" s="105" t="str">
        <f t="shared" ca="1" si="16"/>
        <v>VENCIDO</v>
      </c>
      <c r="W56" s="105" t="str">
        <f t="shared" ca="1" si="1"/>
        <v>VENCIDO</v>
      </c>
      <c r="X56" s="29" t="s">
        <v>808</v>
      </c>
      <c r="Y56" s="100" t="s">
        <v>842</v>
      </c>
      <c r="Z56" s="29">
        <f t="shared" si="2"/>
        <v>1</v>
      </c>
      <c r="AA56" s="29" t="str">
        <f t="shared" si="13"/>
        <v>H34R16 - 1</v>
      </c>
      <c r="AB56" s="111">
        <f t="shared" ca="1" si="5"/>
        <v>1</v>
      </c>
      <c r="AC56" s="111">
        <f t="shared" ca="1" si="11"/>
        <v>1</v>
      </c>
      <c r="AD56" s="111" t="str">
        <f t="shared" si="12"/>
        <v>H34R16.</v>
      </c>
      <c r="AE56" s="111" t="str">
        <f t="shared" si="3"/>
        <v>H34R16</v>
      </c>
      <c r="AF56" s="21"/>
      <c r="AG56" s="21"/>
      <c r="AH56" s="21"/>
      <c r="AI56" s="21"/>
      <c r="AJ56" s="21"/>
      <c r="AK56" s="21"/>
      <c r="AL56" s="21"/>
      <c r="AM56" s="21"/>
      <c r="AN56" s="21"/>
      <c r="AO56" s="21"/>
    </row>
    <row r="57" spans="1:41" s="2" customFormat="1" ht="249.95" customHeight="1" x14ac:dyDescent="0.2">
      <c r="A57" s="24">
        <v>50</v>
      </c>
      <c r="B57" s="30">
        <v>56</v>
      </c>
      <c r="C57" s="24"/>
      <c r="D57" s="33">
        <v>1404004</v>
      </c>
      <c r="E57" s="87" t="s">
        <v>697</v>
      </c>
      <c r="F57" s="88" t="s">
        <v>698</v>
      </c>
      <c r="G57" s="56" t="s">
        <v>994</v>
      </c>
      <c r="H57" s="56" t="s">
        <v>995</v>
      </c>
      <c r="I57" s="67" t="s">
        <v>27</v>
      </c>
      <c r="J57" s="68">
        <v>4</v>
      </c>
      <c r="K57" s="57">
        <v>43040</v>
      </c>
      <c r="L57" s="57">
        <v>43403</v>
      </c>
      <c r="M57" s="53">
        <f t="shared" si="21"/>
        <v>51.857142857142854</v>
      </c>
      <c r="N57" s="30" t="s">
        <v>28</v>
      </c>
      <c r="O57" s="108">
        <v>0</v>
      </c>
      <c r="P57" s="30"/>
      <c r="Q57" s="54">
        <f t="shared" si="17"/>
        <v>0</v>
      </c>
      <c r="R57" s="55">
        <f t="shared" si="18"/>
        <v>0</v>
      </c>
      <c r="S57" s="55">
        <f t="shared" ca="1" si="19"/>
        <v>0</v>
      </c>
      <c r="T57" s="55">
        <f t="shared" ca="1" si="20"/>
        <v>0</v>
      </c>
      <c r="U57" s="28" t="str">
        <f t="shared" ca="1" si="15"/>
        <v>NO</v>
      </c>
      <c r="V57" s="105" t="str">
        <f t="shared" ca="1" si="16"/>
        <v>EN TERMINO</v>
      </c>
      <c r="W57" s="105" t="str">
        <f t="shared" ca="1" si="1"/>
        <v>EN TERMINO</v>
      </c>
      <c r="X57" s="29" t="s">
        <v>808</v>
      </c>
      <c r="Y57" s="100" t="s">
        <v>843</v>
      </c>
      <c r="Z57" s="29">
        <f t="shared" si="2"/>
        <v>1</v>
      </c>
      <c r="AA57" s="29" t="str">
        <f t="shared" si="13"/>
        <v>H35R16 - 1</v>
      </c>
      <c r="AB57" s="111">
        <f t="shared" ca="1" si="5"/>
        <v>3</v>
      </c>
      <c r="AC57" s="111">
        <f t="shared" ca="1" si="11"/>
        <v>3</v>
      </c>
      <c r="AD57" s="111" t="str">
        <f t="shared" si="12"/>
        <v>H35R16.</v>
      </c>
      <c r="AE57" s="111" t="str">
        <f t="shared" si="3"/>
        <v>H35R16</v>
      </c>
      <c r="AF57" s="21"/>
      <c r="AG57" s="21"/>
      <c r="AH57" s="21"/>
      <c r="AI57" s="21"/>
      <c r="AJ57" s="21"/>
      <c r="AK57" s="21"/>
      <c r="AL57" s="21"/>
      <c r="AM57" s="21"/>
      <c r="AN57" s="21"/>
      <c r="AO57" s="21"/>
    </row>
    <row r="58" spans="1:41" s="2" customFormat="1" ht="177.75" customHeight="1" x14ac:dyDescent="0.2">
      <c r="A58" s="24">
        <v>51</v>
      </c>
      <c r="B58" s="30">
        <v>57</v>
      </c>
      <c r="C58" s="24"/>
      <c r="D58" s="33">
        <v>1405004</v>
      </c>
      <c r="E58" s="87" t="s">
        <v>1354</v>
      </c>
      <c r="F58" s="88" t="s">
        <v>2045</v>
      </c>
      <c r="G58" s="88" t="s">
        <v>2046</v>
      </c>
      <c r="H58" s="88" t="s">
        <v>1352</v>
      </c>
      <c r="I58" s="60" t="s">
        <v>1353</v>
      </c>
      <c r="J58" s="31">
        <v>3</v>
      </c>
      <c r="K58" s="51">
        <v>43040</v>
      </c>
      <c r="L58" s="51">
        <v>43403</v>
      </c>
      <c r="M58" s="59">
        <f t="shared" si="21"/>
        <v>51.857142857142854</v>
      </c>
      <c r="N58" s="30" t="s">
        <v>1345</v>
      </c>
      <c r="O58" s="108">
        <v>0</v>
      </c>
      <c r="P58" s="30"/>
      <c r="Q58" s="54">
        <f t="shared" si="17"/>
        <v>0</v>
      </c>
      <c r="R58" s="55">
        <f t="shared" si="18"/>
        <v>0</v>
      </c>
      <c r="S58" s="55">
        <f t="shared" ca="1" si="19"/>
        <v>0</v>
      </c>
      <c r="T58" s="55">
        <f t="shared" ca="1" si="20"/>
        <v>0</v>
      </c>
      <c r="U58" s="28" t="str">
        <f t="shared" ca="1" si="15"/>
        <v>NO</v>
      </c>
      <c r="V58" s="105" t="str">
        <f t="shared" ca="1" si="16"/>
        <v>EN TERMINO</v>
      </c>
      <c r="W58" s="105" t="str">
        <f t="shared" ca="1" si="1"/>
        <v>EN TERMINO</v>
      </c>
      <c r="X58" s="29" t="s">
        <v>808</v>
      </c>
      <c r="Y58" s="100" t="s">
        <v>844</v>
      </c>
      <c r="Z58" s="29">
        <f t="shared" si="2"/>
        <v>1</v>
      </c>
      <c r="AA58" s="29" t="str">
        <f t="shared" si="13"/>
        <v>H36R16 - 1</v>
      </c>
      <c r="AB58" s="111">
        <f t="shared" ca="1" si="5"/>
        <v>3</v>
      </c>
      <c r="AC58" s="111">
        <f t="shared" ca="1" si="11"/>
        <v>3</v>
      </c>
      <c r="AD58" s="111" t="str">
        <f t="shared" si="12"/>
        <v>H36R16.</v>
      </c>
      <c r="AE58" s="111" t="str">
        <f t="shared" si="3"/>
        <v>H36R16</v>
      </c>
      <c r="AF58" s="21"/>
      <c r="AG58" s="21"/>
      <c r="AH58" s="21"/>
      <c r="AI58" s="21"/>
      <c r="AJ58" s="21"/>
      <c r="AK58" s="21"/>
      <c r="AL58" s="21"/>
      <c r="AM58" s="21"/>
      <c r="AN58" s="21"/>
      <c r="AO58" s="21"/>
    </row>
    <row r="59" spans="1:41" s="2" customFormat="1" ht="249.75" customHeight="1" x14ac:dyDescent="0.2">
      <c r="A59" s="24"/>
      <c r="B59" s="30">
        <v>58</v>
      </c>
      <c r="C59" s="24"/>
      <c r="D59" s="33">
        <v>1405004</v>
      </c>
      <c r="E59" s="87" t="s">
        <v>1355</v>
      </c>
      <c r="F59" s="88" t="s">
        <v>2045</v>
      </c>
      <c r="G59" s="88" t="s">
        <v>1356</v>
      </c>
      <c r="H59" s="88" t="s">
        <v>1357</v>
      </c>
      <c r="I59" s="60" t="s">
        <v>1358</v>
      </c>
      <c r="J59" s="31">
        <v>2</v>
      </c>
      <c r="K59" s="51">
        <v>43040</v>
      </c>
      <c r="L59" s="51">
        <v>43342</v>
      </c>
      <c r="M59" s="59">
        <f t="shared" si="21"/>
        <v>43.142857142857146</v>
      </c>
      <c r="N59" s="30" t="s">
        <v>1345</v>
      </c>
      <c r="O59" s="108">
        <v>0</v>
      </c>
      <c r="P59" s="30"/>
      <c r="Q59" s="54">
        <f t="shared" si="17"/>
        <v>0</v>
      </c>
      <c r="R59" s="55">
        <f t="shared" si="18"/>
        <v>0</v>
      </c>
      <c r="S59" s="55">
        <f t="shared" ca="1" si="19"/>
        <v>0</v>
      </c>
      <c r="T59" s="55">
        <f t="shared" ca="1" si="20"/>
        <v>0</v>
      </c>
      <c r="U59" s="28" t="str">
        <f t="shared" si="15"/>
        <v>NO</v>
      </c>
      <c r="V59" s="105" t="str">
        <f t="shared" ca="1" si="16"/>
        <v>EN TERMINO</v>
      </c>
      <c r="W59" s="105" t="str">
        <f t="shared" si="1"/>
        <v/>
      </c>
      <c r="X59" s="29" t="s">
        <v>808</v>
      </c>
      <c r="Y59" s="100" t="s">
        <v>844</v>
      </c>
      <c r="Z59" s="29">
        <f t="shared" si="2"/>
        <v>2</v>
      </c>
      <c r="AA59" s="29" t="str">
        <f t="shared" si="13"/>
        <v>H36R16 - 2</v>
      </c>
      <c r="AB59" s="111">
        <f t="shared" ca="1" si="5"/>
        <v>3</v>
      </c>
      <c r="AC59" s="111">
        <f t="shared" ca="1" si="11"/>
        <v>3</v>
      </c>
      <c r="AD59" s="111" t="str">
        <f t="shared" si="12"/>
        <v>H36R16.</v>
      </c>
      <c r="AE59" s="111" t="str">
        <f t="shared" si="3"/>
        <v>H36R16</v>
      </c>
      <c r="AF59" s="21"/>
      <c r="AG59" s="21"/>
      <c r="AH59" s="21"/>
      <c r="AI59" s="21"/>
      <c r="AJ59" s="21"/>
      <c r="AK59" s="21"/>
      <c r="AL59" s="21"/>
      <c r="AM59" s="21"/>
      <c r="AN59" s="21"/>
      <c r="AO59" s="21"/>
    </row>
    <row r="60" spans="1:41" s="2" customFormat="1" ht="249.95" customHeight="1" x14ac:dyDescent="0.2">
      <c r="A60" s="24">
        <v>52</v>
      </c>
      <c r="B60" s="30">
        <v>59</v>
      </c>
      <c r="C60" s="24"/>
      <c r="D60" s="33">
        <v>1405004</v>
      </c>
      <c r="E60" s="87" t="s">
        <v>699</v>
      </c>
      <c r="F60" s="88" t="s">
        <v>700</v>
      </c>
      <c r="G60" s="88" t="s">
        <v>2113</v>
      </c>
      <c r="H60" s="88" t="s">
        <v>2114</v>
      </c>
      <c r="I60" s="31" t="s">
        <v>1638</v>
      </c>
      <c r="J60" s="31">
        <v>2</v>
      </c>
      <c r="K60" s="51">
        <v>43040</v>
      </c>
      <c r="L60" s="51">
        <v>43281</v>
      </c>
      <c r="M60" s="59">
        <f t="shared" si="21"/>
        <v>34.428571428571431</v>
      </c>
      <c r="N60" s="30" t="s">
        <v>1594</v>
      </c>
      <c r="O60" s="108">
        <v>0</v>
      </c>
      <c r="P60" s="30"/>
      <c r="Q60" s="54">
        <f t="shared" si="17"/>
        <v>0</v>
      </c>
      <c r="R60" s="55">
        <f t="shared" si="18"/>
        <v>0</v>
      </c>
      <c r="S60" s="55">
        <f t="shared" ca="1" si="19"/>
        <v>0</v>
      </c>
      <c r="T60" s="55">
        <f t="shared" ca="1" si="20"/>
        <v>34.428571428571431</v>
      </c>
      <c r="U60" s="28" t="str">
        <f t="shared" ca="1" si="15"/>
        <v>NO</v>
      </c>
      <c r="V60" s="105" t="str">
        <f t="shared" ca="1" si="16"/>
        <v>VENCIDO</v>
      </c>
      <c r="W60" s="105" t="str">
        <f t="shared" ca="1" si="1"/>
        <v>VENCIDO</v>
      </c>
      <c r="X60" s="29" t="s">
        <v>808</v>
      </c>
      <c r="Y60" s="100" t="s">
        <v>845</v>
      </c>
      <c r="Z60" s="29">
        <f t="shared" si="2"/>
        <v>1</v>
      </c>
      <c r="AA60" s="29" t="str">
        <f t="shared" si="13"/>
        <v>H37R16 - 1</v>
      </c>
      <c r="AB60" s="111">
        <f t="shared" ca="1" si="5"/>
        <v>1</v>
      </c>
      <c r="AC60" s="111">
        <f t="shared" ca="1" si="11"/>
        <v>1</v>
      </c>
      <c r="AD60" s="111" t="str">
        <f t="shared" si="12"/>
        <v>H37R16.</v>
      </c>
      <c r="AE60" s="111" t="str">
        <f t="shared" si="3"/>
        <v>H37R16</v>
      </c>
      <c r="AF60" s="21"/>
      <c r="AG60" s="21"/>
      <c r="AH60" s="21"/>
      <c r="AI60" s="21"/>
      <c r="AJ60" s="21"/>
      <c r="AK60" s="21"/>
      <c r="AL60" s="21"/>
      <c r="AM60" s="21"/>
      <c r="AN60" s="21"/>
      <c r="AO60" s="21"/>
    </row>
    <row r="61" spans="1:41" s="2" customFormat="1" ht="249.95" customHeight="1" x14ac:dyDescent="0.2">
      <c r="A61" s="24">
        <v>53</v>
      </c>
      <c r="B61" s="30">
        <v>60</v>
      </c>
      <c r="C61" s="24"/>
      <c r="D61" s="33">
        <v>1405004</v>
      </c>
      <c r="E61" s="87" t="s">
        <v>701</v>
      </c>
      <c r="F61" s="88" t="s">
        <v>702</v>
      </c>
      <c r="G61" s="88" t="s">
        <v>2115</v>
      </c>
      <c r="H61" s="88" t="s">
        <v>2116</v>
      </c>
      <c r="I61" s="60" t="s">
        <v>1639</v>
      </c>
      <c r="J61" s="31">
        <v>1</v>
      </c>
      <c r="K61" s="51">
        <v>43040</v>
      </c>
      <c r="L61" s="51">
        <v>43099</v>
      </c>
      <c r="M61" s="59">
        <f t="shared" si="21"/>
        <v>8.4285714285714288</v>
      </c>
      <c r="N61" s="30" t="s">
        <v>1594</v>
      </c>
      <c r="O61" s="108">
        <v>1</v>
      </c>
      <c r="P61" s="30"/>
      <c r="Q61" s="54">
        <f t="shared" si="17"/>
        <v>100</v>
      </c>
      <c r="R61" s="55">
        <f t="shared" si="18"/>
        <v>8.4285714285714288</v>
      </c>
      <c r="S61" s="55">
        <f t="shared" ca="1" si="19"/>
        <v>8.4285714285714288</v>
      </c>
      <c r="T61" s="55">
        <f t="shared" ca="1" si="20"/>
        <v>8.4285714285714288</v>
      </c>
      <c r="U61" s="28" t="str">
        <f t="shared" si="15"/>
        <v>SI</v>
      </c>
      <c r="V61" s="105" t="str">
        <f t="shared" si="16"/>
        <v>CUMPLIDO</v>
      </c>
      <c r="W61" s="105" t="str">
        <f t="shared" si="1"/>
        <v>CUMPLIDO</v>
      </c>
      <c r="X61" s="29" t="s">
        <v>808</v>
      </c>
      <c r="Y61" s="100" t="s">
        <v>846</v>
      </c>
      <c r="Z61" s="29">
        <f t="shared" si="2"/>
        <v>1</v>
      </c>
      <c r="AA61" s="29" t="str">
        <f t="shared" si="13"/>
        <v>H38R16 - 1</v>
      </c>
      <c r="AB61" s="111">
        <f t="shared" si="5"/>
        <v>5</v>
      </c>
      <c r="AC61" s="111">
        <f t="shared" si="11"/>
        <v>5</v>
      </c>
      <c r="AD61" s="111" t="str">
        <f t="shared" si="12"/>
        <v>H38R16.</v>
      </c>
      <c r="AE61" s="111" t="str">
        <f t="shared" si="3"/>
        <v>H38R16</v>
      </c>
      <c r="AF61" s="21"/>
      <c r="AG61" s="21"/>
      <c r="AH61" s="21"/>
      <c r="AI61" s="21"/>
      <c r="AJ61" s="21"/>
      <c r="AK61" s="21"/>
      <c r="AL61" s="21"/>
      <c r="AM61" s="21"/>
      <c r="AN61" s="21"/>
      <c r="AO61" s="21"/>
    </row>
    <row r="62" spans="1:41" s="2" customFormat="1" ht="249.95" customHeight="1" x14ac:dyDescent="0.2">
      <c r="A62" s="24">
        <v>54</v>
      </c>
      <c r="B62" s="30">
        <v>61</v>
      </c>
      <c r="C62" s="24"/>
      <c r="D62" s="33">
        <v>1405004</v>
      </c>
      <c r="E62" s="87" t="s">
        <v>1362</v>
      </c>
      <c r="F62" s="88" t="s">
        <v>703</v>
      </c>
      <c r="G62" s="88" t="s">
        <v>1359</v>
      </c>
      <c r="H62" s="88" t="s">
        <v>1360</v>
      </c>
      <c r="I62" s="60" t="s">
        <v>1361</v>
      </c>
      <c r="J62" s="31">
        <v>1</v>
      </c>
      <c r="K62" s="51">
        <v>43040</v>
      </c>
      <c r="L62" s="51">
        <v>43099</v>
      </c>
      <c r="M62" s="53">
        <f t="shared" si="21"/>
        <v>8.4285714285714288</v>
      </c>
      <c r="N62" s="30" t="s">
        <v>1345</v>
      </c>
      <c r="O62" s="108">
        <v>1</v>
      </c>
      <c r="P62" s="30"/>
      <c r="Q62" s="54">
        <f t="shared" si="17"/>
        <v>100</v>
      </c>
      <c r="R62" s="55">
        <f t="shared" si="18"/>
        <v>8.4285714285714288</v>
      </c>
      <c r="S62" s="55">
        <f t="shared" ca="1" si="19"/>
        <v>8.4285714285714288</v>
      </c>
      <c r="T62" s="55">
        <f t="shared" ca="1" si="20"/>
        <v>8.4285714285714288</v>
      </c>
      <c r="U62" s="28" t="str">
        <f t="shared" si="15"/>
        <v>SI</v>
      </c>
      <c r="V62" s="105" t="str">
        <f t="shared" si="16"/>
        <v>CUMPLIDO</v>
      </c>
      <c r="W62" s="105" t="str">
        <f t="shared" si="1"/>
        <v>CUMPLIDO</v>
      </c>
      <c r="X62" s="29" t="s">
        <v>808</v>
      </c>
      <c r="Y62" s="100" t="s">
        <v>847</v>
      </c>
      <c r="Z62" s="29">
        <f t="shared" si="2"/>
        <v>1</v>
      </c>
      <c r="AA62" s="29" t="str">
        <f t="shared" si="13"/>
        <v>H39R16 - 1</v>
      </c>
      <c r="AB62" s="111">
        <f t="shared" si="5"/>
        <v>5</v>
      </c>
      <c r="AC62" s="111">
        <f t="shared" si="11"/>
        <v>5</v>
      </c>
      <c r="AD62" s="111" t="str">
        <f t="shared" si="12"/>
        <v>H39R16.</v>
      </c>
      <c r="AE62" s="111" t="str">
        <f t="shared" si="3"/>
        <v>H39R16</v>
      </c>
      <c r="AF62" s="21"/>
      <c r="AG62" s="21"/>
      <c r="AH62" s="21"/>
      <c r="AI62" s="21"/>
      <c r="AJ62" s="21"/>
      <c r="AK62" s="21"/>
      <c r="AL62" s="21"/>
      <c r="AM62" s="21"/>
      <c r="AN62" s="21"/>
      <c r="AO62" s="21"/>
    </row>
    <row r="63" spans="1:41" s="2" customFormat="1" ht="249.95" customHeight="1" x14ac:dyDescent="0.2">
      <c r="A63" s="24">
        <v>55</v>
      </c>
      <c r="B63" s="30">
        <v>62</v>
      </c>
      <c r="C63" s="24"/>
      <c r="D63" s="33">
        <v>1405004</v>
      </c>
      <c r="E63" s="87" t="s">
        <v>704</v>
      </c>
      <c r="F63" s="88" t="s">
        <v>705</v>
      </c>
      <c r="G63" s="56" t="s">
        <v>996</v>
      </c>
      <c r="H63" s="56" t="s">
        <v>997</v>
      </c>
      <c r="I63" s="67" t="s">
        <v>9</v>
      </c>
      <c r="J63" s="30">
        <v>1</v>
      </c>
      <c r="K63" s="57">
        <v>43040</v>
      </c>
      <c r="L63" s="57">
        <v>43099</v>
      </c>
      <c r="M63" s="53">
        <f t="shared" si="21"/>
        <v>8.4285714285714288</v>
      </c>
      <c r="N63" s="30" t="s">
        <v>28</v>
      </c>
      <c r="O63" s="108">
        <v>1</v>
      </c>
      <c r="P63" s="30"/>
      <c r="Q63" s="54">
        <f t="shared" si="17"/>
        <v>100</v>
      </c>
      <c r="R63" s="55">
        <f t="shared" si="18"/>
        <v>8.4285714285714288</v>
      </c>
      <c r="S63" s="55">
        <f t="shared" ca="1" si="19"/>
        <v>8.4285714285714288</v>
      </c>
      <c r="T63" s="55">
        <f t="shared" ca="1" si="20"/>
        <v>8.4285714285714288</v>
      </c>
      <c r="U63" s="28" t="str">
        <f t="shared" si="15"/>
        <v>SI</v>
      </c>
      <c r="V63" s="105" t="str">
        <f t="shared" si="16"/>
        <v>CUMPLIDO</v>
      </c>
      <c r="W63" s="105" t="str">
        <f t="shared" si="1"/>
        <v>CUMPLIDO</v>
      </c>
      <c r="X63" s="29" t="s">
        <v>808</v>
      </c>
      <c r="Y63" s="100" t="s">
        <v>848</v>
      </c>
      <c r="Z63" s="29">
        <f t="shared" si="2"/>
        <v>1</v>
      </c>
      <c r="AA63" s="29" t="str">
        <f t="shared" si="13"/>
        <v>H40R16 - 1</v>
      </c>
      <c r="AB63" s="111">
        <f t="shared" si="5"/>
        <v>5</v>
      </c>
      <c r="AC63" s="111">
        <f t="shared" si="11"/>
        <v>5</v>
      </c>
      <c r="AD63" s="111" t="str">
        <f t="shared" si="12"/>
        <v>H40R16.</v>
      </c>
      <c r="AE63" s="111" t="str">
        <f t="shared" si="3"/>
        <v>H40R16</v>
      </c>
      <c r="AF63" s="21"/>
      <c r="AG63" s="21"/>
      <c r="AH63" s="21"/>
      <c r="AI63" s="21"/>
      <c r="AJ63" s="21"/>
      <c r="AK63" s="21"/>
      <c r="AL63" s="21"/>
      <c r="AM63" s="21"/>
      <c r="AN63" s="21"/>
      <c r="AO63" s="21"/>
    </row>
    <row r="64" spans="1:41" s="2" customFormat="1" ht="249.95" customHeight="1" x14ac:dyDescent="0.2">
      <c r="A64" s="24">
        <v>56</v>
      </c>
      <c r="B64" s="30">
        <v>63</v>
      </c>
      <c r="C64" s="24"/>
      <c r="D64" s="33">
        <v>1405004</v>
      </c>
      <c r="E64" s="87" t="s">
        <v>706</v>
      </c>
      <c r="F64" s="88" t="s">
        <v>707</v>
      </c>
      <c r="G64" s="56" t="s">
        <v>998</v>
      </c>
      <c r="H64" s="56" t="s">
        <v>999</v>
      </c>
      <c r="I64" s="67" t="s">
        <v>137</v>
      </c>
      <c r="J64" s="30">
        <v>1</v>
      </c>
      <c r="K64" s="57">
        <v>43040</v>
      </c>
      <c r="L64" s="57">
        <v>43099</v>
      </c>
      <c r="M64" s="53">
        <f t="shared" si="21"/>
        <v>8.4285714285714288</v>
      </c>
      <c r="N64" s="30" t="s">
        <v>28</v>
      </c>
      <c r="O64" s="108">
        <v>0</v>
      </c>
      <c r="P64" s="30"/>
      <c r="Q64" s="54">
        <f t="shared" si="17"/>
        <v>0</v>
      </c>
      <c r="R64" s="55">
        <f t="shared" si="18"/>
        <v>0</v>
      </c>
      <c r="S64" s="55">
        <f t="shared" ca="1" si="19"/>
        <v>0</v>
      </c>
      <c r="T64" s="55">
        <f t="shared" ca="1" si="20"/>
        <v>8.4285714285714288</v>
      </c>
      <c r="U64" s="28" t="str">
        <f t="shared" ca="1" si="15"/>
        <v>NO</v>
      </c>
      <c r="V64" s="105" t="str">
        <f t="shared" ca="1" si="16"/>
        <v>VENCIDO</v>
      </c>
      <c r="W64" s="105" t="str">
        <f t="shared" ca="1" si="1"/>
        <v>VENCIDO</v>
      </c>
      <c r="X64" s="29" t="s">
        <v>808</v>
      </c>
      <c r="Y64" s="100" t="s">
        <v>849</v>
      </c>
      <c r="Z64" s="29">
        <f t="shared" si="2"/>
        <v>1</v>
      </c>
      <c r="AA64" s="29" t="str">
        <f t="shared" si="13"/>
        <v>H41R16 - 1</v>
      </c>
      <c r="AB64" s="111">
        <f t="shared" ca="1" si="5"/>
        <v>1</v>
      </c>
      <c r="AC64" s="111">
        <f t="shared" ca="1" si="11"/>
        <v>1</v>
      </c>
      <c r="AD64" s="111" t="str">
        <f t="shared" si="12"/>
        <v>H41R16.</v>
      </c>
      <c r="AE64" s="111" t="str">
        <f t="shared" si="3"/>
        <v>H41R16</v>
      </c>
      <c r="AF64" s="21"/>
      <c r="AG64" s="21"/>
      <c r="AH64" s="21"/>
      <c r="AI64" s="21"/>
      <c r="AJ64" s="21"/>
      <c r="AK64" s="21"/>
      <c r="AL64" s="21"/>
      <c r="AM64" s="21"/>
      <c r="AN64" s="21"/>
      <c r="AO64" s="21"/>
    </row>
    <row r="65" spans="1:41" s="21" customFormat="1" ht="107.25" customHeight="1" x14ac:dyDescent="0.2">
      <c r="A65" s="24">
        <v>57</v>
      </c>
      <c r="B65" s="30">
        <v>64</v>
      </c>
      <c r="C65" s="24"/>
      <c r="D65" s="33">
        <v>1401003</v>
      </c>
      <c r="E65" s="71" t="s">
        <v>708</v>
      </c>
      <c r="F65" s="56" t="s">
        <v>709</v>
      </c>
      <c r="G65" s="56" t="s">
        <v>2180</v>
      </c>
      <c r="H65" s="56" t="s">
        <v>2179</v>
      </c>
      <c r="I65" s="67" t="s">
        <v>10</v>
      </c>
      <c r="J65" s="30">
        <v>1</v>
      </c>
      <c r="K65" s="57">
        <v>43040</v>
      </c>
      <c r="L65" s="57">
        <v>43099</v>
      </c>
      <c r="M65" s="53">
        <f t="shared" si="21"/>
        <v>8.4285714285714288</v>
      </c>
      <c r="N65" s="30" t="s">
        <v>28</v>
      </c>
      <c r="O65" s="108">
        <v>1</v>
      </c>
      <c r="P65" s="30"/>
      <c r="Q65" s="54">
        <f t="shared" si="17"/>
        <v>100</v>
      </c>
      <c r="R65" s="68">
        <f t="shared" si="18"/>
        <v>8.4285714285714288</v>
      </c>
      <c r="S65" s="68">
        <f t="shared" ca="1" si="19"/>
        <v>8.4285714285714288</v>
      </c>
      <c r="T65" s="68">
        <f t="shared" ca="1" si="20"/>
        <v>8.4285714285714288</v>
      </c>
      <c r="U65" s="28" t="str">
        <f t="shared" si="15"/>
        <v>SI</v>
      </c>
      <c r="V65" s="105" t="str">
        <f t="shared" si="16"/>
        <v>CUMPLIDO</v>
      </c>
      <c r="W65" s="105" t="str">
        <f t="shared" si="1"/>
        <v>CUMPLIDO</v>
      </c>
      <c r="X65" s="85" t="s">
        <v>808</v>
      </c>
      <c r="Y65" s="101" t="s">
        <v>850</v>
      </c>
      <c r="Z65" s="29">
        <f t="shared" si="2"/>
        <v>1</v>
      </c>
      <c r="AA65" s="85" t="str">
        <f t="shared" si="13"/>
        <v>H42R16 - 1</v>
      </c>
      <c r="AB65" s="111">
        <f t="shared" si="5"/>
        <v>5</v>
      </c>
      <c r="AC65" s="111">
        <f t="shared" si="11"/>
        <v>5</v>
      </c>
      <c r="AD65" s="111" t="str">
        <f t="shared" si="12"/>
        <v>H42R16.</v>
      </c>
      <c r="AE65" s="111" t="str">
        <f t="shared" si="3"/>
        <v>H42R16</v>
      </c>
    </row>
    <row r="66" spans="1:41" s="21" customFormat="1" ht="138.75" customHeight="1" x14ac:dyDescent="0.2">
      <c r="A66" s="24">
        <v>58</v>
      </c>
      <c r="B66" s="30">
        <v>65</v>
      </c>
      <c r="C66" s="24"/>
      <c r="D66" s="33">
        <v>1405004</v>
      </c>
      <c r="E66" s="71" t="s">
        <v>2178</v>
      </c>
      <c r="F66" s="56" t="s">
        <v>710</v>
      </c>
      <c r="G66" s="56" t="s">
        <v>2187</v>
      </c>
      <c r="H66" s="56" t="s">
        <v>2188</v>
      </c>
      <c r="I66" s="67" t="s">
        <v>1002</v>
      </c>
      <c r="J66" s="30">
        <v>1</v>
      </c>
      <c r="K66" s="57">
        <v>43040</v>
      </c>
      <c r="L66" s="57">
        <v>43099</v>
      </c>
      <c r="M66" s="53">
        <f t="shared" si="21"/>
        <v>8.4285714285714288</v>
      </c>
      <c r="N66" s="30" t="s">
        <v>28</v>
      </c>
      <c r="O66" s="108">
        <v>1</v>
      </c>
      <c r="P66" s="30"/>
      <c r="Q66" s="54">
        <f t="shared" si="17"/>
        <v>100</v>
      </c>
      <c r="R66" s="68">
        <f t="shared" si="18"/>
        <v>8.4285714285714288</v>
      </c>
      <c r="S66" s="68">
        <f t="shared" ca="1" si="19"/>
        <v>8.4285714285714288</v>
      </c>
      <c r="T66" s="68">
        <f t="shared" ca="1" si="20"/>
        <v>8.4285714285714288</v>
      </c>
      <c r="U66" s="28" t="str">
        <f t="shared" si="15"/>
        <v>SI</v>
      </c>
      <c r="V66" s="105" t="str">
        <f t="shared" si="16"/>
        <v>CUMPLIDO</v>
      </c>
      <c r="W66" s="105" t="str">
        <f t="shared" ref="W66:W129" si="22">IF(A66&lt;&gt;"",IF(AC66=1,"VENCIDO",IF(AC66=2,"PRÓXIMO A VENCER",IF(AC66=3,"EN TERMINO",IF(AC66=4,"CON AVANCE",IF(AC66=5,"CUMPLIDO",))))),"")</f>
        <v>CUMPLIDO</v>
      </c>
      <c r="X66" s="85" t="s">
        <v>808</v>
      </c>
      <c r="Y66" s="101" t="s">
        <v>851</v>
      </c>
      <c r="Z66" s="29">
        <f t="shared" ref="Z66:Z129" si="23">IF(A66&lt;&gt;"",1,Z65+1)</f>
        <v>1</v>
      </c>
      <c r="AA66" s="85" t="str">
        <f t="shared" si="13"/>
        <v>H43R16 - 1</v>
      </c>
      <c r="AB66" s="111">
        <f t="shared" si="5"/>
        <v>5</v>
      </c>
      <c r="AC66" s="111">
        <f t="shared" si="11"/>
        <v>5</v>
      </c>
      <c r="AD66" s="111" t="str">
        <f t="shared" si="12"/>
        <v>H43R16.</v>
      </c>
      <c r="AE66" s="111" t="str">
        <f t="shared" si="3"/>
        <v>H43R16</v>
      </c>
    </row>
    <row r="67" spans="1:41" s="2" customFormat="1" ht="249.95" customHeight="1" x14ac:dyDescent="0.2">
      <c r="A67" s="24">
        <v>59</v>
      </c>
      <c r="B67" s="30">
        <v>66</v>
      </c>
      <c r="C67" s="24"/>
      <c r="D67" s="33">
        <v>1405004</v>
      </c>
      <c r="E67" s="87" t="s">
        <v>711</v>
      </c>
      <c r="F67" s="88" t="s">
        <v>712</v>
      </c>
      <c r="G67" s="56" t="s">
        <v>1000</v>
      </c>
      <c r="H67" s="56" t="s">
        <v>1001</v>
      </c>
      <c r="I67" s="67" t="s">
        <v>1002</v>
      </c>
      <c r="J67" s="30">
        <v>1</v>
      </c>
      <c r="K67" s="57">
        <v>43040</v>
      </c>
      <c r="L67" s="57">
        <v>43099</v>
      </c>
      <c r="M67" s="53">
        <f>(+L67-K67)/7</f>
        <v>8.4285714285714288</v>
      </c>
      <c r="N67" s="30" t="s">
        <v>28</v>
      </c>
      <c r="O67" s="108">
        <v>1</v>
      </c>
      <c r="P67" s="30"/>
      <c r="Q67" s="54">
        <f t="shared" si="17"/>
        <v>100</v>
      </c>
      <c r="R67" s="55">
        <f t="shared" si="18"/>
        <v>8.4285714285714288</v>
      </c>
      <c r="S67" s="55">
        <f t="shared" ca="1" si="19"/>
        <v>8.4285714285714288</v>
      </c>
      <c r="T67" s="55">
        <f t="shared" ca="1" si="20"/>
        <v>8.4285714285714288</v>
      </c>
      <c r="U67" s="28" t="str">
        <f t="shared" si="15"/>
        <v>SI</v>
      </c>
      <c r="V67" s="105" t="str">
        <f t="shared" si="16"/>
        <v>CUMPLIDO</v>
      </c>
      <c r="W67" s="105" t="str">
        <f t="shared" si="22"/>
        <v>CUMPLIDO</v>
      </c>
      <c r="X67" s="29" t="s">
        <v>808</v>
      </c>
      <c r="Y67" s="100" t="s">
        <v>852</v>
      </c>
      <c r="Z67" s="29">
        <f t="shared" si="23"/>
        <v>1</v>
      </c>
      <c r="AA67" s="29" t="str">
        <f t="shared" si="13"/>
        <v>H44R16 - 1</v>
      </c>
      <c r="AB67" s="111">
        <f t="shared" si="5"/>
        <v>5</v>
      </c>
      <c r="AC67" s="111">
        <f t="shared" si="11"/>
        <v>5</v>
      </c>
      <c r="AD67" s="111" t="str">
        <f t="shared" si="12"/>
        <v>H44R16.</v>
      </c>
      <c r="AE67" s="111" t="str">
        <f t="shared" si="3"/>
        <v>H44R16</v>
      </c>
      <c r="AF67" s="21"/>
      <c r="AG67" s="21"/>
      <c r="AH67" s="21" t="s">
        <v>629</v>
      </c>
      <c r="AI67" s="21"/>
      <c r="AJ67" s="21"/>
      <c r="AK67" s="21"/>
      <c r="AL67" s="21"/>
      <c r="AM67" s="21"/>
      <c r="AN67" s="21"/>
      <c r="AO67" s="21"/>
    </row>
    <row r="68" spans="1:41" s="2" customFormat="1" ht="249.95" customHeight="1" x14ac:dyDescent="0.2">
      <c r="A68" s="24">
        <v>60</v>
      </c>
      <c r="B68" s="30">
        <v>67</v>
      </c>
      <c r="C68" s="24"/>
      <c r="D68" s="33">
        <v>1405004</v>
      </c>
      <c r="E68" s="87" t="s">
        <v>713</v>
      </c>
      <c r="F68" s="88" t="s">
        <v>714</v>
      </c>
      <c r="G68" s="56" t="s">
        <v>1003</v>
      </c>
      <c r="H68" s="56" t="s">
        <v>1004</v>
      </c>
      <c r="I68" s="67" t="s">
        <v>137</v>
      </c>
      <c r="J68" s="30">
        <v>1</v>
      </c>
      <c r="K68" s="57">
        <v>43040</v>
      </c>
      <c r="L68" s="57">
        <v>43099</v>
      </c>
      <c r="M68" s="53">
        <f>(+L68-K68)/7</f>
        <v>8.4285714285714288</v>
      </c>
      <c r="N68" s="30" t="s">
        <v>28</v>
      </c>
      <c r="O68" s="108">
        <v>1</v>
      </c>
      <c r="P68" s="30"/>
      <c r="Q68" s="54">
        <f t="shared" si="17"/>
        <v>100</v>
      </c>
      <c r="R68" s="55">
        <f t="shared" si="18"/>
        <v>8.4285714285714288</v>
      </c>
      <c r="S68" s="55">
        <f t="shared" ca="1" si="19"/>
        <v>8.4285714285714288</v>
      </c>
      <c r="T68" s="55">
        <f t="shared" ca="1" si="20"/>
        <v>8.4285714285714288</v>
      </c>
      <c r="U68" s="28" t="str">
        <f t="shared" si="15"/>
        <v>SI</v>
      </c>
      <c r="V68" s="105" t="str">
        <f t="shared" si="16"/>
        <v>CUMPLIDO</v>
      </c>
      <c r="W68" s="105" t="str">
        <f t="shared" si="22"/>
        <v>CUMPLIDO</v>
      </c>
      <c r="X68" s="29" t="s">
        <v>808</v>
      </c>
      <c r="Y68" s="100" t="s">
        <v>853</v>
      </c>
      <c r="Z68" s="29">
        <f t="shared" si="23"/>
        <v>1</v>
      </c>
      <c r="AA68" s="29" t="str">
        <f t="shared" si="13"/>
        <v>H45R16 - 1</v>
      </c>
      <c r="AB68" s="111">
        <f t="shared" si="5"/>
        <v>5</v>
      </c>
      <c r="AC68" s="111">
        <f t="shared" si="11"/>
        <v>5</v>
      </c>
      <c r="AD68" s="111" t="str">
        <f t="shared" si="12"/>
        <v>H45R16.</v>
      </c>
      <c r="AE68" s="111" t="str">
        <f t="shared" si="3"/>
        <v>H45R16</v>
      </c>
      <c r="AF68" s="21"/>
      <c r="AG68" s="21"/>
      <c r="AH68" s="21"/>
      <c r="AI68" s="21"/>
      <c r="AJ68" s="21"/>
      <c r="AK68" s="21"/>
      <c r="AL68" s="21"/>
      <c r="AM68" s="21"/>
      <c r="AN68" s="21"/>
      <c r="AO68" s="21"/>
    </row>
    <row r="69" spans="1:41" s="2" customFormat="1" ht="249.95" customHeight="1" x14ac:dyDescent="0.2">
      <c r="A69" s="24">
        <v>61</v>
      </c>
      <c r="B69" s="30">
        <v>68</v>
      </c>
      <c r="C69" s="24"/>
      <c r="D69" s="33">
        <v>1401003</v>
      </c>
      <c r="E69" s="87" t="s">
        <v>715</v>
      </c>
      <c r="F69" s="88" t="s">
        <v>716</v>
      </c>
      <c r="G69" s="56" t="s">
        <v>1005</v>
      </c>
      <c r="H69" s="56" t="s">
        <v>1006</v>
      </c>
      <c r="I69" s="67" t="s">
        <v>1007</v>
      </c>
      <c r="J69" s="30">
        <v>1</v>
      </c>
      <c r="K69" s="57">
        <v>43102</v>
      </c>
      <c r="L69" s="57">
        <v>43189</v>
      </c>
      <c r="M69" s="53">
        <f>(+L69-K69)/7</f>
        <v>12.428571428571429</v>
      </c>
      <c r="N69" s="30" t="s">
        <v>28</v>
      </c>
      <c r="O69" s="108">
        <v>0</v>
      </c>
      <c r="P69" s="30"/>
      <c r="Q69" s="54">
        <f t="shared" si="17"/>
        <v>0</v>
      </c>
      <c r="R69" s="55">
        <f t="shared" si="18"/>
        <v>0</v>
      </c>
      <c r="S69" s="55">
        <f t="shared" ca="1" si="19"/>
        <v>0</v>
      </c>
      <c r="T69" s="55">
        <f t="shared" ca="1" si="20"/>
        <v>12.428571428571429</v>
      </c>
      <c r="U69" s="28" t="str">
        <f t="shared" ca="1" si="15"/>
        <v>NO</v>
      </c>
      <c r="V69" s="105" t="str">
        <f t="shared" ca="1" si="16"/>
        <v>VENCIDO</v>
      </c>
      <c r="W69" s="105" t="str">
        <f t="shared" ca="1" si="22"/>
        <v>VENCIDO</v>
      </c>
      <c r="X69" s="29" t="s">
        <v>808</v>
      </c>
      <c r="Y69" s="100" t="s">
        <v>854</v>
      </c>
      <c r="Z69" s="29">
        <f t="shared" si="23"/>
        <v>1</v>
      </c>
      <c r="AA69" s="29" t="str">
        <f t="shared" si="13"/>
        <v>H46R16 - 1</v>
      </c>
      <c r="AB69" s="111">
        <f t="shared" ca="1" si="5"/>
        <v>1</v>
      </c>
      <c r="AC69" s="111">
        <f t="shared" ca="1" si="11"/>
        <v>1</v>
      </c>
      <c r="AD69" s="111" t="str">
        <f t="shared" si="12"/>
        <v>H46R16.</v>
      </c>
      <c r="AE69" s="111" t="str">
        <f t="shared" ref="AE69:AE132" si="24">IFERROR(MID(AD69,1,FIND(".",AD69,1)-1),AD69)</f>
        <v>H46R16</v>
      </c>
      <c r="AF69" s="21"/>
      <c r="AG69" s="21"/>
      <c r="AH69" s="21"/>
      <c r="AI69" s="21"/>
      <c r="AJ69" s="21"/>
      <c r="AK69" s="21"/>
      <c r="AL69" s="21"/>
      <c r="AM69" s="21"/>
      <c r="AN69" s="21"/>
      <c r="AO69" s="21"/>
    </row>
    <row r="70" spans="1:41" s="2" customFormat="1" ht="249.95" customHeight="1" x14ac:dyDescent="0.2">
      <c r="A70" s="24">
        <v>62</v>
      </c>
      <c r="B70" s="30">
        <v>69</v>
      </c>
      <c r="C70" s="24"/>
      <c r="D70" s="33">
        <v>1405004</v>
      </c>
      <c r="E70" s="87" t="s">
        <v>717</v>
      </c>
      <c r="F70" s="88" t="s">
        <v>718</v>
      </c>
      <c r="G70" s="56" t="s">
        <v>1008</v>
      </c>
      <c r="H70" s="56" t="s">
        <v>1009</v>
      </c>
      <c r="I70" s="67" t="s">
        <v>10</v>
      </c>
      <c r="J70" s="30">
        <v>1</v>
      </c>
      <c r="K70" s="69">
        <v>43040</v>
      </c>
      <c r="L70" s="57">
        <v>43099</v>
      </c>
      <c r="M70" s="53">
        <f>(+L70-K70)/7</f>
        <v>8.4285714285714288</v>
      </c>
      <c r="N70" s="30" t="s">
        <v>28</v>
      </c>
      <c r="O70" s="108">
        <v>1</v>
      </c>
      <c r="P70" s="30"/>
      <c r="Q70" s="54">
        <f t="shared" si="17"/>
        <v>100</v>
      </c>
      <c r="R70" s="55">
        <f t="shared" si="18"/>
        <v>8.4285714285714288</v>
      </c>
      <c r="S70" s="55">
        <f t="shared" ca="1" si="19"/>
        <v>8.4285714285714288</v>
      </c>
      <c r="T70" s="55">
        <f t="shared" ca="1" si="20"/>
        <v>8.4285714285714288</v>
      </c>
      <c r="U70" s="28" t="str">
        <f t="shared" si="15"/>
        <v>SI</v>
      </c>
      <c r="V70" s="105" t="str">
        <f t="shared" si="16"/>
        <v>CUMPLIDO</v>
      </c>
      <c r="W70" s="105" t="str">
        <f t="shared" si="22"/>
        <v>CUMPLIDO</v>
      </c>
      <c r="X70" s="29" t="s">
        <v>808</v>
      </c>
      <c r="Y70" s="100" t="s">
        <v>855</v>
      </c>
      <c r="Z70" s="29">
        <f t="shared" si="23"/>
        <v>1</v>
      </c>
      <c r="AA70" s="29" t="str">
        <f t="shared" si="13"/>
        <v>H47R16 - 1</v>
      </c>
      <c r="AB70" s="111">
        <f t="shared" si="5"/>
        <v>5</v>
      </c>
      <c r="AC70" s="111">
        <f t="shared" si="11"/>
        <v>5</v>
      </c>
      <c r="AD70" s="111" t="str">
        <f t="shared" si="12"/>
        <v>H47R16.</v>
      </c>
      <c r="AE70" s="111" t="str">
        <f t="shared" si="24"/>
        <v>H47R16</v>
      </c>
      <c r="AF70" s="21"/>
      <c r="AG70" s="21"/>
      <c r="AH70" s="21"/>
      <c r="AI70" s="21"/>
      <c r="AJ70" s="21"/>
      <c r="AK70" s="21"/>
      <c r="AL70" s="21"/>
      <c r="AM70" s="21"/>
      <c r="AN70" s="21"/>
      <c r="AO70" s="21"/>
    </row>
    <row r="71" spans="1:41" s="2" customFormat="1" ht="249.95" customHeight="1" x14ac:dyDescent="0.2">
      <c r="A71" s="24">
        <v>63</v>
      </c>
      <c r="B71" s="30">
        <v>70</v>
      </c>
      <c r="C71" s="24"/>
      <c r="D71" s="33">
        <v>1405004</v>
      </c>
      <c r="E71" s="87" t="s">
        <v>2117</v>
      </c>
      <c r="F71" s="88" t="s">
        <v>719</v>
      </c>
      <c r="G71" s="56" t="s">
        <v>1010</v>
      </c>
      <c r="H71" s="56" t="s">
        <v>1011</v>
      </c>
      <c r="I71" s="67" t="s">
        <v>137</v>
      </c>
      <c r="J71" s="30">
        <v>1</v>
      </c>
      <c r="K71" s="69">
        <v>43040</v>
      </c>
      <c r="L71" s="57">
        <v>43099</v>
      </c>
      <c r="M71" s="53">
        <f>(+L71-K71)/7</f>
        <v>8.4285714285714288</v>
      </c>
      <c r="N71" s="30" t="s">
        <v>28</v>
      </c>
      <c r="O71" s="108">
        <v>1</v>
      </c>
      <c r="P71" s="30"/>
      <c r="Q71" s="54">
        <f t="shared" si="17"/>
        <v>100</v>
      </c>
      <c r="R71" s="55">
        <f t="shared" si="18"/>
        <v>8.4285714285714288</v>
      </c>
      <c r="S71" s="55">
        <f t="shared" ca="1" si="19"/>
        <v>8.4285714285714288</v>
      </c>
      <c r="T71" s="55">
        <f t="shared" ca="1" si="20"/>
        <v>8.4285714285714288</v>
      </c>
      <c r="U71" s="28" t="str">
        <f t="shared" si="15"/>
        <v>SI</v>
      </c>
      <c r="V71" s="105" t="str">
        <f t="shared" si="16"/>
        <v>CUMPLIDO</v>
      </c>
      <c r="W71" s="105" t="str">
        <f t="shared" si="22"/>
        <v>CUMPLIDO</v>
      </c>
      <c r="X71" s="29" t="s">
        <v>808</v>
      </c>
      <c r="Y71" s="100" t="s">
        <v>856</v>
      </c>
      <c r="Z71" s="29">
        <f t="shared" si="23"/>
        <v>1</v>
      </c>
      <c r="AA71" s="29" t="str">
        <f t="shared" si="13"/>
        <v>H48R16 - 1</v>
      </c>
      <c r="AB71" s="111">
        <f t="shared" ref="AB71:AB134" si="25">IF(V71="VENCIDO",1,IF(V71="PRÓXIMO A VENCER",2,IF(V71="EN TERMINO",3,IF(V71="CON AVANCE",4,IF(V71="CUMPLIDO",5,)))))</f>
        <v>5</v>
      </c>
      <c r="AC71" s="111">
        <f t="shared" ref="AC71:AC134" si="26">IF(Z72=Z71+1,MIN(AB71,AC72),AB71)</f>
        <v>5</v>
      </c>
      <c r="AD71" s="111" t="str">
        <f t="shared" si="12"/>
        <v>H48R16.</v>
      </c>
      <c r="AE71" s="111" t="str">
        <f t="shared" si="24"/>
        <v>H48R16</v>
      </c>
      <c r="AF71" s="21"/>
      <c r="AG71" s="21"/>
      <c r="AH71" s="21"/>
      <c r="AI71" s="21"/>
      <c r="AJ71" s="21"/>
      <c r="AK71" s="21"/>
      <c r="AL71" s="21"/>
      <c r="AM71" s="21"/>
      <c r="AN71" s="21"/>
      <c r="AO71" s="21"/>
    </row>
    <row r="72" spans="1:41" s="21" customFormat="1" ht="122.25" customHeight="1" x14ac:dyDescent="0.2">
      <c r="A72" s="24">
        <v>64</v>
      </c>
      <c r="B72" s="30">
        <v>71</v>
      </c>
      <c r="C72" s="24"/>
      <c r="D72" s="33">
        <v>1405004</v>
      </c>
      <c r="E72" s="71" t="s">
        <v>2061</v>
      </c>
      <c r="F72" s="56" t="s">
        <v>720</v>
      </c>
      <c r="G72" s="56" t="s">
        <v>2181</v>
      </c>
      <c r="H72" s="56" t="s">
        <v>2179</v>
      </c>
      <c r="I72" s="67" t="s">
        <v>10</v>
      </c>
      <c r="J72" s="69">
        <v>1</v>
      </c>
      <c r="K72" s="69">
        <v>43040</v>
      </c>
      <c r="L72" s="57">
        <v>43159</v>
      </c>
      <c r="M72" s="53">
        <f t="shared" si="21"/>
        <v>17</v>
      </c>
      <c r="N72" s="30" t="s">
        <v>28</v>
      </c>
      <c r="O72" s="108">
        <v>0</v>
      </c>
      <c r="P72" s="30"/>
      <c r="Q72" s="54">
        <f t="shared" si="17"/>
        <v>0</v>
      </c>
      <c r="R72" s="68">
        <f t="shared" si="18"/>
        <v>0</v>
      </c>
      <c r="S72" s="68">
        <f t="shared" ca="1" si="19"/>
        <v>0</v>
      </c>
      <c r="T72" s="68">
        <f t="shared" ca="1" si="20"/>
        <v>17</v>
      </c>
      <c r="U72" s="28" t="str">
        <f t="shared" ca="1" si="15"/>
        <v>NO</v>
      </c>
      <c r="V72" s="105" t="str">
        <f t="shared" ca="1" si="16"/>
        <v>VENCIDO</v>
      </c>
      <c r="W72" s="105" t="str">
        <f t="shared" ca="1" si="22"/>
        <v>VENCIDO</v>
      </c>
      <c r="X72" s="85" t="s">
        <v>808</v>
      </c>
      <c r="Y72" s="101" t="s">
        <v>857</v>
      </c>
      <c r="Z72" s="29">
        <f t="shared" si="23"/>
        <v>1</v>
      </c>
      <c r="AA72" s="85" t="str">
        <f t="shared" si="13"/>
        <v>H49R16 - 1</v>
      </c>
      <c r="AB72" s="111">
        <f t="shared" ca="1" si="25"/>
        <v>1</v>
      </c>
      <c r="AC72" s="111">
        <f t="shared" ca="1" si="26"/>
        <v>1</v>
      </c>
      <c r="AD72" s="111" t="str">
        <f t="shared" si="12"/>
        <v>H49R16.</v>
      </c>
      <c r="AE72" s="111" t="str">
        <f t="shared" si="24"/>
        <v>H49R16</v>
      </c>
    </row>
    <row r="73" spans="1:41" s="2" customFormat="1" ht="249.95" customHeight="1" x14ac:dyDescent="0.2">
      <c r="A73" s="24">
        <v>65</v>
      </c>
      <c r="B73" s="30">
        <v>72</v>
      </c>
      <c r="C73" s="24"/>
      <c r="D73" s="33">
        <v>1405004</v>
      </c>
      <c r="E73" s="87" t="s">
        <v>721</v>
      </c>
      <c r="F73" s="88" t="s">
        <v>714</v>
      </c>
      <c r="G73" s="56" t="s">
        <v>1012</v>
      </c>
      <c r="H73" s="56" t="s">
        <v>1013</v>
      </c>
      <c r="I73" s="67" t="s">
        <v>137</v>
      </c>
      <c r="J73" s="30">
        <v>1</v>
      </c>
      <c r="K73" s="69">
        <v>43040</v>
      </c>
      <c r="L73" s="57">
        <v>43099</v>
      </c>
      <c r="M73" s="53">
        <f t="shared" si="21"/>
        <v>8.4285714285714288</v>
      </c>
      <c r="N73" s="30" t="s">
        <v>28</v>
      </c>
      <c r="O73" s="108">
        <v>1</v>
      </c>
      <c r="P73" s="30"/>
      <c r="Q73" s="54">
        <f t="shared" si="17"/>
        <v>100</v>
      </c>
      <c r="R73" s="55">
        <f t="shared" si="18"/>
        <v>8.4285714285714288</v>
      </c>
      <c r="S73" s="55">
        <f t="shared" ca="1" si="19"/>
        <v>8.4285714285714288</v>
      </c>
      <c r="T73" s="55">
        <f t="shared" ca="1" si="20"/>
        <v>8.4285714285714288</v>
      </c>
      <c r="U73" s="28" t="str">
        <f t="shared" si="15"/>
        <v>SI</v>
      </c>
      <c r="V73" s="105" t="str">
        <f t="shared" si="16"/>
        <v>CUMPLIDO</v>
      </c>
      <c r="W73" s="105" t="str">
        <f t="shared" si="22"/>
        <v>CUMPLIDO</v>
      </c>
      <c r="X73" s="29" t="s">
        <v>808</v>
      </c>
      <c r="Y73" s="100" t="s">
        <v>858</v>
      </c>
      <c r="Z73" s="29">
        <f t="shared" si="23"/>
        <v>1</v>
      </c>
      <c r="AA73" s="29" t="str">
        <f t="shared" si="13"/>
        <v>H50R16 - 1</v>
      </c>
      <c r="AB73" s="111">
        <f t="shared" si="25"/>
        <v>5</v>
      </c>
      <c r="AC73" s="111">
        <f t="shared" si="26"/>
        <v>5</v>
      </c>
      <c r="AD73" s="111" t="str">
        <f t="shared" si="12"/>
        <v>H50R16.</v>
      </c>
      <c r="AE73" s="111" t="str">
        <f t="shared" si="24"/>
        <v>H50R16</v>
      </c>
      <c r="AF73" s="21"/>
      <c r="AG73" s="21"/>
      <c r="AH73" s="21"/>
      <c r="AI73" s="21"/>
      <c r="AJ73" s="21"/>
      <c r="AK73" s="21"/>
      <c r="AL73" s="21"/>
      <c r="AM73" s="21"/>
      <c r="AN73" s="21"/>
      <c r="AO73" s="21"/>
    </row>
    <row r="74" spans="1:41" s="2" customFormat="1" ht="249.95" customHeight="1" x14ac:dyDescent="0.2">
      <c r="A74" s="24">
        <v>66</v>
      </c>
      <c r="B74" s="30">
        <v>73</v>
      </c>
      <c r="C74" s="24"/>
      <c r="D74" s="33">
        <v>1405004</v>
      </c>
      <c r="E74" s="87" t="s">
        <v>722</v>
      </c>
      <c r="F74" s="88" t="s">
        <v>723</v>
      </c>
      <c r="G74" s="56" t="s">
        <v>1014</v>
      </c>
      <c r="H74" s="56" t="s">
        <v>1015</v>
      </c>
      <c r="I74" s="67" t="s">
        <v>1016</v>
      </c>
      <c r="J74" s="30">
        <v>1</v>
      </c>
      <c r="K74" s="69">
        <v>43040</v>
      </c>
      <c r="L74" s="57">
        <v>43099</v>
      </c>
      <c r="M74" s="53">
        <f t="shared" si="21"/>
        <v>8.4285714285714288</v>
      </c>
      <c r="N74" s="30" t="s">
        <v>28</v>
      </c>
      <c r="O74" s="108">
        <v>1</v>
      </c>
      <c r="P74" s="30"/>
      <c r="Q74" s="54">
        <f t="shared" si="17"/>
        <v>100</v>
      </c>
      <c r="R74" s="55">
        <f t="shared" si="18"/>
        <v>8.4285714285714288</v>
      </c>
      <c r="S74" s="55">
        <f t="shared" ca="1" si="19"/>
        <v>8.4285714285714288</v>
      </c>
      <c r="T74" s="55">
        <f t="shared" ca="1" si="20"/>
        <v>8.4285714285714288</v>
      </c>
      <c r="U74" s="28" t="str">
        <f t="shared" si="15"/>
        <v>SI</v>
      </c>
      <c r="V74" s="105" t="str">
        <f t="shared" si="16"/>
        <v>CUMPLIDO</v>
      </c>
      <c r="W74" s="105" t="str">
        <f t="shared" si="22"/>
        <v>CUMPLIDO</v>
      </c>
      <c r="X74" s="29" t="s">
        <v>808</v>
      </c>
      <c r="Y74" s="100" t="s">
        <v>859</v>
      </c>
      <c r="Z74" s="29">
        <f t="shared" si="23"/>
        <v>1</v>
      </c>
      <c r="AA74" s="29" t="str">
        <f t="shared" si="13"/>
        <v>H51R16 - 1</v>
      </c>
      <c r="AB74" s="111">
        <f t="shared" si="25"/>
        <v>5</v>
      </c>
      <c r="AC74" s="111">
        <f t="shared" si="26"/>
        <v>5</v>
      </c>
      <c r="AD74" s="111" t="str">
        <f t="shared" ref="AD74:AD137" si="27">IF(A74&lt;&gt;"",MID(E74,1,FIND(" ",E74,1)-1),AD73)</f>
        <v>H51R16.</v>
      </c>
      <c r="AE74" s="111" t="str">
        <f t="shared" si="24"/>
        <v>H51R16</v>
      </c>
      <c r="AF74" s="21"/>
      <c r="AG74" s="21"/>
      <c r="AH74" s="21"/>
      <c r="AI74" s="21"/>
      <c r="AJ74" s="21"/>
      <c r="AK74" s="21"/>
      <c r="AL74" s="21"/>
      <c r="AM74" s="21"/>
      <c r="AN74" s="21"/>
      <c r="AO74" s="21"/>
    </row>
    <row r="75" spans="1:41" s="2" customFormat="1" ht="249.95" customHeight="1" x14ac:dyDescent="0.2">
      <c r="A75" s="24">
        <v>67</v>
      </c>
      <c r="B75" s="30">
        <v>74</v>
      </c>
      <c r="C75" s="24"/>
      <c r="D75" s="33">
        <v>1405004</v>
      </c>
      <c r="E75" s="87" t="s">
        <v>724</v>
      </c>
      <c r="F75" s="88" t="s">
        <v>725</v>
      </c>
      <c r="G75" s="56" t="s">
        <v>1017</v>
      </c>
      <c r="H75" s="56" t="s">
        <v>1004</v>
      </c>
      <c r="I75" s="67" t="s">
        <v>137</v>
      </c>
      <c r="J75" s="30">
        <v>1</v>
      </c>
      <c r="K75" s="69">
        <v>43040</v>
      </c>
      <c r="L75" s="57">
        <v>43099</v>
      </c>
      <c r="M75" s="53">
        <f t="shared" si="21"/>
        <v>8.4285714285714288</v>
      </c>
      <c r="N75" s="30" t="s">
        <v>28</v>
      </c>
      <c r="O75" s="108">
        <v>1</v>
      </c>
      <c r="P75" s="30"/>
      <c r="Q75" s="54">
        <f t="shared" si="17"/>
        <v>100</v>
      </c>
      <c r="R75" s="55">
        <f t="shared" si="18"/>
        <v>8.4285714285714288</v>
      </c>
      <c r="S75" s="55">
        <f t="shared" ca="1" si="19"/>
        <v>8.4285714285714288</v>
      </c>
      <c r="T75" s="55">
        <f t="shared" ca="1" si="20"/>
        <v>8.4285714285714288</v>
      </c>
      <c r="U75" s="28" t="str">
        <f t="shared" si="15"/>
        <v>SI</v>
      </c>
      <c r="V75" s="105" t="str">
        <f t="shared" si="16"/>
        <v>CUMPLIDO</v>
      </c>
      <c r="W75" s="105" t="str">
        <f t="shared" si="22"/>
        <v>CUMPLIDO</v>
      </c>
      <c r="X75" s="29" t="s">
        <v>808</v>
      </c>
      <c r="Y75" s="100" t="s">
        <v>860</v>
      </c>
      <c r="Z75" s="29">
        <f t="shared" si="23"/>
        <v>1</v>
      </c>
      <c r="AA75" s="29" t="str">
        <f t="shared" si="13"/>
        <v>H52R16 - 1</v>
      </c>
      <c r="AB75" s="111">
        <f t="shared" si="25"/>
        <v>5</v>
      </c>
      <c r="AC75" s="111">
        <f t="shared" si="26"/>
        <v>5</v>
      </c>
      <c r="AD75" s="111" t="str">
        <f t="shared" si="27"/>
        <v>H52R16.</v>
      </c>
      <c r="AE75" s="111" t="str">
        <f t="shared" si="24"/>
        <v>H52R16</v>
      </c>
      <c r="AF75" s="21"/>
      <c r="AG75" s="21"/>
      <c r="AH75" s="21"/>
      <c r="AI75" s="21"/>
      <c r="AJ75" s="21"/>
      <c r="AK75" s="21"/>
      <c r="AL75" s="21"/>
      <c r="AM75" s="21"/>
      <c r="AN75" s="21"/>
      <c r="AO75" s="21"/>
    </row>
    <row r="76" spans="1:41" s="2" customFormat="1" ht="249.95" customHeight="1" x14ac:dyDescent="0.2">
      <c r="A76" s="24">
        <v>68</v>
      </c>
      <c r="B76" s="30">
        <v>75</v>
      </c>
      <c r="C76" s="24"/>
      <c r="D76" s="33">
        <v>1405004</v>
      </c>
      <c r="E76" s="87" t="s">
        <v>2047</v>
      </c>
      <c r="F76" s="88" t="s">
        <v>726</v>
      </c>
      <c r="G76" s="70" t="s">
        <v>1018</v>
      </c>
      <c r="H76" s="56" t="s">
        <v>1004</v>
      </c>
      <c r="I76" s="67" t="s">
        <v>137</v>
      </c>
      <c r="J76" s="30">
        <v>1</v>
      </c>
      <c r="K76" s="69">
        <v>43040</v>
      </c>
      <c r="L76" s="57">
        <v>43099</v>
      </c>
      <c r="M76" s="53">
        <f t="shared" si="21"/>
        <v>8.4285714285714288</v>
      </c>
      <c r="N76" s="30" t="s">
        <v>28</v>
      </c>
      <c r="O76" s="108">
        <v>1</v>
      </c>
      <c r="P76" s="30"/>
      <c r="Q76" s="54">
        <f t="shared" si="17"/>
        <v>100</v>
      </c>
      <c r="R76" s="55">
        <f t="shared" si="18"/>
        <v>8.4285714285714288</v>
      </c>
      <c r="S76" s="55">
        <f t="shared" ca="1" si="19"/>
        <v>8.4285714285714288</v>
      </c>
      <c r="T76" s="55">
        <f t="shared" ca="1" si="20"/>
        <v>8.4285714285714288</v>
      </c>
      <c r="U76" s="28" t="str">
        <f t="shared" si="15"/>
        <v>SI</v>
      </c>
      <c r="V76" s="105" t="str">
        <f t="shared" si="16"/>
        <v>CUMPLIDO</v>
      </c>
      <c r="W76" s="105" t="str">
        <f t="shared" si="22"/>
        <v>CUMPLIDO</v>
      </c>
      <c r="X76" s="29" t="s">
        <v>808</v>
      </c>
      <c r="Y76" s="100" t="s">
        <v>861</v>
      </c>
      <c r="Z76" s="29">
        <f t="shared" si="23"/>
        <v>1</v>
      </c>
      <c r="AA76" s="29" t="str">
        <f t="shared" si="13"/>
        <v>H53R16 - 1</v>
      </c>
      <c r="AB76" s="111">
        <f t="shared" si="25"/>
        <v>5</v>
      </c>
      <c r="AC76" s="111">
        <f t="shared" si="26"/>
        <v>5</v>
      </c>
      <c r="AD76" s="111" t="str">
        <f t="shared" si="27"/>
        <v>H53R16.</v>
      </c>
      <c r="AE76" s="111" t="str">
        <f t="shared" si="24"/>
        <v>H53R16</v>
      </c>
      <c r="AF76" s="21"/>
      <c r="AG76" s="21"/>
      <c r="AH76" s="21"/>
      <c r="AI76" s="21"/>
      <c r="AJ76" s="21"/>
      <c r="AK76" s="21"/>
      <c r="AL76" s="21"/>
      <c r="AM76" s="21"/>
      <c r="AN76" s="21"/>
      <c r="AO76" s="21"/>
    </row>
    <row r="77" spans="1:41" s="2" customFormat="1" ht="249.95" customHeight="1" x14ac:dyDescent="0.2">
      <c r="A77" s="24">
        <v>69</v>
      </c>
      <c r="B77" s="30">
        <v>76</v>
      </c>
      <c r="C77" s="24"/>
      <c r="D77" s="33">
        <v>1405004</v>
      </c>
      <c r="E77" s="87" t="s">
        <v>727</v>
      </c>
      <c r="F77" s="88" t="s">
        <v>728</v>
      </c>
      <c r="G77" s="56" t="s">
        <v>1019</v>
      </c>
      <c r="H77" s="56" t="s">
        <v>1020</v>
      </c>
      <c r="I77" s="67" t="s">
        <v>1002</v>
      </c>
      <c r="J77" s="30">
        <v>1</v>
      </c>
      <c r="K77" s="69">
        <v>43040</v>
      </c>
      <c r="L77" s="57">
        <v>43099</v>
      </c>
      <c r="M77" s="53">
        <f t="shared" si="21"/>
        <v>8.4285714285714288</v>
      </c>
      <c r="N77" s="30" t="s">
        <v>28</v>
      </c>
      <c r="O77" s="108">
        <v>0</v>
      </c>
      <c r="P77" s="30"/>
      <c r="Q77" s="54">
        <f t="shared" si="17"/>
        <v>0</v>
      </c>
      <c r="R77" s="55">
        <f t="shared" si="18"/>
        <v>0</v>
      </c>
      <c r="S77" s="55">
        <f t="shared" ca="1" si="19"/>
        <v>0</v>
      </c>
      <c r="T77" s="55">
        <f t="shared" ca="1" si="20"/>
        <v>8.4285714285714288</v>
      </c>
      <c r="U77" s="28" t="str">
        <f t="shared" ca="1" si="15"/>
        <v>NO</v>
      </c>
      <c r="V77" s="105" t="str">
        <f t="shared" ca="1" si="16"/>
        <v>VENCIDO</v>
      </c>
      <c r="W77" s="105" t="str">
        <f t="shared" ca="1" si="22"/>
        <v>VENCIDO</v>
      </c>
      <c r="X77" s="29" t="s">
        <v>808</v>
      </c>
      <c r="Y77" s="100" t="s">
        <v>862</v>
      </c>
      <c r="Z77" s="29">
        <f t="shared" si="23"/>
        <v>1</v>
      </c>
      <c r="AA77" s="29" t="str">
        <f t="shared" si="13"/>
        <v>H54R16 - 1</v>
      </c>
      <c r="AB77" s="111">
        <f t="shared" ca="1" si="25"/>
        <v>1</v>
      </c>
      <c r="AC77" s="111">
        <f t="shared" ca="1" si="26"/>
        <v>1</v>
      </c>
      <c r="AD77" s="111" t="str">
        <f t="shared" si="27"/>
        <v>H54R16.</v>
      </c>
      <c r="AE77" s="111" t="str">
        <f t="shared" si="24"/>
        <v>H54R16</v>
      </c>
      <c r="AF77" s="21"/>
      <c r="AG77" s="21"/>
      <c r="AH77" s="21"/>
      <c r="AI77" s="21"/>
      <c r="AJ77" s="21"/>
      <c r="AK77" s="21"/>
      <c r="AL77" s="21"/>
      <c r="AM77" s="21"/>
      <c r="AN77" s="21"/>
      <c r="AO77" s="21"/>
    </row>
    <row r="78" spans="1:41" s="2" customFormat="1" ht="249.95" customHeight="1" x14ac:dyDescent="0.2">
      <c r="A78" s="24">
        <v>70</v>
      </c>
      <c r="B78" s="30">
        <v>77</v>
      </c>
      <c r="C78" s="24"/>
      <c r="D78" s="33">
        <v>1405004</v>
      </c>
      <c r="E78" s="87" t="s">
        <v>1365</v>
      </c>
      <c r="F78" s="88" t="s">
        <v>729</v>
      </c>
      <c r="G78" s="88" t="s">
        <v>1363</v>
      </c>
      <c r="H78" s="88" t="s">
        <v>1366</v>
      </c>
      <c r="I78" s="60" t="s">
        <v>1364</v>
      </c>
      <c r="J78" s="31">
        <v>3</v>
      </c>
      <c r="K78" s="51">
        <v>43040</v>
      </c>
      <c r="L78" s="51">
        <v>43342</v>
      </c>
      <c r="M78" s="53">
        <f t="shared" si="21"/>
        <v>43.142857142857146</v>
      </c>
      <c r="N78" s="30" t="s">
        <v>1345</v>
      </c>
      <c r="O78" s="108">
        <v>0</v>
      </c>
      <c r="P78" s="30"/>
      <c r="Q78" s="54">
        <f t="shared" si="17"/>
        <v>0</v>
      </c>
      <c r="R78" s="55">
        <f t="shared" si="18"/>
        <v>0</v>
      </c>
      <c r="S78" s="55">
        <f t="shared" ca="1" si="19"/>
        <v>0</v>
      </c>
      <c r="T78" s="55">
        <f t="shared" ca="1" si="20"/>
        <v>0</v>
      </c>
      <c r="U78" s="28" t="str">
        <f t="shared" ca="1" si="15"/>
        <v>NO</v>
      </c>
      <c r="V78" s="105" t="str">
        <f t="shared" ca="1" si="16"/>
        <v>EN TERMINO</v>
      </c>
      <c r="W78" s="105" t="str">
        <f t="shared" ca="1" si="22"/>
        <v>EN TERMINO</v>
      </c>
      <c r="X78" s="29" t="s">
        <v>808</v>
      </c>
      <c r="Y78" s="100" t="s">
        <v>863</v>
      </c>
      <c r="Z78" s="29">
        <f t="shared" si="23"/>
        <v>1</v>
      </c>
      <c r="AA78" s="29" t="str">
        <f t="shared" si="13"/>
        <v>H55R16 - 1</v>
      </c>
      <c r="AB78" s="111">
        <f t="shared" ca="1" si="25"/>
        <v>3</v>
      </c>
      <c r="AC78" s="111">
        <f t="shared" ca="1" si="26"/>
        <v>3</v>
      </c>
      <c r="AD78" s="111" t="str">
        <f t="shared" si="27"/>
        <v>H55R16.</v>
      </c>
      <c r="AE78" s="111" t="str">
        <f t="shared" si="24"/>
        <v>H55R16</v>
      </c>
      <c r="AF78" s="21"/>
      <c r="AG78" s="21"/>
      <c r="AH78" s="21"/>
      <c r="AI78" s="21"/>
      <c r="AJ78" s="21"/>
      <c r="AK78" s="21"/>
      <c r="AL78" s="21"/>
      <c r="AM78" s="21"/>
      <c r="AN78" s="21"/>
      <c r="AO78" s="21"/>
    </row>
    <row r="79" spans="1:41" s="2" customFormat="1" ht="249.95" customHeight="1" x14ac:dyDescent="0.2">
      <c r="A79" s="24">
        <v>71</v>
      </c>
      <c r="B79" s="30">
        <v>78</v>
      </c>
      <c r="C79" s="24"/>
      <c r="D79" s="33">
        <v>1405004</v>
      </c>
      <c r="E79" s="87" t="s">
        <v>730</v>
      </c>
      <c r="F79" s="88" t="s">
        <v>731</v>
      </c>
      <c r="G79" s="56" t="s">
        <v>1021</v>
      </c>
      <c r="H79" s="56" t="s">
        <v>1022</v>
      </c>
      <c r="I79" s="67" t="s">
        <v>1032</v>
      </c>
      <c r="J79" s="30">
        <v>1</v>
      </c>
      <c r="K79" s="57">
        <v>43040</v>
      </c>
      <c r="L79" s="57">
        <v>43099</v>
      </c>
      <c r="M79" s="53">
        <f t="shared" si="21"/>
        <v>8.4285714285714288</v>
      </c>
      <c r="N79" s="30" t="s">
        <v>1023</v>
      </c>
      <c r="O79" s="108">
        <v>1</v>
      </c>
      <c r="P79" s="30"/>
      <c r="Q79" s="54">
        <f t="shared" si="17"/>
        <v>100</v>
      </c>
      <c r="R79" s="55">
        <f t="shared" si="18"/>
        <v>8.4285714285714288</v>
      </c>
      <c r="S79" s="55">
        <f t="shared" ca="1" si="19"/>
        <v>8.4285714285714288</v>
      </c>
      <c r="T79" s="55">
        <f t="shared" ca="1" si="20"/>
        <v>8.4285714285714288</v>
      </c>
      <c r="U79" s="28" t="str">
        <f t="shared" si="15"/>
        <v>SI</v>
      </c>
      <c r="V79" s="105" t="str">
        <f t="shared" si="16"/>
        <v>CUMPLIDO</v>
      </c>
      <c r="W79" s="105" t="str">
        <f t="shared" si="22"/>
        <v>CUMPLIDO</v>
      </c>
      <c r="X79" s="29" t="s">
        <v>808</v>
      </c>
      <c r="Y79" s="100" t="s">
        <v>864</v>
      </c>
      <c r="Z79" s="29">
        <f t="shared" si="23"/>
        <v>1</v>
      </c>
      <c r="AA79" s="29" t="str">
        <f t="shared" si="13"/>
        <v>H56R16 - 1</v>
      </c>
      <c r="AB79" s="111">
        <f t="shared" si="25"/>
        <v>5</v>
      </c>
      <c r="AC79" s="111">
        <f t="shared" si="26"/>
        <v>5</v>
      </c>
      <c r="AD79" s="111" t="str">
        <f t="shared" si="27"/>
        <v>H56R16.</v>
      </c>
      <c r="AE79" s="111" t="str">
        <f t="shared" si="24"/>
        <v>H56R16</v>
      </c>
      <c r="AF79" s="21"/>
      <c r="AG79" s="21"/>
      <c r="AH79" s="21"/>
      <c r="AI79" s="21"/>
      <c r="AJ79" s="21"/>
      <c r="AK79" s="21"/>
      <c r="AL79" s="21"/>
      <c r="AM79" s="21"/>
      <c r="AN79" s="21"/>
      <c r="AO79" s="21"/>
    </row>
    <row r="80" spans="1:41" s="2" customFormat="1" ht="249.95" customHeight="1" x14ac:dyDescent="0.2">
      <c r="A80" s="24">
        <v>72</v>
      </c>
      <c r="B80" s="30">
        <v>79</v>
      </c>
      <c r="C80" s="24"/>
      <c r="D80" s="33">
        <v>10405004</v>
      </c>
      <c r="E80" s="87" t="s">
        <v>1370</v>
      </c>
      <c r="F80" s="88" t="s">
        <v>732</v>
      </c>
      <c r="G80" s="88" t="s">
        <v>1367</v>
      </c>
      <c r="H80" s="88" t="s">
        <v>1368</v>
      </c>
      <c r="I80" s="60" t="s">
        <v>1369</v>
      </c>
      <c r="J80" s="31">
        <v>1</v>
      </c>
      <c r="K80" s="51">
        <v>43040</v>
      </c>
      <c r="L80" s="51">
        <v>43220</v>
      </c>
      <c r="M80" s="59">
        <f t="shared" si="21"/>
        <v>25.714285714285715</v>
      </c>
      <c r="N80" s="30" t="s">
        <v>1345</v>
      </c>
      <c r="O80" s="108">
        <v>0.33</v>
      </c>
      <c r="P80" s="30"/>
      <c r="Q80" s="54">
        <f t="shared" si="17"/>
        <v>33</v>
      </c>
      <c r="R80" s="55">
        <f t="shared" si="18"/>
        <v>8.4857142857142858</v>
      </c>
      <c r="S80" s="55">
        <f t="shared" ca="1" si="19"/>
        <v>8.4857142857142858</v>
      </c>
      <c r="T80" s="55">
        <f t="shared" ca="1" si="20"/>
        <v>25.714285714285715</v>
      </c>
      <c r="U80" s="28" t="str">
        <f t="shared" ca="1" si="15"/>
        <v>NO</v>
      </c>
      <c r="V80" s="105" t="str">
        <f t="shared" ca="1" si="16"/>
        <v>VENCIDO</v>
      </c>
      <c r="W80" s="105" t="str">
        <f t="shared" ca="1" si="22"/>
        <v>VENCIDO</v>
      </c>
      <c r="X80" s="29" t="s">
        <v>808</v>
      </c>
      <c r="Y80" s="100" t="s">
        <v>865</v>
      </c>
      <c r="Z80" s="29">
        <f t="shared" si="23"/>
        <v>1</v>
      </c>
      <c r="AA80" s="29" t="str">
        <f t="shared" si="13"/>
        <v>H57R16 - 1</v>
      </c>
      <c r="AB80" s="111">
        <f t="shared" ca="1" si="25"/>
        <v>1</v>
      </c>
      <c r="AC80" s="111">
        <f t="shared" ca="1" si="26"/>
        <v>1</v>
      </c>
      <c r="AD80" s="111" t="str">
        <f t="shared" si="27"/>
        <v>H57R16.</v>
      </c>
      <c r="AE80" s="111" t="str">
        <f t="shared" si="24"/>
        <v>H57R16</v>
      </c>
      <c r="AF80" s="21"/>
      <c r="AG80" s="21"/>
      <c r="AH80" s="21"/>
      <c r="AI80" s="21"/>
      <c r="AJ80" s="21"/>
      <c r="AK80" s="21"/>
      <c r="AL80" s="21"/>
      <c r="AM80" s="21"/>
      <c r="AN80" s="21"/>
      <c r="AO80" s="21"/>
    </row>
    <row r="81" spans="1:41" s="2" customFormat="1" ht="249.95" customHeight="1" x14ac:dyDescent="0.2">
      <c r="A81" s="24">
        <v>73</v>
      </c>
      <c r="B81" s="30">
        <v>80</v>
      </c>
      <c r="C81" s="24"/>
      <c r="D81" s="33">
        <v>1405004</v>
      </c>
      <c r="E81" s="87" t="s">
        <v>1640</v>
      </c>
      <c r="F81" s="88" t="s">
        <v>1641</v>
      </c>
      <c r="G81" s="88" t="s">
        <v>2118</v>
      </c>
      <c r="H81" s="88" t="s">
        <v>1642</v>
      </c>
      <c r="I81" s="60" t="s">
        <v>1643</v>
      </c>
      <c r="J81" s="31">
        <v>1</v>
      </c>
      <c r="K81" s="51">
        <v>43040</v>
      </c>
      <c r="L81" s="51">
        <v>43189</v>
      </c>
      <c r="M81" s="53">
        <f t="shared" si="21"/>
        <v>21.285714285714285</v>
      </c>
      <c r="N81" s="30" t="s">
        <v>1594</v>
      </c>
      <c r="O81" s="108">
        <v>0</v>
      </c>
      <c r="P81" s="30"/>
      <c r="Q81" s="54">
        <f t="shared" si="17"/>
        <v>0</v>
      </c>
      <c r="R81" s="55">
        <f t="shared" si="18"/>
        <v>0</v>
      </c>
      <c r="S81" s="55">
        <f t="shared" ca="1" si="19"/>
        <v>0</v>
      </c>
      <c r="T81" s="55">
        <f t="shared" ca="1" si="20"/>
        <v>21.285714285714285</v>
      </c>
      <c r="U81" s="28" t="str">
        <f t="shared" ca="1" si="15"/>
        <v>NO</v>
      </c>
      <c r="V81" s="105" t="str">
        <f t="shared" ca="1" si="16"/>
        <v>VENCIDO</v>
      </c>
      <c r="W81" s="105" t="str">
        <f t="shared" ca="1" si="22"/>
        <v>VENCIDO</v>
      </c>
      <c r="X81" s="29" t="s">
        <v>808</v>
      </c>
      <c r="Y81" s="100" t="s">
        <v>866</v>
      </c>
      <c r="Z81" s="29">
        <f t="shared" si="23"/>
        <v>1</v>
      </c>
      <c r="AA81" s="29" t="str">
        <f t="shared" si="13"/>
        <v>H58R16 - 1</v>
      </c>
      <c r="AB81" s="111">
        <f t="shared" ca="1" si="25"/>
        <v>1</v>
      </c>
      <c r="AC81" s="111">
        <f t="shared" ca="1" si="26"/>
        <v>1</v>
      </c>
      <c r="AD81" s="111" t="str">
        <f t="shared" si="27"/>
        <v>H58R16.</v>
      </c>
      <c r="AE81" s="111" t="str">
        <f t="shared" si="24"/>
        <v>H58R16</v>
      </c>
      <c r="AF81" s="21"/>
      <c r="AG81" s="21"/>
      <c r="AH81" s="21" t="s">
        <v>629</v>
      </c>
      <c r="AI81" s="21"/>
      <c r="AJ81" s="21"/>
      <c r="AK81" s="21"/>
      <c r="AL81" s="21"/>
      <c r="AM81" s="21"/>
      <c r="AN81" s="21"/>
      <c r="AO81" s="21"/>
    </row>
    <row r="82" spans="1:41" s="2" customFormat="1" ht="249.95" customHeight="1" x14ac:dyDescent="0.2">
      <c r="A82" s="24">
        <v>74</v>
      </c>
      <c r="B82" s="30">
        <v>81</v>
      </c>
      <c r="C82" s="24"/>
      <c r="D82" s="33">
        <v>1103002</v>
      </c>
      <c r="E82" s="87" t="s">
        <v>1025</v>
      </c>
      <c r="F82" s="88" t="s">
        <v>2062</v>
      </c>
      <c r="G82" s="56" t="s">
        <v>1055</v>
      </c>
      <c r="H82" s="56" t="s">
        <v>1024</v>
      </c>
      <c r="I82" s="67" t="s">
        <v>552</v>
      </c>
      <c r="J82" s="30">
        <v>3</v>
      </c>
      <c r="K82" s="57">
        <v>43040</v>
      </c>
      <c r="L82" s="57">
        <v>43403</v>
      </c>
      <c r="M82" s="53">
        <f t="shared" si="21"/>
        <v>51.857142857142854</v>
      </c>
      <c r="N82" s="30" t="s">
        <v>28</v>
      </c>
      <c r="O82" s="108">
        <v>0</v>
      </c>
      <c r="P82" s="30"/>
      <c r="Q82" s="54">
        <f t="shared" si="17"/>
        <v>0</v>
      </c>
      <c r="R82" s="55">
        <f t="shared" si="18"/>
        <v>0</v>
      </c>
      <c r="S82" s="55">
        <f t="shared" ca="1" si="19"/>
        <v>0</v>
      </c>
      <c r="T82" s="55">
        <f t="shared" ca="1" si="20"/>
        <v>0</v>
      </c>
      <c r="U82" s="28" t="str">
        <f t="shared" ca="1" si="15"/>
        <v>NO</v>
      </c>
      <c r="V82" s="105" t="str">
        <f t="shared" ca="1" si="16"/>
        <v>EN TERMINO</v>
      </c>
      <c r="W82" s="105" t="str">
        <f t="shared" ca="1" si="22"/>
        <v>EN TERMINO</v>
      </c>
      <c r="X82" s="29" t="s">
        <v>808</v>
      </c>
      <c r="Y82" s="100" t="s">
        <v>867</v>
      </c>
      <c r="Z82" s="29">
        <f t="shared" si="23"/>
        <v>1</v>
      </c>
      <c r="AA82" s="29" t="str">
        <f t="shared" si="13"/>
        <v>H59R16 - 1</v>
      </c>
      <c r="AB82" s="111">
        <f t="shared" ca="1" si="25"/>
        <v>3</v>
      </c>
      <c r="AC82" s="111">
        <f t="shared" ca="1" si="26"/>
        <v>3</v>
      </c>
      <c r="AD82" s="111" t="str">
        <f t="shared" si="27"/>
        <v>H59R16.</v>
      </c>
      <c r="AE82" s="111" t="str">
        <f t="shared" si="24"/>
        <v>H59R16</v>
      </c>
      <c r="AF82" s="21"/>
      <c r="AG82" s="21"/>
      <c r="AH82" s="21"/>
      <c r="AI82" s="21"/>
      <c r="AJ82" s="21"/>
      <c r="AK82" s="21"/>
      <c r="AL82" s="21"/>
      <c r="AM82" s="21"/>
      <c r="AN82" s="21"/>
      <c r="AO82" s="21"/>
    </row>
    <row r="83" spans="1:41" s="2" customFormat="1" ht="249.95" customHeight="1" x14ac:dyDescent="0.2">
      <c r="A83" s="24">
        <v>75</v>
      </c>
      <c r="B83" s="30">
        <v>82</v>
      </c>
      <c r="C83" s="24"/>
      <c r="D83" s="33">
        <v>1405004</v>
      </c>
      <c r="E83" s="87" t="s">
        <v>733</v>
      </c>
      <c r="F83" s="88" t="s">
        <v>734</v>
      </c>
      <c r="G83" s="88" t="s">
        <v>1373</v>
      </c>
      <c r="H83" s="88" t="s">
        <v>1371</v>
      </c>
      <c r="I83" s="60" t="s">
        <v>1372</v>
      </c>
      <c r="J83" s="31">
        <v>1</v>
      </c>
      <c r="K83" s="51">
        <v>43038</v>
      </c>
      <c r="L83" s="51">
        <v>43189</v>
      </c>
      <c r="M83" s="53">
        <f t="shared" si="21"/>
        <v>21.571428571428573</v>
      </c>
      <c r="N83" s="30" t="s">
        <v>1345</v>
      </c>
      <c r="O83" s="108">
        <v>0.3</v>
      </c>
      <c r="P83" s="30"/>
      <c r="Q83" s="54">
        <f t="shared" si="17"/>
        <v>30</v>
      </c>
      <c r="R83" s="55">
        <f t="shared" si="18"/>
        <v>6.4714285714285724</v>
      </c>
      <c r="S83" s="55">
        <f t="shared" ca="1" si="19"/>
        <v>6.4714285714285724</v>
      </c>
      <c r="T83" s="55">
        <f t="shared" ca="1" si="20"/>
        <v>21.571428571428573</v>
      </c>
      <c r="U83" s="28" t="str">
        <f t="shared" ca="1" si="15"/>
        <v>NO</v>
      </c>
      <c r="V83" s="105" t="str">
        <f t="shared" ca="1" si="16"/>
        <v>VENCIDO</v>
      </c>
      <c r="W83" s="105" t="str">
        <f t="shared" ca="1" si="22"/>
        <v>VENCIDO</v>
      </c>
      <c r="X83" s="29" t="s">
        <v>808</v>
      </c>
      <c r="Y83" s="100" t="s">
        <v>868</v>
      </c>
      <c r="Z83" s="29">
        <f t="shared" si="23"/>
        <v>1</v>
      </c>
      <c r="AA83" s="29" t="str">
        <f t="shared" si="13"/>
        <v>H60R16 - 1</v>
      </c>
      <c r="AB83" s="111">
        <f t="shared" ca="1" si="25"/>
        <v>1</v>
      </c>
      <c r="AC83" s="111">
        <f t="shared" ca="1" si="26"/>
        <v>1</v>
      </c>
      <c r="AD83" s="111" t="str">
        <f t="shared" si="27"/>
        <v>H60R16.</v>
      </c>
      <c r="AE83" s="111" t="str">
        <f t="shared" si="24"/>
        <v>H60R16</v>
      </c>
      <c r="AF83" s="21"/>
      <c r="AG83" s="21"/>
      <c r="AH83" s="21"/>
      <c r="AI83" s="21"/>
      <c r="AJ83" s="21"/>
      <c r="AK83" s="21"/>
      <c r="AL83" s="21"/>
      <c r="AM83" s="21"/>
      <c r="AN83" s="21"/>
      <c r="AO83" s="21"/>
    </row>
    <row r="84" spans="1:41" s="2" customFormat="1" ht="249.95" customHeight="1" x14ac:dyDescent="0.2">
      <c r="A84" s="24">
        <v>76</v>
      </c>
      <c r="B84" s="30">
        <v>83</v>
      </c>
      <c r="C84" s="24"/>
      <c r="D84" s="33">
        <v>1405004</v>
      </c>
      <c r="E84" s="87" t="s">
        <v>1030</v>
      </c>
      <c r="F84" s="88" t="s">
        <v>735</v>
      </c>
      <c r="G84" s="56" t="s">
        <v>1026</v>
      </c>
      <c r="H84" s="56" t="s">
        <v>1027</v>
      </c>
      <c r="I84" s="67" t="s">
        <v>9</v>
      </c>
      <c r="J84" s="30">
        <v>1</v>
      </c>
      <c r="K84" s="57">
        <v>43040</v>
      </c>
      <c r="L84" s="57">
        <v>43159</v>
      </c>
      <c r="M84" s="53">
        <f t="shared" si="21"/>
        <v>17</v>
      </c>
      <c r="N84" s="30" t="s">
        <v>28</v>
      </c>
      <c r="O84" s="108">
        <v>1</v>
      </c>
      <c r="P84" s="30"/>
      <c r="Q84" s="54">
        <f t="shared" si="17"/>
        <v>100</v>
      </c>
      <c r="R84" s="55">
        <f t="shared" si="18"/>
        <v>17</v>
      </c>
      <c r="S84" s="55">
        <f t="shared" ca="1" si="19"/>
        <v>17</v>
      </c>
      <c r="T84" s="55">
        <f t="shared" ca="1" si="20"/>
        <v>17</v>
      </c>
      <c r="U84" s="28" t="str">
        <f t="shared" si="15"/>
        <v>SI</v>
      </c>
      <c r="V84" s="105" t="str">
        <f t="shared" si="16"/>
        <v>CUMPLIDO</v>
      </c>
      <c r="W84" s="105" t="str">
        <f t="shared" si="22"/>
        <v>CUMPLIDO</v>
      </c>
      <c r="X84" s="29" t="s">
        <v>808</v>
      </c>
      <c r="Y84" s="100" t="s">
        <v>869</v>
      </c>
      <c r="Z84" s="29">
        <f t="shared" si="23"/>
        <v>1</v>
      </c>
      <c r="AA84" s="29" t="str">
        <f t="shared" ref="AA84:AA142" si="28">CONCATENATE(Y84," - ",Z84)</f>
        <v>H61R16 - 1</v>
      </c>
      <c r="AB84" s="111">
        <f t="shared" si="25"/>
        <v>5</v>
      </c>
      <c r="AC84" s="111">
        <f t="shared" si="26"/>
        <v>5</v>
      </c>
      <c r="AD84" s="111" t="str">
        <f t="shared" si="27"/>
        <v>H61R16.</v>
      </c>
      <c r="AE84" s="111" t="str">
        <f t="shared" si="24"/>
        <v>H61R16</v>
      </c>
      <c r="AF84" s="21"/>
      <c r="AG84" s="21"/>
      <c r="AH84" s="21"/>
      <c r="AI84" s="21"/>
      <c r="AJ84" s="21"/>
      <c r="AK84" s="21"/>
      <c r="AL84" s="21"/>
      <c r="AM84" s="21"/>
      <c r="AN84" s="21"/>
      <c r="AO84" s="21"/>
    </row>
    <row r="85" spans="1:41" s="2" customFormat="1" ht="249.95" customHeight="1" x14ac:dyDescent="0.2">
      <c r="A85" s="24">
        <v>77</v>
      </c>
      <c r="B85" s="30">
        <v>84</v>
      </c>
      <c r="C85" s="24"/>
      <c r="D85" s="33">
        <v>1103002</v>
      </c>
      <c r="E85" s="87" t="s">
        <v>736</v>
      </c>
      <c r="F85" s="88" t="s">
        <v>737</v>
      </c>
      <c r="G85" s="71" t="s">
        <v>1028</v>
      </c>
      <c r="H85" s="71" t="s">
        <v>1029</v>
      </c>
      <c r="I85" s="30" t="s">
        <v>1031</v>
      </c>
      <c r="J85" s="30">
        <v>1</v>
      </c>
      <c r="K85" s="57">
        <v>43160</v>
      </c>
      <c r="L85" s="57">
        <v>43189</v>
      </c>
      <c r="M85" s="53">
        <f t="shared" si="21"/>
        <v>4.1428571428571432</v>
      </c>
      <c r="N85" s="30" t="s">
        <v>28</v>
      </c>
      <c r="O85" s="108">
        <v>0</v>
      </c>
      <c r="P85" s="30"/>
      <c r="Q85" s="54">
        <f t="shared" si="17"/>
        <v>0</v>
      </c>
      <c r="R85" s="55">
        <f t="shared" si="18"/>
        <v>0</v>
      </c>
      <c r="S85" s="55">
        <f t="shared" ca="1" si="19"/>
        <v>0</v>
      </c>
      <c r="T85" s="55">
        <f t="shared" ca="1" si="20"/>
        <v>4.1428571428571432</v>
      </c>
      <c r="U85" s="28" t="str">
        <f t="shared" ref="U85:U149" ca="1" si="29">IF(W85="CUMPLIDO","SI","NO")</f>
        <v>NO</v>
      </c>
      <c r="V85" s="105" t="str">
        <f t="shared" ca="1" si="16"/>
        <v>VENCIDO</v>
      </c>
      <c r="W85" s="105" t="str">
        <f t="shared" ca="1" si="22"/>
        <v>VENCIDO</v>
      </c>
      <c r="X85" s="29" t="s">
        <v>808</v>
      </c>
      <c r="Y85" s="100" t="s">
        <v>870</v>
      </c>
      <c r="Z85" s="29">
        <f t="shared" si="23"/>
        <v>1</v>
      </c>
      <c r="AA85" s="29" t="str">
        <f t="shared" si="28"/>
        <v>H62R16 - 1</v>
      </c>
      <c r="AB85" s="111">
        <f t="shared" ca="1" si="25"/>
        <v>1</v>
      </c>
      <c r="AC85" s="111">
        <f t="shared" ca="1" si="26"/>
        <v>1</v>
      </c>
      <c r="AD85" s="111" t="str">
        <f t="shared" si="27"/>
        <v>H62R16.</v>
      </c>
      <c r="AE85" s="111" t="str">
        <f t="shared" si="24"/>
        <v>H62R16</v>
      </c>
      <c r="AF85" s="21"/>
      <c r="AG85" s="21"/>
      <c r="AH85" s="21"/>
      <c r="AI85" s="21"/>
      <c r="AJ85" s="21"/>
      <c r="AK85" s="21"/>
      <c r="AL85" s="21"/>
      <c r="AM85" s="21"/>
      <c r="AN85" s="21"/>
      <c r="AO85" s="21"/>
    </row>
    <row r="86" spans="1:41" s="2" customFormat="1" ht="309" customHeight="1" x14ac:dyDescent="0.2">
      <c r="A86" s="24">
        <v>78</v>
      </c>
      <c r="B86" s="30">
        <v>85</v>
      </c>
      <c r="C86" s="24"/>
      <c r="D86" s="33">
        <v>1405004</v>
      </c>
      <c r="E86" s="87" t="s">
        <v>738</v>
      </c>
      <c r="F86" s="88" t="s">
        <v>739</v>
      </c>
      <c r="G86" s="88" t="s">
        <v>1374</v>
      </c>
      <c r="H86" s="88" t="s">
        <v>1375</v>
      </c>
      <c r="I86" s="60" t="s">
        <v>1376</v>
      </c>
      <c r="J86" s="31">
        <v>2</v>
      </c>
      <c r="K86" s="51">
        <v>43040</v>
      </c>
      <c r="L86" s="51">
        <v>43250</v>
      </c>
      <c r="M86" s="59">
        <f t="shared" si="21"/>
        <v>30</v>
      </c>
      <c r="N86" s="30" t="s">
        <v>1345</v>
      </c>
      <c r="O86" s="108">
        <v>0</v>
      </c>
      <c r="P86" s="30"/>
      <c r="Q86" s="54">
        <f t="shared" si="17"/>
        <v>0</v>
      </c>
      <c r="R86" s="55">
        <f t="shared" si="18"/>
        <v>0</v>
      </c>
      <c r="S86" s="55">
        <f t="shared" ca="1" si="19"/>
        <v>0</v>
      </c>
      <c r="T86" s="55">
        <f t="shared" ca="1" si="20"/>
        <v>30</v>
      </c>
      <c r="U86" s="28" t="str">
        <f t="shared" ca="1" si="29"/>
        <v>NO</v>
      </c>
      <c r="V86" s="105" t="str">
        <f t="shared" ref="V86:V149" ca="1" si="30">IF(Q86=100,"CUMPLIDO",IF(L86-$AG$1&lt;0,"VENCIDO",IF(L86-$AG$1&lt;=30,"PRÓXIMO A VENCER",IF(Q86&gt;0,"CON AVANCE","EN TERMINO"))))</f>
        <v>VENCIDO</v>
      </c>
      <c r="W86" s="105" t="str">
        <f t="shared" ca="1" si="22"/>
        <v>VENCIDO</v>
      </c>
      <c r="X86" s="29" t="s">
        <v>808</v>
      </c>
      <c r="Y86" s="100" t="s">
        <v>871</v>
      </c>
      <c r="Z86" s="29">
        <f t="shared" si="23"/>
        <v>1</v>
      </c>
      <c r="AA86" s="29" t="str">
        <f t="shared" si="28"/>
        <v>H63R16 - 1</v>
      </c>
      <c r="AB86" s="111">
        <f t="shared" ca="1" si="25"/>
        <v>1</v>
      </c>
      <c r="AC86" s="111">
        <f t="shared" ca="1" si="26"/>
        <v>1</v>
      </c>
      <c r="AD86" s="111" t="str">
        <f t="shared" si="27"/>
        <v>H63R16.</v>
      </c>
      <c r="AE86" s="111" t="str">
        <f t="shared" si="24"/>
        <v>H63R16</v>
      </c>
      <c r="AF86" s="21"/>
      <c r="AG86" s="21"/>
      <c r="AH86" s="21"/>
      <c r="AI86" s="21"/>
      <c r="AJ86" s="21"/>
      <c r="AK86" s="21"/>
      <c r="AL86" s="21"/>
      <c r="AM86" s="21"/>
      <c r="AN86" s="21"/>
      <c r="AO86" s="21"/>
    </row>
    <row r="87" spans="1:41" s="2" customFormat="1" ht="249.95" customHeight="1" x14ac:dyDescent="0.2">
      <c r="A87" s="24">
        <v>79</v>
      </c>
      <c r="B87" s="30">
        <v>86</v>
      </c>
      <c r="C87" s="24"/>
      <c r="D87" s="33">
        <v>1405004</v>
      </c>
      <c r="E87" s="87" t="s">
        <v>740</v>
      </c>
      <c r="F87" s="88" t="s">
        <v>741</v>
      </c>
      <c r="G87" s="87" t="s">
        <v>2119</v>
      </c>
      <c r="H87" s="87" t="s">
        <v>2120</v>
      </c>
      <c r="I87" s="31" t="s">
        <v>1647</v>
      </c>
      <c r="J87" s="31">
        <v>1</v>
      </c>
      <c r="K87" s="51">
        <v>43040</v>
      </c>
      <c r="L87" s="51">
        <v>43189</v>
      </c>
      <c r="M87" s="59">
        <f t="shared" si="21"/>
        <v>21.285714285714285</v>
      </c>
      <c r="N87" s="30" t="s">
        <v>1594</v>
      </c>
      <c r="O87" s="108">
        <v>0.5</v>
      </c>
      <c r="P87" s="30"/>
      <c r="Q87" s="54">
        <f t="shared" si="17"/>
        <v>50</v>
      </c>
      <c r="R87" s="55">
        <f t="shared" si="18"/>
        <v>10.642857142857142</v>
      </c>
      <c r="S87" s="55">
        <f t="shared" ca="1" si="19"/>
        <v>10.642857142857142</v>
      </c>
      <c r="T87" s="55">
        <f t="shared" ca="1" si="20"/>
        <v>21.285714285714285</v>
      </c>
      <c r="U87" s="28" t="str">
        <f t="shared" ca="1" si="29"/>
        <v>NO</v>
      </c>
      <c r="V87" s="105" t="str">
        <f t="shared" ca="1" si="30"/>
        <v>VENCIDO</v>
      </c>
      <c r="W87" s="105" t="str">
        <f t="shared" ca="1" si="22"/>
        <v>VENCIDO</v>
      </c>
      <c r="X87" s="29" t="s">
        <v>808</v>
      </c>
      <c r="Y87" s="100" t="s">
        <v>872</v>
      </c>
      <c r="Z87" s="29">
        <f t="shared" si="23"/>
        <v>1</v>
      </c>
      <c r="AA87" s="29" t="str">
        <f t="shared" si="28"/>
        <v>H64R16 - 1</v>
      </c>
      <c r="AB87" s="111">
        <f t="shared" ca="1" si="25"/>
        <v>1</v>
      </c>
      <c r="AC87" s="111">
        <f t="shared" ca="1" si="26"/>
        <v>1</v>
      </c>
      <c r="AD87" s="111" t="str">
        <f t="shared" si="27"/>
        <v>H64R16.</v>
      </c>
      <c r="AE87" s="111" t="str">
        <f t="shared" si="24"/>
        <v>H64R16</v>
      </c>
      <c r="AF87" s="21"/>
      <c r="AG87" s="21"/>
      <c r="AH87" s="21"/>
      <c r="AI87" s="21"/>
      <c r="AJ87" s="21"/>
      <c r="AK87" s="21"/>
      <c r="AL87" s="21"/>
      <c r="AM87" s="21"/>
      <c r="AN87" s="21"/>
      <c r="AO87" s="21"/>
    </row>
    <row r="88" spans="1:41" s="2" customFormat="1" ht="249.95" customHeight="1" x14ac:dyDescent="0.2">
      <c r="A88" s="24">
        <v>80</v>
      </c>
      <c r="B88" s="30">
        <v>87</v>
      </c>
      <c r="C88" s="24"/>
      <c r="D88" s="33">
        <v>1405004</v>
      </c>
      <c r="E88" s="87" t="s">
        <v>742</v>
      </c>
      <c r="F88" s="88" t="s">
        <v>743</v>
      </c>
      <c r="G88" s="88" t="s">
        <v>1648</v>
      </c>
      <c r="H88" s="88" t="s">
        <v>1649</v>
      </c>
      <c r="I88" s="60" t="s">
        <v>1650</v>
      </c>
      <c r="J88" s="31">
        <v>1</v>
      </c>
      <c r="K88" s="51">
        <v>43040</v>
      </c>
      <c r="L88" s="51">
        <v>43099</v>
      </c>
      <c r="M88" s="59">
        <f t="shared" si="21"/>
        <v>8.4285714285714288</v>
      </c>
      <c r="N88" s="30" t="s">
        <v>1594</v>
      </c>
      <c r="O88" s="108">
        <v>1</v>
      </c>
      <c r="P88" s="30"/>
      <c r="Q88" s="54">
        <f t="shared" si="17"/>
        <v>100</v>
      </c>
      <c r="R88" s="55">
        <f t="shared" si="18"/>
        <v>8.4285714285714288</v>
      </c>
      <c r="S88" s="55">
        <f t="shared" ca="1" si="19"/>
        <v>8.4285714285714288</v>
      </c>
      <c r="T88" s="55">
        <f t="shared" ca="1" si="20"/>
        <v>8.4285714285714288</v>
      </c>
      <c r="U88" s="28" t="str">
        <f t="shared" si="29"/>
        <v>SI</v>
      </c>
      <c r="V88" s="105" t="str">
        <f t="shared" si="30"/>
        <v>CUMPLIDO</v>
      </c>
      <c r="W88" s="105" t="str">
        <f t="shared" si="22"/>
        <v>CUMPLIDO</v>
      </c>
      <c r="X88" s="29" t="s">
        <v>808</v>
      </c>
      <c r="Y88" s="100" t="s">
        <v>873</v>
      </c>
      <c r="Z88" s="29">
        <f t="shared" si="23"/>
        <v>1</v>
      </c>
      <c r="AA88" s="29" t="str">
        <f t="shared" si="28"/>
        <v>H65R16 - 1</v>
      </c>
      <c r="AB88" s="111">
        <f t="shared" si="25"/>
        <v>5</v>
      </c>
      <c r="AC88" s="111">
        <f t="shared" si="26"/>
        <v>5</v>
      </c>
      <c r="AD88" s="111" t="str">
        <f t="shared" si="27"/>
        <v>H65R16.</v>
      </c>
      <c r="AE88" s="111" t="str">
        <f t="shared" si="24"/>
        <v>H65R16</v>
      </c>
      <c r="AF88" s="21"/>
      <c r="AG88" s="21"/>
      <c r="AH88" s="21"/>
      <c r="AI88" s="21"/>
      <c r="AJ88" s="21"/>
      <c r="AK88" s="21"/>
      <c r="AL88" s="21"/>
      <c r="AM88" s="21"/>
      <c r="AN88" s="21"/>
      <c r="AO88" s="21"/>
    </row>
    <row r="89" spans="1:41" s="2" customFormat="1" ht="249.95" customHeight="1" x14ac:dyDescent="0.2">
      <c r="A89" s="24">
        <v>81</v>
      </c>
      <c r="B89" s="30">
        <v>88</v>
      </c>
      <c r="C89" s="24"/>
      <c r="D89" s="33">
        <v>1405004</v>
      </c>
      <c r="E89" s="87" t="s">
        <v>744</v>
      </c>
      <c r="F89" s="88" t="s">
        <v>745</v>
      </c>
      <c r="G89" s="88" t="s">
        <v>1651</v>
      </c>
      <c r="H89" s="88" t="s">
        <v>1652</v>
      </c>
      <c r="I89" s="60" t="s">
        <v>2121</v>
      </c>
      <c r="J89" s="31">
        <v>1</v>
      </c>
      <c r="K89" s="51">
        <v>43040</v>
      </c>
      <c r="L89" s="51">
        <v>43099</v>
      </c>
      <c r="M89" s="59">
        <f t="shared" ref="M89:M106" si="31">(+L89-K89)/7</f>
        <v>8.4285714285714288</v>
      </c>
      <c r="N89" s="30" t="s">
        <v>1594</v>
      </c>
      <c r="O89" s="108">
        <v>1</v>
      </c>
      <c r="P89" s="30"/>
      <c r="Q89" s="54">
        <f t="shared" ref="Q89:Q147" si="32">IF(O89/J89&gt;1,100,+O89/J89*100)</f>
        <v>100</v>
      </c>
      <c r="R89" s="55">
        <f t="shared" ref="R89:R147" si="33">+M89*Q89/100</f>
        <v>8.4285714285714288</v>
      </c>
      <c r="S89" s="55">
        <f t="shared" ref="S89:S147" ca="1" si="34">IF(L89&lt;=$AG$1,R89,0)</f>
        <v>8.4285714285714288</v>
      </c>
      <c r="T89" s="55">
        <f t="shared" ref="T89:T147" ca="1" si="35">IF($AG$1&gt;=L89,M89,0)</f>
        <v>8.4285714285714288</v>
      </c>
      <c r="U89" s="28" t="str">
        <f t="shared" si="29"/>
        <v>SI</v>
      </c>
      <c r="V89" s="105" t="str">
        <f t="shared" si="30"/>
        <v>CUMPLIDO</v>
      </c>
      <c r="W89" s="105" t="str">
        <f t="shared" si="22"/>
        <v>CUMPLIDO</v>
      </c>
      <c r="X89" s="29" t="s">
        <v>808</v>
      </c>
      <c r="Y89" s="100" t="s">
        <v>874</v>
      </c>
      <c r="Z89" s="29">
        <f t="shared" si="23"/>
        <v>1</v>
      </c>
      <c r="AA89" s="29" t="str">
        <f t="shared" si="28"/>
        <v>H66R16 - 1</v>
      </c>
      <c r="AB89" s="111">
        <f t="shared" si="25"/>
        <v>5</v>
      </c>
      <c r="AC89" s="111">
        <f t="shared" si="26"/>
        <v>5</v>
      </c>
      <c r="AD89" s="111" t="str">
        <f t="shared" si="27"/>
        <v>H66R16.</v>
      </c>
      <c r="AE89" s="111" t="str">
        <f t="shared" si="24"/>
        <v>H66R16</v>
      </c>
      <c r="AF89" s="21"/>
      <c r="AG89" s="21"/>
      <c r="AH89" s="21"/>
      <c r="AI89" s="21"/>
      <c r="AJ89" s="21"/>
      <c r="AK89" s="21"/>
      <c r="AL89" s="21"/>
      <c r="AM89" s="21"/>
      <c r="AN89" s="21"/>
      <c r="AO89" s="21"/>
    </row>
    <row r="90" spans="1:41" s="2" customFormat="1" ht="249.95" customHeight="1" x14ac:dyDescent="0.2">
      <c r="A90" s="24">
        <v>82</v>
      </c>
      <c r="B90" s="30">
        <v>89</v>
      </c>
      <c r="C90" s="24"/>
      <c r="D90" s="33">
        <v>1405004</v>
      </c>
      <c r="E90" s="87" t="s">
        <v>1653</v>
      </c>
      <c r="F90" s="88" t="s">
        <v>746</v>
      </c>
      <c r="G90" s="87" t="s">
        <v>1644</v>
      </c>
      <c r="H90" s="87" t="s">
        <v>1654</v>
      </c>
      <c r="I90" s="31" t="s">
        <v>1655</v>
      </c>
      <c r="J90" s="31">
        <v>6</v>
      </c>
      <c r="K90" s="51">
        <v>43040</v>
      </c>
      <c r="L90" s="51">
        <v>43281</v>
      </c>
      <c r="M90" s="59">
        <f t="shared" si="31"/>
        <v>34.428571428571431</v>
      </c>
      <c r="N90" s="30" t="s">
        <v>1594</v>
      </c>
      <c r="O90" s="108">
        <v>0</v>
      </c>
      <c r="P90" s="30"/>
      <c r="Q90" s="54">
        <f t="shared" si="32"/>
        <v>0</v>
      </c>
      <c r="R90" s="55">
        <f t="shared" si="33"/>
        <v>0</v>
      </c>
      <c r="S90" s="55">
        <f t="shared" ca="1" si="34"/>
        <v>0</v>
      </c>
      <c r="T90" s="55">
        <f t="shared" ca="1" si="35"/>
        <v>34.428571428571431</v>
      </c>
      <c r="U90" s="28" t="str">
        <f t="shared" ca="1" si="29"/>
        <v>NO</v>
      </c>
      <c r="V90" s="105" t="str">
        <f t="shared" ca="1" si="30"/>
        <v>VENCIDO</v>
      </c>
      <c r="W90" s="105" t="str">
        <f t="shared" ca="1" si="22"/>
        <v>VENCIDO</v>
      </c>
      <c r="X90" s="29" t="s">
        <v>808</v>
      </c>
      <c r="Y90" s="100" t="s">
        <v>875</v>
      </c>
      <c r="Z90" s="29">
        <f t="shared" si="23"/>
        <v>1</v>
      </c>
      <c r="AA90" s="29" t="str">
        <f t="shared" si="28"/>
        <v>H67R16 - 1</v>
      </c>
      <c r="AB90" s="111">
        <f t="shared" ca="1" si="25"/>
        <v>1</v>
      </c>
      <c r="AC90" s="111">
        <f t="shared" ca="1" si="26"/>
        <v>1</v>
      </c>
      <c r="AD90" s="111" t="str">
        <f t="shared" si="27"/>
        <v>H67R16.</v>
      </c>
      <c r="AE90" s="111" t="str">
        <f t="shared" si="24"/>
        <v>H67R16</v>
      </c>
      <c r="AF90" s="21"/>
      <c r="AG90" s="21"/>
      <c r="AH90" s="21"/>
      <c r="AI90" s="21"/>
      <c r="AJ90" s="21"/>
      <c r="AK90" s="21"/>
      <c r="AL90" s="21"/>
      <c r="AM90" s="21"/>
      <c r="AN90" s="21"/>
      <c r="AO90" s="21"/>
    </row>
    <row r="91" spans="1:41" s="2" customFormat="1" ht="249.95" customHeight="1" x14ac:dyDescent="0.2">
      <c r="A91" s="24">
        <v>83</v>
      </c>
      <c r="B91" s="30">
        <v>90</v>
      </c>
      <c r="C91" s="24"/>
      <c r="D91" s="33">
        <v>1401003</v>
      </c>
      <c r="E91" s="87" t="s">
        <v>747</v>
      </c>
      <c r="F91" s="88" t="s">
        <v>748</v>
      </c>
      <c r="G91" s="88" t="s">
        <v>1645</v>
      </c>
      <c r="H91" s="88" t="s">
        <v>1656</v>
      </c>
      <c r="I91" s="60" t="s">
        <v>1657</v>
      </c>
      <c r="J91" s="31">
        <v>1</v>
      </c>
      <c r="K91" s="51">
        <v>43040</v>
      </c>
      <c r="L91" s="51">
        <v>43159</v>
      </c>
      <c r="M91" s="59">
        <f t="shared" si="31"/>
        <v>17</v>
      </c>
      <c r="N91" s="30" t="s">
        <v>1594</v>
      </c>
      <c r="O91" s="108">
        <v>0</v>
      </c>
      <c r="P91" s="30"/>
      <c r="Q91" s="54">
        <f t="shared" si="32"/>
        <v>0</v>
      </c>
      <c r="R91" s="55">
        <f t="shared" si="33"/>
        <v>0</v>
      </c>
      <c r="S91" s="55">
        <f t="shared" ca="1" si="34"/>
        <v>0</v>
      </c>
      <c r="T91" s="55">
        <f t="shared" ca="1" si="35"/>
        <v>17</v>
      </c>
      <c r="U91" s="28" t="str">
        <f t="shared" ca="1" si="29"/>
        <v>NO</v>
      </c>
      <c r="V91" s="105" t="str">
        <f t="shared" ca="1" si="30"/>
        <v>VENCIDO</v>
      </c>
      <c r="W91" s="105" t="str">
        <f t="shared" ca="1" si="22"/>
        <v>VENCIDO</v>
      </c>
      <c r="X91" s="29" t="s">
        <v>808</v>
      </c>
      <c r="Y91" s="100" t="s">
        <v>876</v>
      </c>
      <c r="Z91" s="29">
        <f t="shared" si="23"/>
        <v>1</v>
      </c>
      <c r="AA91" s="29" t="str">
        <f t="shared" si="28"/>
        <v>H68R16 - 1</v>
      </c>
      <c r="AB91" s="111">
        <f t="shared" ca="1" si="25"/>
        <v>1</v>
      </c>
      <c r="AC91" s="111">
        <f t="shared" ca="1" si="26"/>
        <v>1</v>
      </c>
      <c r="AD91" s="111" t="str">
        <f t="shared" si="27"/>
        <v>H68R16.</v>
      </c>
      <c r="AE91" s="111" t="str">
        <f t="shared" si="24"/>
        <v>H68R16</v>
      </c>
      <c r="AF91" s="21"/>
      <c r="AG91" s="21"/>
      <c r="AH91" s="21"/>
      <c r="AI91" s="21"/>
      <c r="AJ91" s="21"/>
      <c r="AK91" s="21"/>
      <c r="AL91" s="21"/>
      <c r="AM91" s="21"/>
      <c r="AN91" s="21"/>
      <c r="AO91" s="21"/>
    </row>
    <row r="92" spans="1:41" s="2" customFormat="1" ht="249.95" customHeight="1" x14ac:dyDescent="0.2">
      <c r="A92" s="24">
        <v>84</v>
      </c>
      <c r="B92" s="30">
        <v>91</v>
      </c>
      <c r="C92" s="24"/>
      <c r="D92" s="33">
        <v>1405004</v>
      </c>
      <c r="E92" s="87" t="s">
        <v>749</v>
      </c>
      <c r="F92" s="88" t="s">
        <v>750</v>
      </c>
      <c r="G92" s="88" t="s">
        <v>1646</v>
      </c>
      <c r="H92" s="88" t="s">
        <v>2122</v>
      </c>
      <c r="I92" s="60" t="s">
        <v>2123</v>
      </c>
      <c r="J92" s="31">
        <v>1</v>
      </c>
      <c r="K92" s="51">
        <v>43132</v>
      </c>
      <c r="L92" s="51">
        <v>43159</v>
      </c>
      <c r="M92" s="59">
        <f t="shared" si="31"/>
        <v>3.8571428571428572</v>
      </c>
      <c r="N92" s="30" t="s">
        <v>1594</v>
      </c>
      <c r="O92" s="108">
        <v>1</v>
      </c>
      <c r="P92" s="30"/>
      <c r="Q92" s="54">
        <f t="shared" si="32"/>
        <v>100</v>
      </c>
      <c r="R92" s="55">
        <f t="shared" si="33"/>
        <v>3.8571428571428572</v>
      </c>
      <c r="S92" s="55">
        <f t="shared" ca="1" si="34"/>
        <v>3.8571428571428572</v>
      </c>
      <c r="T92" s="55">
        <f t="shared" ca="1" si="35"/>
        <v>3.8571428571428572</v>
      </c>
      <c r="U92" s="28" t="str">
        <f t="shared" si="29"/>
        <v>SI</v>
      </c>
      <c r="V92" s="105" t="str">
        <f t="shared" si="30"/>
        <v>CUMPLIDO</v>
      </c>
      <c r="W92" s="105" t="str">
        <f t="shared" si="22"/>
        <v>CUMPLIDO</v>
      </c>
      <c r="X92" s="29" t="s">
        <v>808</v>
      </c>
      <c r="Y92" s="100" t="s">
        <v>877</v>
      </c>
      <c r="Z92" s="29">
        <f t="shared" si="23"/>
        <v>1</v>
      </c>
      <c r="AA92" s="29" t="str">
        <f t="shared" si="28"/>
        <v>H69R16 - 1</v>
      </c>
      <c r="AB92" s="111">
        <f t="shared" si="25"/>
        <v>5</v>
      </c>
      <c r="AC92" s="111">
        <f t="shared" si="26"/>
        <v>5</v>
      </c>
      <c r="AD92" s="111" t="str">
        <f t="shared" si="27"/>
        <v>H69R16.</v>
      </c>
      <c r="AE92" s="111" t="str">
        <f t="shared" si="24"/>
        <v>H69R16</v>
      </c>
      <c r="AF92" s="21"/>
      <c r="AG92" s="21"/>
      <c r="AH92" s="21"/>
      <c r="AI92" s="21"/>
      <c r="AJ92" s="21"/>
      <c r="AK92" s="21"/>
      <c r="AL92" s="21"/>
      <c r="AM92" s="21"/>
      <c r="AN92" s="21"/>
      <c r="AO92" s="21"/>
    </row>
    <row r="93" spans="1:41" s="2" customFormat="1" ht="249.95" customHeight="1" x14ac:dyDescent="0.2">
      <c r="A93" s="24">
        <v>85</v>
      </c>
      <c r="B93" s="30">
        <v>92</v>
      </c>
      <c r="C93" s="24"/>
      <c r="D93" s="33">
        <v>1405004</v>
      </c>
      <c r="E93" s="87" t="s">
        <v>751</v>
      </c>
      <c r="F93" s="88" t="s">
        <v>752</v>
      </c>
      <c r="G93" s="88" t="s">
        <v>2124</v>
      </c>
      <c r="H93" s="88" t="s">
        <v>1658</v>
      </c>
      <c r="I93" s="60" t="s">
        <v>2125</v>
      </c>
      <c r="J93" s="31">
        <v>1</v>
      </c>
      <c r="K93" s="51">
        <v>43040</v>
      </c>
      <c r="L93" s="51">
        <v>43099</v>
      </c>
      <c r="M93" s="59">
        <f t="shared" si="31"/>
        <v>8.4285714285714288</v>
      </c>
      <c r="N93" s="30" t="s">
        <v>1594</v>
      </c>
      <c r="O93" s="108">
        <v>0</v>
      </c>
      <c r="P93" s="30"/>
      <c r="Q93" s="54">
        <f t="shared" si="32"/>
        <v>0</v>
      </c>
      <c r="R93" s="55">
        <f t="shared" si="33"/>
        <v>0</v>
      </c>
      <c r="S93" s="55">
        <f t="shared" ca="1" si="34"/>
        <v>0</v>
      </c>
      <c r="T93" s="55">
        <f t="shared" ca="1" si="35"/>
        <v>8.4285714285714288</v>
      </c>
      <c r="U93" s="28" t="str">
        <f t="shared" ca="1" si="29"/>
        <v>NO</v>
      </c>
      <c r="V93" s="105" t="str">
        <f t="shared" ca="1" si="30"/>
        <v>VENCIDO</v>
      </c>
      <c r="W93" s="105" t="str">
        <f t="shared" ca="1" si="22"/>
        <v>VENCIDO</v>
      </c>
      <c r="X93" s="29" t="s">
        <v>808</v>
      </c>
      <c r="Y93" s="100" t="s">
        <v>878</v>
      </c>
      <c r="Z93" s="29">
        <f t="shared" si="23"/>
        <v>1</v>
      </c>
      <c r="AA93" s="29" t="str">
        <f t="shared" si="28"/>
        <v>H70R16 - 1</v>
      </c>
      <c r="AB93" s="111">
        <f t="shared" ca="1" si="25"/>
        <v>1</v>
      </c>
      <c r="AC93" s="111">
        <f t="shared" ca="1" si="26"/>
        <v>1</v>
      </c>
      <c r="AD93" s="111" t="str">
        <f t="shared" si="27"/>
        <v>H70R16.</v>
      </c>
      <c r="AE93" s="111" t="str">
        <f t="shared" si="24"/>
        <v>H70R16</v>
      </c>
      <c r="AF93" s="21"/>
      <c r="AG93" s="21"/>
      <c r="AH93" s="21"/>
      <c r="AI93" s="21"/>
      <c r="AJ93" s="21"/>
      <c r="AK93" s="21"/>
      <c r="AL93" s="21"/>
      <c r="AM93" s="21"/>
      <c r="AN93" s="21"/>
      <c r="AO93" s="21"/>
    </row>
    <row r="94" spans="1:41" s="2" customFormat="1" ht="249.95" customHeight="1" x14ac:dyDescent="0.2">
      <c r="A94" s="24">
        <v>86</v>
      </c>
      <c r="B94" s="30">
        <v>93</v>
      </c>
      <c r="C94" s="24"/>
      <c r="D94" s="33">
        <v>1101002</v>
      </c>
      <c r="E94" s="87" t="s">
        <v>1100</v>
      </c>
      <c r="F94" s="88" t="s">
        <v>1099</v>
      </c>
      <c r="G94" s="88" t="s">
        <v>2048</v>
      </c>
      <c r="H94" s="88" t="s">
        <v>1102</v>
      </c>
      <c r="I94" s="60" t="s">
        <v>2126</v>
      </c>
      <c r="J94" s="31">
        <v>1</v>
      </c>
      <c r="K94" s="51">
        <v>43040</v>
      </c>
      <c r="L94" s="51">
        <v>43084</v>
      </c>
      <c r="M94" s="59">
        <f t="shared" si="31"/>
        <v>6.2857142857142856</v>
      </c>
      <c r="N94" s="30" t="s">
        <v>1101</v>
      </c>
      <c r="O94" s="108">
        <v>1</v>
      </c>
      <c r="P94" s="30"/>
      <c r="Q94" s="54">
        <f t="shared" si="32"/>
        <v>100</v>
      </c>
      <c r="R94" s="55">
        <f t="shared" si="33"/>
        <v>6.2857142857142856</v>
      </c>
      <c r="S94" s="55">
        <f t="shared" ca="1" si="34"/>
        <v>6.2857142857142856</v>
      </c>
      <c r="T94" s="55">
        <f t="shared" ca="1" si="35"/>
        <v>6.2857142857142856</v>
      </c>
      <c r="U94" s="28" t="str">
        <f t="shared" ca="1" si="29"/>
        <v>NO</v>
      </c>
      <c r="V94" s="105" t="str">
        <f t="shared" si="30"/>
        <v>CUMPLIDO</v>
      </c>
      <c r="W94" s="105" t="str">
        <f t="shared" ca="1" si="22"/>
        <v>EN TERMINO</v>
      </c>
      <c r="X94" s="29" t="s">
        <v>808</v>
      </c>
      <c r="Y94" s="100" t="s">
        <v>879</v>
      </c>
      <c r="Z94" s="29">
        <f t="shared" si="23"/>
        <v>1</v>
      </c>
      <c r="AA94" s="29" t="str">
        <f t="shared" si="28"/>
        <v>H71R16 - 1</v>
      </c>
      <c r="AB94" s="111">
        <f t="shared" si="25"/>
        <v>5</v>
      </c>
      <c r="AC94" s="111">
        <f t="shared" ca="1" si="26"/>
        <v>3</v>
      </c>
      <c r="AD94" s="111" t="str">
        <f t="shared" si="27"/>
        <v>H71R16.</v>
      </c>
      <c r="AE94" s="111" t="str">
        <f t="shared" si="24"/>
        <v>H71R16</v>
      </c>
      <c r="AF94" s="21"/>
      <c r="AG94" s="21"/>
      <c r="AH94" s="21"/>
      <c r="AI94" s="21"/>
      <c r="AJ94" s="21"/>
      <c r="AK94" s="21"/>
      <c r="AL94" s="21"/>
      <c r="AM94" s="21"/>
      <c r="AN94" s="21"/>
      <c r="AO94" s="21"/>
    </row>
    <row r="95" spans="1:41" s="2" customFormat="1" ht="249.95" customHeight="1" x14ac:dyDescent="0.2">
      <c r="A95" s="24"/>
      <c r="B95" s="30">
        <v>94</v>
      </c>
      <c r="C95" s="24"/>
      <c r="D95" s="33">
        <v>1101002</v>
      </c>
      <c r="E95" s="87" t="s">
        <v>1098</v>
      </c>
      <c r="F95" s="88" t="s">
        <v>1099</v>
      </c>
      <c r="G95" s="88" t="s">
        <v>2049</v>
      </c>
      <c r="H95" s="88" t="s">
        <v>1103</v>
      </c>
      <c r="I95" s="60" t="s">
        <v>1104</v>
      </c>
      <c r="J95" s="31">
        <v>1</v>
      </c>
      <c r="K95" s="51">
        <v>43282</v>
      </c>
      <c r="L95" s="51">
        <v>43373</v>
      </c>
      <c r="M95" s="59">
        <f t="shared" si="31"/>
        <v>13</v>
      </c>
      <c r="N95" s="30" t="s">
        <v>1101</v>
      </c>
      <c r="O95" s="108">
        <v>0</v>
      </c>
      <c r="P95" s="30"/>
      <c r="Q95" s="54">
        <f t="shared" si="32"/>
        <v>0</v>
      </c>
      <c r="R95" s="55">
        <f t="shared" si="33"/>
        <v>0</v>
      </c>
      <c r="S95" s="55">
        <f t="shared" ca="1" si="34"/>
        <v>0</v>
      </c>
      <c r="T95" s="55">
        <f t="shared" ca="1" si="35"/>
        <v>0</v>
      </c>
      <c r="U95" s="28" t="str">
        <f t="shared" si="29"/>
        <v>NO</v>
      </c>
      <c r="V95" s="105" t="str">
        <f t="shared" ca="1" si="30"/>
        <v>EN TERMINO</v>
      </c>
      <c r="W95" s="105" t="str">
        <f t="shared" si="22"/>
        <v/>
      </c>
      <c r="X95" s="29" t="s">
        <v>808</v>
      </c>
      <c r="Y95" s="100" t="s">
        <v>879</v>
      </c>
      <c r="Z95" s="29">
        <f t="shared" si="23"/>
        <v>2</v>
      </c>
      <c r="AA95" s="29" t="str">
        <f t="shared" si="28"/>
        <v>H71R16 - 2</v>
      </c>
      <c r="AB95" s="111">
        <f t="shared" ca="1" si="25"/>
        <v>3</v>
      </c>
      <c r="AC95" s="111">
        <f t="shared" ca="1" si="26"/>
        <v>3</v>
      </c>
      <c r="AD95" s="111" t="str">
        <f t="shared" si="27"/>
        <v>H71R16.</v>
      </c>
      <c r="AE95" s="111" t="str">
        <f t="shared" si="24"/>
        <v>H71R16</v>
      </c>
      <c r="AF95" s="21"/>
      <c r="AG95" s="21"/>
      <c r="AH95" s="21"/>
      <c r="AI95" s="21"/>
      <c r="AJ95" s="21"/>
      <c r="AK95" s="21"/>
      <c r="AL95" s="21"/>
      <c r="AM95" s="21"/>
      <c r="AN95" s="21"/>
      <c r="AO95" s="21"/>
    </row>
    <row r="96" spans="1:41" s="2" customFormat="1" ht="300" customHeight="1" x14ac:dyDescent="0.2">
      <c r="A96" s="24">
        <v>87</v>
      </c>
      <c r="B96" s="30">
        <v>95</v>
      </c>
      <c r="C96" s="24"/>
      <c r="D96" s="33">
        <v>1101002</v>
      </c>
      <c r="E96" s="87" t="s">
        <v>2127</v>
      </c>
      <c r="F96" s="88" t="s">
        <v>753</v>
      </c>
      <c r="G96" s="88" t="s">
        <v>1105</v>
      </c>
      <c r="H96" s="88" t="s">
        <v>1106</v>
      </c>
      <c r="I96" s="60" t="s">
        <v>1109</v>
      </c>
      <c r="J96" s="31">
        <v>1</v>
      </c>
      <c r="K96" s="51">
        <v>43132</v>
      </c>
      <c r="L96" s="51">
        <v>43189</v>
      </c>
      <c r="M96" s="59">
        <f t="shared" si="31"/>
        <v>8.1428571428571423</v>
      </c>
      <c r="N96" s="30" t="s">
        <v>1101</v>
      </c>
      <c r="O96" s="108">
        <v>1</v>
      </c>
      <c r="P96" s="30"/>
      <c r="Q96" s="54">
        <f t="shared" si="32"/>
        <v>100</v>
      </c>
      <c r="R96" s="55">
        <f t="shared" si="33"/>
        <v>8.1428571428571423</v>
      </c>
      <c r="S96" s="55">
        <f t="shared" ca="1" si="34"/>
        <v>8.1428571428571423</v>
      </c>
      <c r="T96" s="55">
        <f t="shared" ca="1" si="35"/>
        <v>8.1428571428571423</v>
      </c>
      <c r="U96" s="28" t="str">
        <f t="shared" si="29"/>
        <v>SI</v>
      </c>
      <c r="V96" s="105" t="str">
        <f t="shared" si="30"/>
        <v>CUMPLIDO</v>
      </c>
      <c r="W96" s="105" t="str">
        <f t="shared" si="22"/>
        <v>CUMPLIDO</v>
      </c>
      <c r="X96" s="29" t="s">
        <v>808</v>
      </c>
      <c r="Y96" s="100" t="s">
        <v>880</v>
      </c>
      <c r="Z96" s="29">
        <f t="shared" si="23"/>
        <v>1</v>
      </c>
      <c r="AA96" s="29" t="str">
        <f t="shared" si="28"/>
        <v>H72R16 - 1</v>
      </c>
      <c r="AB96" s="111">
        <f t="shared" si="25"/>
        <v>5</v>
      </c>
      <c r="AC96" s="111">
        <f t="shared" si="26"/>
        <v>5</v>
      </c>
      <c r="AD96" s="111" t="str">
        <f t="shared" si="27"/>
        <v>H72R16.</v>
      </c>
      <c r="AE96" s="111" t="str">
        <f t="shared" si="24"/>
        <v>H72R16</v>
      </c>
      <c r="AF96" s="21"/>
      <c r="AG96" s="21"/>
      <c r="AH96" s="21"/>
      <c r="AI96" s="21"/>
      <c r="AJ96" s="21"/>
      <c r="AK96" s="21"/>
      <c r="AL96" s="21"/>
      <c r="AM96" s="21"/>
      <c r="AN96" s="21"/>
      <c r="AO96" s="21"/>
    </row>
    <row r="97" spans="1:41" s="2" customFormat="1" ht="249.95" customHeight="1" x14ac:dyDescent="0.2">
      <c r="A97" s="24">
        <v>88</v>
      </c>
      <c r="B97" s="30">
        <v>96</v>
      </c>
      <c r="C97" s="24"/>
      <c r="D97" s="33">
        <v>1101002</v>
      </c>
      <c r="E97" s="87" t="s">
        <v>754</v>
      </c>
      <c r="F97" s="88" t="s">
        <v>2128</v>
      </c>
      <c r="G97" s="88" t="s">
        <v>1107</v>
      </c>
      <c r="H97" s="88" t="s">
        <v>1110</v>
      </c>
      <c r="I97" s="60" t="s">
        <v>63</v>
      </c>
      <c r="J97" s="31">
        <v>3</v>
      </c>
      <c r="K97" s="51">
        <v>43040</v>
      </c>
      <c r="L97" s="51">
        <v>43342</v>
      </c>
      <c r="M97" s="59">
        <f t="shared" si="31"/>
        <v>43.142857142857146</v>
      </c>
      <c r="N97" s="30" t="s">
        <v>1101</v>
      </c>
      <c r="O97" s="108">
        <v>0</v>
      </c>
      <c r="P97" s="30"/>
      <c r="Q97" s="54">
        <f t="shared" si="32"/>
        <v>0</v>
      </c>
      <c r="R97" s="55">
        <f t="shared" si="33"/>
        <v>0</v>
      </c>
      <c r="S97" s="55">
        <f t="shared" ca="1" si="34"/>
        <v>0</v>
      </c>
      <c r="T97" s="55">
        <f t="shared" ca="1" si="35"/>
        <v>0</v>
      </c>
      <c r="U97" s="28" t="str">
        <f t="shared" ca="1" si="29"/>
        <v>NO</v>
      </c>
      <c r="V97" s="105" t="str">
        <f t="shared" ca="1" si="30"/>
        <v>EN TERMINO</v>
      </c>
      <c r="W97" s="105" t="str">
        <f t="shared" ca="1" si="22"/>
        <v>EN TERMINO</v>
      </c>
      <c r="X97" s="29" t="s">
        <v>808</v>
      </c>
      <c r="Y97" s="100" t="s">
        <v>881</v>
      </c>
      <c r="Z97" s="29">
        <f t="shared" si="23"/>
        <v>1</v>
      </c>
      <c r="AA97" s="29" t="str">
        <f t="shared" si="28"/>
        <v>H73R16 - 1</v>
      </c>
      <c r="AB97" s="111">
        <f t="shared" ca="1" si="25"/>
        <v>3</v>
      </c>
      <c r="AC97" s="111">
        <f t="shared" ca="1" si="26"/>
        <v>3</v>
      </c>
      <c r="AD97" s="111" t="str">
        <f t="shared" si="27"/>
        <v>H73R16.</v>
      </c>
      <c r="AE97" s="111" t="str">
        <f t="shared" si="24"/>
        <v>H73R16</v>
      </c>
      <c r="AF97" s="21"/>
      <c r="AG97" s="21"/>
      <c r="AH97" s="21"/>
      <c r="AI97" s="21"/>
      <c r="AJ97" s="21"/>
      <c r="AK97" s="21"/>
      <c r="AL97" s="21"/>
      <c r="AM97" s="21"/>
      <c r="AN97" s="21"/>
      <c r="AO97" s="21"/>
    </row>
    <row r="98" spans="1:41" s="2" customFormat="1" ht="294" customHeight="1" x14ac:dyDescent="0.2">
      <c r="A98" s="24">
        <v>89</v>
      </c>
      <c r="B98" s="30">
        <v>97</v>
      </c>
      <c r="C98" s="24"/>
      <c r="D98" s="33">
        <v>1101001</v>
      </c>
      <c r="E98" s="87" t="s">
        <v>2129</v>
      </c>
      <c r="F98" s="88" t="s">
        <v>755</v>
      </c>
      <c r="G98" s="88" t="s">
        <v>1108</v>
      </c>
      <c r="H98" s="84" t="s">
        <v>1110</v>
      </c>
      <c r="I98" s="51" t="s">
        <v>63</v>
      </c>
      <c r="J98" s="31">
        <v>3</v>
      </c>
      <c r="K98" s="51">
        <v>43040</v>
      </c>
      <c r="L98" s="51">
        <v>43342</v>
      </c>
      <c r="M98" s="59">
        <f t="shared" si="31"/>
        <v>43.142857142857146</v>
      </c>
      <c r="N98" s="30" t="s">
        <v>1101</v>
      </c>
      <c r="O98" s="108">
        <v>0</v>
      </c>
      <c r="P98" s="30"/>
      <c r="Q98" s="54">
        <f t="shared" si="32"/>
        <v>0</v>
      </c>
      <c r="R98" s="55">
        <f t="shared" si="33"/>
        <v>0</v>
      </c>
      <c r="S98" s="55">
        <f t="shared" ca="1" si="34"/>
        <v>0</v>
      </c>
      <c r="T98" s="55">
        <f t="shared" ca="1" si="35"/>
        <v>0</v>
      </c>
      <c r="U98" s="28" t="str">
        <f t="shared" ca="1" si="29"/>
        <v>NO</v>
      </c>
      <c r="V98" s="105" t="str">
        <f t="shared" ca="1" si="30"/>
        <v>EN TERMINO</v>
      </c>
      <c r="W98" s="105" t="str">
        <f t="shared" ca="1" si="22"/>
        <v>EN TERMINO</v>
      </c>
      <c r="X98" s="29" t="s">
        <v>808</v>
      </c>
      <c r="Y98" s="100" t="s">
        <v>882</v>
      </c>
      <c r="Z98" s="29">
        <f t="shared" si="23"/>
        <v>1</v>
      </c>
      <c r="AA98" s="29" t="str">
        <f t="shared" si="28"/>
        <v>H74R16 - 1</v>
      </c>
      <c r="AB98" s="111">
        <f t="shared" ca="1" si="25"/>
        <v>3</v>
      </c>
      <c r="AC98" s="111">
        <f t="shared" ca="1" si="26"/>
        <v>3</v>
      </c>
      <c r="AD98" s="111" t="str">
        <f t="shared" si="27"/>
        <v>H74R16.</v>
      </c>
      <c r="AE98" s="111" t="str">
        <f t="shared" si="24"/>
        <v>H74R16</v>
      </c>
      <c r="AF98" s="21"/>
      <c r="AG98" s="21"/>
      <c r="AH98" s="21"/>
      <c r="AI98" s="21"/>
      <c r="AJ98" s="21"/>
      <c r="AK98" s="21"/>
      <c r="AL98" s="21"/>
      <c r="AM98" s="21"/>
      <c r="AN98" s="21"/>
      <c r="AO98" s="21"/>
    </row>
    <row r="99" spans="1:41" s="2" customFormat="1" ht="249.95" customHeight="1" x14ac:dyDescent="0.2">
      <c r="A99" s="24">
        <v>90</v>
      </c>
      <c r="B99" s="30">
        <v>98</v>
      </c>
      <c r="C99" s="24"/>
      <c r="D99" s="33">
        <v>1908003</v>
      </c>
      <c r="E99" s="87" t="s">
        <v>1121</v>
      </c>
      <c r="F99" s="88" t="s">
        <v>756</v>
      </c>
      <c r="G99" s="88" t="s">
        <v>1122</v>
      </c>
      <c r="H99" s="88" t="s">
        <v>1123</v>
      </c>
      <c r="I99" s="60" t="s">
        <v>1124</v>
      </c>
      <c r="J99" s="31">
        <v>4</v>
      </c>
      <c r="K99" s="51">
        <v>43040</v>
      </c>
      <c r="L99" s="51">
        <v>43403</v>
      </c>
      <c r="M99" s="59">
        <f t="shared" si="31"/>
        <v>51.857142857142854</v>
      </c>
      <c r="N99" s="30" t="s">
        <v>1120</v>
      </c>
      <c r="O99" s="108">
        <v>0</v>
      </c>
      <c r="P99" s="30"/>
      <c r="Q99" s="54">
        <f t="shared" si="32"/>
        <v>0</v>
      </c>
      <c r="R99" s="55">
        <f t="shared" si="33"/>
        <v>0</v>
      </c>
      <c r="S99" s="55">
        <f t="shared" ca="1" si="34"/>
        <v>0</v>
      </c>
      <c r="T99" s="55">
        <f t="shared" ca="1" si="35"/>
        <v>0</v>
      </c>
      <c r="U99" s="28" t="str">
        <f t="shared" ca="1" si="29"/>
        <v>NO</v>
      </c>
      <c r="V99" s="105" t="str">
        <f t="shared" ca="1" si="30"/>
        <v>EN TERMINO</v>
      </c>
      <c r="W99" s="105" t="str">
        <f t="shared" ca="1" si="22"/>
        <v>EN TERMINO</v>
      </c>
      <c r="X99" s="29" t="s">
        <v>808</v>
      </c>
      <c r="Y99" s="100" t="s">
        <v>883</v>
      </c>
      <c r="Z99" s="29">
        <f t="shared" si="23"/>
        <v>1</v>
      </c>
      <c r="AA99" s="29" t="str">
        <f t="shared" si="28"/>
        <v>H75R16 - 1</v>
      </c>
      <c r="AB99" s="111">
        <f t="shared" ca="1" si="25"/>
        <v>3</v>
      </c>
      <c r="AC99" s="111">
        <f t="shared" ca="1" si="26"/>
        <v>3</v>
      </c>
      <c r="AD99" s="111" t="str">
        <f t="shared" si="27"/>
        <v>H75R16.</v>
      </c>
      <c r="AE99" s="111" t="str">
        <f t="shared" si="24"/>
        <v>H75R16</v>
      </c>
      <c r="AF99" s="21"/>
      <c r="AG99" s="21"/>
      <c r="AH99" s="21"/>
      <c r="AI99" s="21"/>
      <c r="AJ99" s="21"/>
      <c r="AK99" s="21"/>
      <c r="AL99" s="21"/>
      <c r="AM99" s="21"/>
      <c r="AN99" s="21"/>
      <c r="AO99" s="21"/>
    </row>
    <row r="100" spans="1:41" s="2" customFormat="1" ht="190.5" customHeight="1" x14ac:dyDescent="0.2">
      <c r="A100" s="24">
        <v>91</v>
      </c>
      <c r="B100" s="30">
        <v>99</v>
      </c>
      <c r="C100" s="24"/>
      <c r="D100" s="33">
        <v>1405004</v>
      </c>
      <c r="E100" s="87" t="s">
        <v>2224</v>
      </c>
      <c r="F100" s="88" t="s">
        <v>757</v>
      </c>
      <c r="G100" s="88" t="s">
        <v>2202</v>
      </c>
      <c r="H100" s="88" t="s">
        <v>2201</v>
      </c>
      <c r="I100" s="60" t="s">
        <v>1988</v>
      </c>
      <c r="J100" s="31">
        <v>1</v>
      </c>
      <c r="K100" s="51">
        <v>43101</v>
      </c>
      <c r="L100" s="51">
        <v>43220</v>
      </c>
      <c r="M100" s="59">
        <f t="shared" si="31"/>
        <v>17</v>
      </c>
      <c r="N100" s="30" t="s">
        <v>1346</v>
      </c>
      <c r="O100" s="108">
        <v>0</v>
      </c>
      <c r="P100" s="30"/>
      <c r="Q100" s="54">
        <f t="shared" si="32"/>
        <v>0</v>
      </c>
      <c r="R100" s="55">
        <f t="shared" si="33"/>
        <v>0</v>
      </c>
      <c r="S100" s="55">
        <f t="shared" ca="1" si="34"/>
        <v>0</v>
      </c>
      <c r="T100" s="55">
        <f t="shared" ca="1" si="35"/>
        <v>17</v>
      </c>
      <c r="U100" s="28" t="str">
        <f t="shared" ca="1" si="29"/>
        <v>NO</v>
      </c>
      <c r="V100" s="105" t="str">
        <f t="shared" ca="1" si="30"/>
        <v>VENCIDO</v>
      </c>
      <c r="W100" s="105" t="str">
        <f t="shared" ca="1" si="22"/>
        <v>VENCIDO</v>
      </c>
      <c r="X100" s="29" t="s">
        <v>808</v>
      </c>
      <c r="Y100" s="100" t="s">
        <v>884</v>
      </c>
      <c r="Z100" s="29">
        <f t="shared" si="23"/>
        <v>1</v>
      </c>
      <c r="AA100" s="29" t="str">
        <f t="shared" si="28"/>
        <v>H76R16 - 1</v>
      </c>
      <c r="AB100" s="111">
        <f t="shared" ca="1" si="25"/>
        <v>1</v>
      </c>
      <c r="AC100" s="111">
        <f t="shared" ca="1" si="26"/>
        <v>1</v>
      </c>
      <c r="AD100" s="111" t="str">
        <f t="shared" si="27"/>
        <v>H76R16.</v>
      </c>
      <c r="AE100" s="111" t="str">
        <f t="shared" si="24"/>
        <v>H76R16</v>
      </c>
      <c r="AF100" s="21"/>
      <c r="AG100" s="21"/>
      <c r="AH100" s="21"/>
      <c r="AI100" s="21"/>
      <c r="AJ100" s="21"/>
      <c r="AK100" s="21"/>
      <c r="AL100" s="21"/>
      <c r="AM100" s="21"/>
      <c r="AN100" s="21"/>
      <c r="AO100" s="21"/>
    </row>
    <row r="101" spans="1:41" s="2" customFormat="1" ht="190.5" customHeight="1" x14ac:dyDescent="0.2">
      <c r="A101" s="24">
        <v>92</v>
      </c>
      <c r="B101" s="30">
        <v>100</v>
      </c>
      <c r="C101" s="24"/>
      <c r="D101" s="33">
        <v>1401005</v>
      </c>
      <c r="E101" s="87" t="s">
        <v>2204</v>
      </c>
      <c r="F101" s="88" t="s">
        <v>758</v>
      </c>
      <c r="G101" s="87" t="s">
        <v>2203</v>
      </c>
      <c r="H101" s="87" t="s">
        <v>2205</v>
      </c>
      <c r="I101" s="31" t="s">
        <v>2206</v>
      </c>
      <c r="J101" s="31">
        <v>1</v>
      </c>
      <c r="K101" s="51">
        <v>43101</v>
      </c>
      <c r="L101" s="51">
        <v>43403</v>
      </c>
      <c r="M101" s="59">
        <f t="shared" si="31"/>
        <v>43.142857142857146</v>
      </c>
      <c r="N101" s="30" t="s">
        <v>1346</v>
      </c>
      <c r="O101" s="108">
        <v>0</v>
      </c>
      <c r="P101" s="30"/>
      <c r="Q101" s="54">
        <f t="shared" si="32"/>
        <v>0</v>
      </c>
      <c r="R101" s="55">
        <f t="shared" si="33"/>
        <v>0</v>
      </c>
      <c r="S101" s="55">
        <f t="shared" ca="1" si="34"/>
        <v>0</v>
      </c>
      <c r="T101" s="55">
        <f t="shared" ca="1" si="35"/>
        <v>0</v>
      </c>
      <c r="U101" s="28" t="str">
        <f t="shared" ca="1" si="29"/>
        <v>NO</v>
      </c>
      <c r="V101" s="105" t="str">
        <f t="shared" ca="1" si="30"/>
        <v>EN TERMINO</v>
      </c>
      <c r="W101" s="105" t="str">
        <f t="shared" ca="1" si="22"/>
        <v>EN TERMINO</v>
      </c>
      <c r="X101" s="29" t="s">
        <v>808</v>
      </c>
      <c r="Y101" s="100" t="s">
        <v>885</v>
      </c>
      <c r="Z101" s="29">
        <f t="shared" si="23"/>
        <v>1</v>
      </c>
      <c r="AA101" s="29" t="str">
        <f t="shared" si="28"/>
        <v>H77R16 - 1</v>
      </c>
      <c r="AB101" s="111">
        <f t="shared" ca="1" si="25"/>
        <v>3</v>
      </c>
      <c r="AC101" s="111">
        <f t="shared" ca="1" si="26"/>
        <v>3</v>
      </c>
      <c r="AD101" s="111" t="str">
        <f t="shared" si="27"/>
        <v>H77R16.</v>
      </c>
      <c r="AE101" s="111" t="str">
        <f t="shared" si="24"/>
        <v>H77R16</v>
      </c>
      <c r="AF101" s="21"/>
      <c r="AG101" s="21"/>
      <c r="AH101" s="21"/>
      <c r="AI101" s="21"/>
      <c r="AJ101" s="21"/>
      <c r="AK101" s="21"/>
      <c r="AL101" s="21"/>
      <c r="AM101" s="21"/>
      <c r="AN101" s="21"/>
      <c r="AO101" s="21"/>
    </row>
    <row r="102" spans="1:41" s="2" customFormat="1" ht="249.95" customHeight="1" x14ac:dyDescent="0.2">
      <c r="A102" s="24">
        <v>93</v>
      </c>
      <c r="B102" s="30">
        <v>101</v>
      </c>
      <c r="C102" s="24"/>
      <c r="D102" s="33">
        <v>1405004</v>
      </c>
      <c r="E102" s="87" t="s">
        <v>2208</v>
      </c>
      <c r="F102" s="88" t="s">
        <v>759</v>
      </c>
      <c r="G102" s="88" t="s">
        <v>2207</v>
      </c>
      <c r="H102" s="88" t="s">
        <v>2209</v>
      </c>
      <c r="I102" s="31" t="s">
        <v>2210</v>
      </c>
      <c r="J102" s="31">
        <v>2</v>
      </c>
      <c r="K102" s="51">
        <v>43101</v>
      </c>
      <c r="L102" s="51">
        <v>43403</v>
      </c>
      <c r="M102" s="59">
        <f t="shared" si="31"/>
        <v>43.142857142857146</v>
      </c>
      <c r="N102" s="30" t="s">
        <v>1346</v>
      </c>
      <c r="O102" s="108">
        <v>0</v>
      </c>
      <c r="P102" s="30"/>
      <c r="Q102" s="54">
        <f t="shared" si="32"/>
        <v>0</v>
      </c>
      <c r="R102" s="55">
        <f t="shared" si="33"/>
        <v>0</v>
      </c>
      <c r="S102" s="55">
        <f t="shared" ca="1" si="34"/>
        <v>0</v>
      </c>
      <c r="T102" s="55">
        <f t="shared" ca="1" si="35"/>
        <v>0</v>
      </c>
      <c r="U102" s="28" t="str">
        <f t="shared" ca="1" si="29"/>
        <v>NO</v>
      </c>
      <c r="V102" s="105" t="str">
        <f t="shared" ca="1" si="30"/>
        <v>EN TERMINO</v>
      </c>
      <c r="W102" s="105" t="str">
        <f t="shared" ca="1" si="22"/>
        <v>EN TERMINO</v>
      </c>
      <c r="X102" s="29" t="s">
        <v>808</v>
      </c>
      <c r="Y102" s="100" t="s">
        <v>886</v>
      </c>
      <c r="Z102" s="29">
        <f t="shared" si="23"/>
        <v>1</v>
      </c>
      <c r="AA102" s="29" t="str">
        <f t="shared" si="28"/>
        <v>H78R16 - 1</v>
      </c>
      <c r="AB102" s="111">
        <f t="shared" ca="1" si="25"/>
        <v>3</v>
      </c>
      <c r="AC102" s="111">
        <f t="shared" ca="1" si="26"/>
        <v>3</v>
      </c>
      <c r="AD102" s="111" t="str">
        <f t="shared" si="27"/>
        <v>H78R16.</v>
      </c>
      <c r="AE102" s="111" t="str">
        <f t="shared" si="24"/>
        <v>H78R16</v>
      </c>
      <c r="AF102" s="21"/>
      <c r="AG102" s="21"/>
      <c r="AH102" s="21"/>
      <c r="AI102" s="21"/>
      <c r="AJ102" s="21"/>
      <c r="AK102" s="21"/>
      <c r="AL102" s="21"/>
      <c r="AM102" s="21"/>
      <c r="AN102" s="21"/>
      <c r="AO102" s="21"/>
    </row>
    <row r="103" spans="1:41" s="2" customFormat="1" ht="249.95" customHeight="1" x14ac:dyDescent="0.2">
      <c r="A103" s="24">
        <v>94</v>
      </c>
      <c r="B103" s="30">
        <v>102</v>
      </c>
      <c r="C103" s="24"/>
      <c r="D103" s="33">
        <v>1402006</v>
      </c>
      <c r="E103" s="87" t="s">
        <v>1989</v>
      </c>
      <c r="F103" s="88" t="s">
        <v>1990</v>
      </c>
      <c r="G103" s="88" t="s">
        <v>2211</v>
      </c>
      <c r="H103" s="88" t="s">
        <v>2212</v>
      </c>
      <c r="I103" s="60" t="s">
        <v>2213</v>
      </c>
      <c r="J103" s="31">
        <v>1</v>
      </c>
      <c r="K103" s="51">
        <v>43101</v>
      </c>
      <c r="L103" s="51">
        <v>43403</v>
      </c>
      <c r="M103" s="59">
        <f t="shared" si="31"/>
        <v>43.142857142857146</v>
      </c>
      <c r="N103" s="30" t="s">
        <v>1346</v>
      </c>
      <c r="O103" s="108">
        <v>0</v>
      </c>
      <c r="P103" s="30"/>
      <c r="Q103" s="54">
        <f t="shared" si="32"/>
        <v>0</v>
      </c>
      <c r="R103" s="55">
        <f t="shared" si="33"/>
        <v>0</v>
      </c>
      <c r="S103" s="55">
        <f t="shared" ca="1" si="34"/>
        <v>0</v>
      </c>
      <c r="T103" s="55">
        <f t="shared" ca="1" si="35"/>
        <v>0</v>
      </c>
      <c r="U103" s="28" t="str">
        <f t="shared" ca="1" si="29"/>
        <v>NO</v>
      </c>
      <c r="V103" s="105" t="str">
        <f t="shared" ca="1" si="30"/>
        <v>EN TERMINO</v>
      </c>
      <c r="W103" s="105" t="str">
        <f t="shared" ca="1" si="22"/>
        <v>EN TERMINO</v>
      </c>
      <c r="X103" s="29" t="s">
        <v>808</v>
      </c>
      <c r="Y103" s="100" t="s">
        <v>887</v>
      </c>
      <c r="Z103" s="29">
        <f t="shared" si="23"/>
        <v>1</v>
      </c>
      <c r="AA103" s="29" t="str">
        <f t="shared" si="28"/>
        <v>H79R16 - 1</v>
      </c>
      <c r="AB103" s="111">
        <f t="shared" ca="1" si="25"/>
        <v>3</v>
      </c>
      <c r="AC103" s="111">
        <f t="shared" ca="1" si="26"/>
        <v>3</v>
      </c>
      <c r="AD103" s="111" t="str">
        <f t="shared" si="27"/>
        <v>H79R16.</v>
      </c>
      <c r="AE103" s="111" t="str">
        <f t="shared" si="24"/>
        <v>H79R16</v>
      </c>
      <c r="AF103" s="21"/>
      <c r="AG103" s="21"/>
      <c r="AH103" s="21"/>
      <c r="AI103" s="21"/>
      <c r="AJ103" s="21"/>
      <c r="AK103" s="21"/>
      <c r="AL103" s="21"/>
      <c r="AM103" s="21"/>
      <c r="AN103" s="21"/>
      <c r="AO103" s="21"/>
    </row>
    <row r="104" spans="1:41" s="2" customFormat="1" ht="180" customHeight="1" x14ac:dyDescent="0.2">
      <c r="A104" s="24">
        <v>95</v>
      </c>
      <c r="B104" s="30">
        <v>103</v>
      </c>
      <c r="C104" s="24"/>
      <c r="D104" s="33">
        <v>1802001</v>
      </c>
      <c r="E104" s="87" t="s">
        <v>760</v>
      </c>
      <c r="F104" s="88" t="s">
        <v>761</v>
      </c>
      <c r="G104" s="88" t="s">
        <v>1151</v>
      </c>
      <c r="H104" s="88" t="s">
        <v>1147</v>
      </c>
      <c r="I104" s="60" t="s">
        <v>1150</v>
      </c>
      <c r="J104" s="31">
        <v>3</v>
      </c>
      <c r="K104" s="51">
        <v>43040</v>
      </c>
      <c r="L104" s="51">
        <v>43099</v>
      </c>
      <c r="M104" s="59">
        <f t="shared" si="31"/>
        <v>8.4285714285714288</v>
      </c>
      <c r="N104" s="30" t="s">
        <v>1146</v>
      </c>
      <c r="O104" s="108">
        <v>3</v>
      </c>
      <c r="P104" s="30"/>
      <c r="Q104" s="54">
        <f t="shared" si="32"/>
        <v>100</v>
      </c>
      <c r="R104" s="55">
        <f t="shared" si="33"/>
        <v>8.4285714285714288</v>
      </c>
      <c r="S104" s="55">
        <f t="shared" ca="1" si="34"/>
        <v>8.4285714285714288</v>
      </c>
      <c r="T104" s="55">
        <f t="shared" ca="1" si="35"/>
        <v>8.4285714285714288</v>
      </c>
      <c r="U104" s="28" t="str">
        <f t="shared" si="29"/>
        <v>SI</v>
      </c>
      <c r="V104" s="105" t="str">
        <f t="shared" si="30"/>
        <v>CUMPLIDO</v>
      </c>
      <c r="W104" s="105" t="str">
        <f t="shared" si="22"/>
        <v>CUMPLIDO</v>
      </c>
      <c r="X104" s="29" t="s">
        <v>808</v>
      </c>
      <c r="Y104" s="100" t="s">
        <v>888</v>
      </c>
      <c r="Z104" s="29">
        <f t="shared" si="23"/>
        <v>1</v>
      </c>
      <c r="AA104" s="29" t="str">
        <f t="shared" si="28"/>
        <v>H80R16 - 1</v>
      </c>
      <c r="AB104" s="111">
        <f t="shared" si="25"/>
        <v>5</v>
      </c>
      <c r="AC104" s="111">
        <f t="shared" si="26"/>
        <v>5</v>
      </c>
      <c r="AD104" s="111" t="str">
        <f t="shared" si="27"/>
        <v>H80R16.</v>
      </c>
      <c r="AE104" s="111" t="str">
        <f t="shared" si="24"/>
        <v>H80R16</v>
      </c>
      <c r="AF104" s="21"/>
      <c r="AG104" s="21"/>
      <c r="AH104" s="21"/>
      <c r="AI104" s="21"/>
      <c r="AJ104" s="21"/>
      <c r="AK104" s="21"/>
      <c r="AL104" s="21"/>
      <c r="AM104" s="21"/>
      <c r="AN104" s="21"/>
      <c r="AO104" s="21"/>
    </row>
    <row r="105" spans="1:41" s="2" customFormat="1" ht="249.95" customHeight="1" x14ac:dyDescent="0.2">
      <c r="A105" s="24">
        <v>96</v>
      </c>
      <c r="B105" s="30">
        <v>104</v>
      </c>
      <c r="C105" s="24"/>
      <c r="D105" s="33">
        <v>1404002</v>
      </c>
      <c r="E105" s="87" t="s">
        <v>762</v>
      </c>
      <c r="F105" s="88" t="s">
        <v>763</v>
      </c>
      <c r="G105" s="88" t="s">
        <v>1148</v>
      </c>
      <c r="H105" s="88" t="s">
        <v>1149</v>
      </c>
      <c r="I105" s="60" t="s">
        <v>8</v>
      </c>
      <c r="J105" s="31">
        <v>1</v>
      </c>
      <c r="K105" s="51">
        <v>43040</v>
      </c>
      <c r="L105" s="51">
        <v>43099</v>
      </c>
      <c r="M105" s="59">
        <f t="shared" si="31"/>
        <v>8.4285714285714288</v>
      </c>
      <c r="N105" s="30" t="s">
        <v>1146</v>
      </c>
      <c r="O105" s="108">
        <v>1</v>
      </c>
      <c r="P105" s="30"/>
      <c r="Q105" s="54">
        <f t="shared" si="32"/>
        <v>100</v>
      </c>
      <c r="R105" s="55">
        <f t="shared" si="33"/>
        <v>8.4285714285714288</v>
      </c>
      <c r="S105" s="55">
        <f t="shared" ca="1" si="34"/>
        <v>8.4285714285714288</v>
      </c>
      <c r="T105" s="55">
        <f t="shared" ca="1" si="35"/>
        <v>8.4285714285714288</v>
      </c>
      <c r="U105" s="28" t="str">
        <f t="shared" si="29"/>
        <v>SI</v>
      </c>
      <c r="V105" s="105" t="str">
        <f t="shared" si="30"/>
        <v>CUMPLIDO</v>
      </c>
      <c r="W105" s="105" t="str">
        <f t="shared" si="22"/>
        <v>CUMPLIDO</v>
      </c>
      <c r="X105" s="29" t="s">
        <v>808</v>
      </c>
      <c r="Y105" s="100" t="s">
        <v>889</v>
      </c>
      <c r="Z105" s="29">
        <f t="shared" si="23"/>
        <v>1</v>
      </c>
      <c r="AA105" s="29" t="str">
        <f t="shared" si="28"/>
        <v>H81R16 - 1</v>
      </c>
      <c r="AB105" s="111">
        <f t="shared" si="25"/>
        <v>5</v>
      </c>
      <c r="AC105" s="111">
        <f t="shared" si="26"/>
        <v>5</v>
      </c>
      <c r="AD105" s="111" t="str">
        <f t="shared" si="27"/>
        <v>H81R16.</v>
      </c>
      <c r="AE105" s="111" t="str">
        <f t="shared" si="24"/>
        <v>H81R16</v>
      </c>
      <c r="AF105" s="21"/>
      <c r="AG105" s="21"/>
      <c r="AH105" s="21"/>
      <c r="AI105" s="21"/>
      <c r="AJ105" s="21"/>
      <c r="AK105" s="21"/>
      <c r="AL105" s="21"/>
      <c r="AM105" s="21"/>
      <c r="AN105" s="21"/>
      <c r="AO105" s="21"/>
    </row>
    <row r="106" spans="1:41" s="2" customFormat="1" ht="249.95" customHeight="1" x14ac:dyDescent="0.2">
      <c r="A106" s="24">
        <v>97</v>
      </c>
      <c r="B106" s="30">
        <v>105</v>
      </c>
      <c r="C106" s="24"/>
      <c r="D106" s="33">
        <v>1404002</v>
      </c>
      <c r="E106" s="87" t="s">
        <v>2287</v>
      </c>
      <c r="F106" s="88" t="s">
        <v>764</v>
      </c>
      <c r="G106" s="88" t="s">
        <v>2211</v>
      </c>
      <c r="H106" s="88" t="s">
        <v>2212</v>
      </c>
      <c r="I106" s="60" t="s">
        <v>2213</v>
      </c>
      <c r="J106" s="31">
        <v>1</v>
      </c>
      <c r="K106" s="51">
        <v>43101</v>
      </c>
      <c r="L106" s="51">
        <v>43403</v>
      </c>
      <c r="M106" s="59">
        <f t="shared" si="31"/>
        <v>43.142857142857146</v>
      </c>
      <c r="N106" s="30" t="s">
        <v>1346</v>
      </c>
      <c r="O106" s="108">
        <v>0</v>
      </c>
      <c r="P106" s="30"/>
      <c r="Q106" s="54">
        <f t="shared" si="32"/>
        <v>0</v>
      </c>
      <c r="R106" s="55">
        <f t="shared" si="33"/>
        <v>0</v>
      </c>
      <c r="S106" s="55">
        <f t="shared" ca="1" si="34"/>
        <v>0</v>
      </c>
      <c r="T106" s="55">
        <f t="shared" ca="1" si="35"/>
        <v>0</v>
      </c>
      <c r="U106" s="28" t="str">
        <f t="shared" ca="1" si="29"/>
        <v>NO</v>
      </c>
      <c r="V106" s="105" t="str">
        <f t="shared" ca="1" si="30"/>
        <v>EN TERMINO</v>
      </c>
      <c r="W106" s="105" t="str">
        <f t="shared" ca="1" si="22"/>
        <v>EN TERMINO</v>
      </c>
      <c r="X106" s="29" t="s">
        <v>808</v>
      </c>
      <c r="Y106" s="100" t="s">
        <v>890</v>
      </c>
      <c r="Z106" s="29">
        <f t="shared" si="23"/>
        <v>1</v>
      </c>
      <c r="AA106" s="29" t="str">
        <f t="shared" si="28"/>
        <v>H82R16 - 1</v>
      </c>
      <c r="AB106" s="111">
        <f t="shared" ca="1" si="25"/>
        <v>3</v>
      </c>
      <c r="AC106" s="111">
        <f t="shared" ca="1" si="26"/>
        <v>3</v>
      </c>
      <c r="AD106" s="111" t="str">
        <f t="shared" si="27"/>
        <v>H82R16</v>
      </c>
      <c r="AE106" s="111" t="str">
        <f t="shared" si="24"/>
        <v>H82R16</v>
      </c>
      <c r="AF106" s="21"/>
      <c r="AG106" s="21"/>
      <c r="AH106" s="21"/>
      <c r="AI106" s="21"/>
      <c r="AJ106" s="21"/>
      <c r="AK106" s="21"/>
      <c r="AL106" s="21"/>
      <c r="AM106" s="21"/>
      <c r="AN106" s="21"/>
      <c r="AO106" s="21"/>
    </row>
    <row r="107" spans="1:41" s="2" customFormat="1" ht="249.95" customHeight="1" x14ac:dyDescent="0.2">
      <c r="A107" s="24">
        <v>98</v>
      </c>
      <c r="B107" s="30">
        <v>106</v>
      </c>
      <c r="C107" s="24"/>
      <c r="D107" s="33">
        <v>1102002</v>
      </c>
      <c r="E107" s="87" t="s">
        <v>765</v>
      </c>
      <c r="F107" s="88" t="s">
        <v>766</v>
      </c>
      <c r="G107" s="88" t="s">
        <v>2211</v>
      </c>
      <c r="H107" s="88" t="s">
        <v>2212</v>
      </c>
      <c r="I107" s="60" t="s">
        <v>2213</v>
      </c>
      <c r="J107" s="31">
        <v>1</v>
      </c>
      <c r="K107" s="51">
        <v>43101</v>
      </c>
      <c r="L107" s="51">
        <v>43403</v>
      </c>
      <c r="M107" s="59">
        <f t="shared" ref="M107:M167" si="36">(+L107-K107)/7</f>
        <v>43.142857142857146</v>
      </c>
      <c r="N107" s="30" t="s">
        <v>1346</v>
      </c>
      <c r="O107" s="108">
        <v>0</v>
      </c>
      <c r="P107" s="30"/>
      <c r="Q107" s="54">
        <f t="shared" si="32"/>
        <v>0</v>
      </c>
      <c r="R107" s="55">
        <f t="shared" si="33"/>
        <v>0</v>
      </c>
      <c r="S107" s="55">
        <f t="shared" ca="1" si="34"/>
        <v>0</v>
      </c>
      <c r="T107" s="55">
        <f t="shared" ca="1" si="35"/>
        <v>0</v>
      </c>
      <c r="U107" s="28" t="str">
        <f t="shared" ca="1" si="29"/>
        <v>NO</v>
      </c>
      <c r="V107" s="105" t="str">
        <f t="shared" ca="1" si="30"/>
        <v>EN TERMINO</v>
      </c>
      <c r="W107" s="105" t="str">
        <f t="shared" ca="1" si="22"/>
        <v>EN TERMINO</v>
      </c>
      <c r="X107" s="29" t="s">
        <v>808</v>
      </c>
      <c r="Y107" s="100" t="s">
        <v>891</v>
      </c>
      <c r="Z107" s="29">
        <f t="shared" si="23"/>
        <v>1</v>
      </c>
      <c r="AA107" s="29" t="str">
        <f t="shared" si="28"/>
        <v>H83R16 - 1</v>
      </c>
      <c r="AB107" s="111">
        <f t="shared" ca="1" si="25"/>
        <v>3</v>
      </c>
      <c r="AC107" s="111">
        <f t="shared" ca="1" si="26"/>
        <v>3</v>
      </c>
      <c r="AD107" s="111" t="str">
        <f t="shared" si="27"/>
        <v>H83R16.</v>
      </c>
      <c r="AE107" s="111" t="str">
        <f t="shared" si="24"/>
        <v>H83R16</v>
      </c>
      <c r="AF107" s="21"/>
      <c r="AG107" s="21"/>
      <c r="AH107" s="21"/>
      <c r="AI107" s="21"/>
      <c r="AJ107" s="21"/>
      <c r="AK107" s="21"/>
      <c r="AL107" s="21"/>
      <c r="AM107" s="21"/>
      <c r="AN107" s="21"/>
      <c r="AO107" s="21"/>
    </row>
    <row r="108" spans="1:41" s="2" customFormat="1" ht="249.95" customHeight="1" x14ac:dyDescent="0.2">
      <c r="A108" s="24">
        <v>99</v>
      </c>
      <c r="B108" s="30">
        <v>107</v>
      </c>
      <c r="C108" s="24"/>
      <c r="D108" s="33">
        <v>1401001</v>
      </c>
      <c r="E108" s="87" t="s">
        <v>2215</v>
      </c>
      <c r="F108" s="88" t="s">
        <v>1991</v>
      </c>
      <c r="G108" s="98" t="s">
        <v>2218</v>
      </c>
      <c r="H108" s="88" t="s">
        <v>2219</v>
      </c>
      <c r="I108" s="60" t="s">
        <v>1891</v>
      </c>
      <c r="J108" s="31">
        <v>2</v>
      </c>
      <c r="K108" s="51">
        <v>43101</v>
      </c>
      <c r="L108" s="51">
        <v>43281</v>
      </c>
      <c r="M108" s="59">
        <f t="shared" si="36"/>
        <v>25.714285714285715</v>
      </c>
      <c r="N108" s="30" t="s">
        <v>1346</v>
      </c>
      <c r="O108" s="108">
        <v>0</v>
      </c>
      <c r="P108" s="30"/>
      <c r="Q108" s="54">
        <f t="shared" si="32"/>
        <v>0</v>
      </c>
      <c r="R108" s="55">
        <f t="shared" si="33"/>
        <v>0</v>
      </c>
      <c r="S108" s="55">
        <f t="shared" ca="1" si="34"/>
        <v>0</v>
      </c>
      <c r="T108" s="55">
        <f t="shared" ca="1" si="35"/>
        <v>25.714285714285715</v>
      </c>
      <c r="U108" s="28" t="str">
        <f t="shared" ca="1" si="29"/>
        <v>NO</v>
      </c>
      <c r="V108" s="105" t="str">
        <f t="shared" ca="1" si="30"/>
        <v>VENCIDO</v>
      </c>
      <c r="W108" s="105" t="str">
        <f t="shared" ca="1" si="22"/>
        <v>VENCIDO</v>
      </c>
      <c r="X108" s="29" t="s">
        <v>808</v>
      </c>
      <c r="Y108" s="100" t="s">
        <v>892</v>
      </c>
      <c r="Z108" s="29">
        <f t="shared" si="23"/>
        <v>1</v>
      </c>
      <c r="AA108" s="29" t="str">
        <f t="shared" si="28"/>
        <v>H84R16 - 1</v>
      </c>
      <c r="AB108" s="111">
        <f t="shared" ca="1" si="25"/>
        <v>1</v>
      </c>
      <c r="AC108" s="111">
        <f t="shared" ca="1" si="26"/>
        <v>1</v>
      </c>
      <c r="AD108" s="111" t="str">
        <f t="shared" si="27"/>
        <v>H84R16.</v>
      </c>
      <c r="AE108" s="111" t="str">
        <f t="shared" si="24"/>
        <v>H84R16</v>
      </c>
      <c r="AF108" s="21"/>
      <c r="AG108" s="21"/>
      <c r="AH108" s="21"/>
      <c r="AI108" s="21"/>
      <c r="AJ108" s="21"/>
      <c r="AK108" s="21"/>
      <c r="AL108" s="21"/>
      <c r="AM108" s="21"/>
      <c r="AN108" s="21"/>
      <c r="AO108" s="21"/>
    </row>
    <row r="109" spans="1:41" s="2" customFormat="1" ht="249.95" customHeight="1" x14ac:dyDescent="0.2">
      <c r="A109" s="24"/>
      <c r="B109" s="30">
        <v>108</v>
      </c>
      <c r="C109" s="24"/>
      <c r="D109" s="33">
        <v>1401001</v>
      </c>
      <c r="E109" s="87" t="s">
        <v>2216</v>
      </c>
      <c r="F109" s="88" t="s">
        <v>1991</v>
      </c>
      <c r="G109" s="98" t="s">
        <v>2220</v>
      </c>
      <c r="H109" s="88" t="s">
        <v>2217</v>
      </c>
      <c r="I109" s="60" t="s">
        <v>2222</v>
      </c>
      <c r="J109" s="31">
        <v>1</v>
      </c>
      <c r="K109" s="51">
        <v>43101</v>
      </c>
      <c r="L109" s="51">
        <v>43403</v>
      </c>
      <c r="M109" s="59">
        <f t="shared" si="36"/>
        <v>43.142857142857146</v>
      </c>
      <c r="N109" s="30" t="s">
        <v>1346</v>
      </c>
      <c r="O109" s="108">
        <v>0</v>
      </c>
      <c r="P109" s="30"/>
      <c r="Q109" s="54">
        <f t="shared" si="32"/>
        <v>0</v>
      </c>
      <c r="R109" s="55">
        <v>0</v>
      </c>
      <c r="S109" s="55">
        <v>0</v>
      </c>
      <c r="T109" s="55">
        <v>0</v>
      </c>
      <c r="U109" s="28" t="str">
        <f t="shared" si="29"/>
        <v>NO</v>
      </c>
      <c r="V109" s="105" t="str">
        <f t="shared" ca="1" si="30"/>
        <v>EN TERMINO</v>
      </c>
      <c r="W109" s="105" t="str">
        <f t="shared" si="22"/>
        <v/>
      </c>
      <c r="X109" s="29" t="s">
        <v>808</v>
      </c>
      <c r="Y109" s="100" t="s">
        <v>892</v>
      </c>
      <c r="Z109" s="29">
        <f t="shared" si="23"/>
        <v>2</v>
      </c>
      <c r="AA109" s="29" t="str">
        <f t="shared" si="28"/>
        <v>H84R16 - 2</v>
      </c>
      <c r="AB109" s="111">
        <f t="shared" ca="1" si="25"/>
        <v>3</v>
      </c>
      <c r="AC109" s="111">
        <f t="shared" ca="1" si="26"/>
        <v>3</v>
      </c>
      <c r="AD109" s="111" t="str">
        <f t="shared" si="27"/>
        <v>H84R16.</v>
      </c>
      <c r="AE109" s="111" t="str">
        <f t="shared" si="24"/>
        <v>H84R16</v>
      </c>
      <c r="AF109" s="21"/>
      <c r="AG109" s="21"/>
      <c r="AH109" s="21"/>
      <c r="AI109" s="21"/>
      <c r="AJ109" s="21"/>
      <c r="AK109" s="21"/>
      <c r="AL109" s="21"/>
      <c r="AM109" s="21"/>
      <c r="AN109" s="21"/>
      <c r="AO109" s="21"/>
    </row>
    <row r="110" spans="1:41" s="2" customFormat="1" ht="249.95" customHeight="1" x14ac:dyDescent="0.2">
      <c r="A110" s="24">
        <v>100</v>
      </c>
      <c r="B110" s="30">
        <v>109</v>
      </c>
      <c r="C110" s="24"/>
      <c r="D110" s="33">
        <v>1401001</v>
      </c>
      <c r="E110" s="87" t="s">
        <v>2214</v>
      </c>
      <c r="F110" s="88" t="s">
        <v>767</v>
      </c>
      <c r="G110" s="88" t="s">
        <v>2221</v>
      </c>
      <c r="H110" s="88" t="s">
        <v>2217</v>
      </c>
      <c r="I110" s="60" t="s">
        <v>2222</v>
      </c>
      <c r="J110" s="31">
        <v>1</v>
      </c>
      <c r="K110" s="51">
        <v>43101</v>
      </c>
      <c r="L110" s="51">
        <v>43403</v>
      </c>
      <c r="M110" s="59">
        <f t="shared" si="36"/>
        <v>43.142857142857146</v>
      </c>
      <c r="N110" s="30" t="s">
        <v>1346</v>
      </c>
      <c r="O110" s="108">
        <v>0</v>
      </c>
      <c r="P110" s="30"/>
      <c r="Q110" s="54">
        <f t="shared" si="32"/>
        <v>0</v>
      </c>
      <c r="R110" s="55">
        <f t="shared" si="33"/>
        <v>0</v>
      </c>
      <c r="S110" s="55">
        <f t="shared" ca="1" si="34"/>
        <v>0</v>
      </c>
      <c r="T110" s="55">
        <f t="shared" ca="1" si="35"/>
        <v>0</v>
      </c>
      <c r="U110" s="28" t="str">
        <f t="shared" ca="1" si="29"/>
        <v>NO</v>
      </c>
      <c r="V110" s="105" t="str">
        <f t="shared" ca="1" si="30"/>
        <v>EN TERMINO</v>
      </c>
      <c r="W110" s="105" t="str">
        <f t="shared" ca="1" si="22"/>
        <v>EN TERMINO</v>
      </c>
      <c r="X110" s="29" t="s">
        <v>808</v>
      </c>
      <c r="Y110" s="100" t="s">
        <v>893</v>
      </c>
      <c r="Z110" s="29">
        <f t="shared" si="23"/>
        <v>1</v>
      </c>
      <c r="AA110" s="29" t="str">
        <f t="shared" si="28"/>
        <v>H85R16 - 1</v>
      </c>
      <c r="AB110" s="111">
        <f t="shared" ca="1" si="25"/>
        <v>3</v>
      </c>
      <c r="AC110" s="111">
        <f t="shared" ca="1" si="26"/>
        <v>3</v>
      </c>
      <c r="AD110" s="111" t="str">
        <f t="shared" si="27"/>
        <v>H85R16.</v>
      </c>
      <c r="AE110" s="111" t="str">
        <f t="shared" si="24"/>
        <v>H85R16</v>
      </c>
      <c r="AF110" s="21"/>
      <c r="AG110" s="21"/>
      <c r="AH110" s="21"/>
      <c r="AI110" s="21"/>
      <c r="AJ110" s="21"/>
      <c r="AK110" s="21"/>
      <c r="AL110" s="21"/>
      <c r="AM110" s="21"/>
      <c r="AN110" s="21"/>
      <c r="AO110" s="21"/>
    </row>
    <row r="111" spans="1:41" s="2" customFormat="1" ht="249.95" customHeight="1" x14ac:dyDescent="0.2">
      <c r="A111" s="24">
        <v>101</v>
      </c>
      <c r="B111" s="30">
        <v>110</v>
      </c>
      <c r="C111" s="24"/>
      <c r="D111" s="33">
        <v>1301001</v>
      </c>
      <c r="E111" s="87" t="s">
        <v>768</v>
      </c>
      <c r="F111" s="88" t="s">
        <v>769</v>
      </c>
      <c r="G111" s="88" t="s">
        <v>1073</v>
      </c>
      <c r="H111" s="88" t="s">
        <v>1074</v>
      </c>
      <c r="I111" s="60" t="s">
        <v>1075</v>
      </c>
      <c r="J111" s="31">
        <v>16</v>
      </c>
      <c r="K111" s="51">
        <v>43040</v>
      </c>
      <c r="L111" s="51">
        <v>43403</v>
      </c>
      <c r="M111" s="59">
        <f t="shared" si="36"/>
        <v>51.857142857142854</v>
      </c>
      <c r="N111" s="30" t="s">
        <v>1072</v>
      </c>
      <c r="O111" s="30">
        <v>1</v>
      </c>
      <c r="P111" s="30"/>
      <c r="Q111" s="54">
        <f t="shared" si="32"/>
        <v>6.25</v>
      </c>
      <c r="R111" s="55">
        <f t="shared" si="33"/>
        <v>3.2410714285714284</v>
      </c>
      <c r="S111" s="55">
        <f t="shared" ca="1" si="34"/>
        <v>0</v>
      </c>
      <c r="T111" s="55">
        <f t="shared" ca="1" si="35"/>
        <v>0</v>
      </c>
      <c r="U111" s="28" t="str">
        <f t="shared" ca="1" si="29"/>
        <v>NO</v>
      </c>
      <c r="V111" s="105" t="str">
        <f t="shared" ca="1" si="30"/>
        <v>CON AVANCE</v>
      </c>
      <c r="W111" s="105" t="str">
        <f t="shared" ca="1" si="22"/>
        <v>CON AVANCE</v>
      </c>
      <c r="X111" s="29" t="s">
        <v>808</v>
      </c>
      <c r="Y111" s="100" t="s">
        <v>894</v>
      </c>
      <c r="Z111" s="29">
        <f t="shared" si="23"/>
        <v>1</v>
      </c>
      <c r="AA111" s="29" t="str">
        <f t="shared" si="28"/>
        <v>H86R16 - 1</v>
      </c>
      <c r="AB111" s="111">
        <f t="shared" ca="1" si="25"/>
        <v>4</v>
      </c>
      <c r="AC111" s="111">
        <f t="shared" ca="1" si="26"/>
        <v>4</v>
      </c>
      <c r="AD111" s="111" t="str">
        <f t="shared" si="27"/>
        <v>H86R16.</v>
      </c>
      <c r="AE111" s="111" t="str">
        <f t="shared" si="24"/>
        <v>H86R16</v>
      </c>
      <c r="AF111" s="21"/>
      <c r="AG111" s="21"/>
      <c r="AH111" s="21"/>
      <c r="AI111" s="21"/>
      <c r="AJ111" s="21"/>
      <c r="AK111" s="21"/>
      <c r="AL111" s="21"/>
      <c r="AM111" s="21"/>
      <c r="AN111" s="21"/>
      <c r="AO111" s="21"/>
    </row>
    <row r="112" spans="1:41" s="2" customFormat="1" ht="249.95" customHeight="1" x14ac:dyDescent="0.2">
      <c r="A112" s="24">
        <v>102</v>
      </c>
      <c r="B112" s="30">
        <v>111</v>
      </c>
      <c r="C112" s="24"/>
      <c r="D112" s="33">
        <v>1301001</v>
      </c>
      <c r="E112" s="87" t="s">
        <v>1996</v>
      </c>
      <c r="F112" s="88" t="s">
        <v>1997</v>
      </c>
      <c r="G112" s="66" t="s">
        <v>1076</v>
      </c>
      <c r="H112" s="88" t="s">
        <v>1077</v>
      </c>
      <c r="I112" s="60" t="s">
        <v>1075</v>
      </c>
      <c r="J112" s="31">
        <v>16</v>
      </c>
      <c r="K112" s="51">
        <v>43040</v>
      </c>
      <c r="L112" s="51">
        <v>43403</v>
      </c>
      <c r="M112" s="59">
        <f t="shared" si="36"/>
        <v>51.857142857142854</v>
      </c>
      <c r="N112" s="30" t="s">
        <v>1072</v>
      </c>
      <c r="O112" s="30">
        <v>1</v>
      </c>
      <c r="P112" s="30"/>
      <c r="Q112" s="54">
        <f t="shared" si="32"/>
        <v>6.25</v>
      </c>
      <c r="R112" s="55">
        <f t="shared" si="33"/>
        <v>3.2410714285714284</v>
      </c>
      <c r="S112" s="55">
        <f t="shared" ca="1" si="34"/>
        <v>0</v>
      </c>
      <c r="T112" s="55">
        <f t="shared" ca="1" si="35"/>
        <v>0</v>
      </c>
      <c r="U112" s="28" t="str">
        <f t="shared" ca="1" si="29"/>
        <v>NO</v>
      </c>
      <c r="V112" s="105" t="str">
        <f t="shared" ca="1" si="30"/>
        <v>CON AVANCE</v>
      </c>
      <c r="W112" s="105" t="str">
        <f t="shared" ca="1" si="22"/>
        <v>CON AVANCE</v>
      </c>
      <c r="X112" s="29" t="s">
        <v>808</v>
      </c>
      <c r="Y112" s="100" t="s">
        <v>895</v>
      </c>
      <c r="Z112" s="29">
        <f t="shared" si="23"/>
        <v>1</v>
      </c>
      <c r="AA112" s="29" t="str">
        <f t="shared" si="28"/>
        <v>H87R16 - 1</v>
      </c>
      <c r="AB112" s="111">
        <f t="shared" ca="1" si="25"/>
        <v>4</v>
      </c>
      <c r="AC112" s="111">
        <f t="shared" ca="1" si="26"/>
        <v>4</v>
      </c>
      <c r="AD112" s="111" t="str">
        <f t="shared" si="27"/>
        <v>H87R16</v>
      </c>
      <c r="AE112" s="111" t="str">
        <f t="shared" si="24"/>
        <v>H87R16</v>
      </c>
      <c r="AF112" s="21"/>
      <c r="AG112" s="21"/>
      <c r="AH112" s="21"/>
      <c r="AI112" s="21"/>
      <c r="AJ112" s="21"/>
      <c r="AK112" s="21"/>
      <c r="AL112" s="21"/>
      <c r="AM112" s="21"/>
      <c r="AN112" s="21"/>
      <c r="AO112" s="21"/>
    </row>
    <row r="113" spans="1:41" s="2" customFormat="1" ht="249.95" customHeight="1" x14ac:dyDescent="0.2">
      <c r="A113" s="24">
        <v>103</v>
      </c>
      <c r="B113" s="30">
        <v>112</v>
      </c>
      <c r="C113" s="24"/>
      <c r="D113" s="33">
        <v>1301001</v>
      </c>
      <c r="E113" s="87" t="s">
        <v>770</v>
      </c>
      <c r="F113" s="88" t="s">
        <v>771</v>
      </c>
      <c r="G113" s="66" t="s">
        <v>1078</v>
      </c>
      <c r="H113" s="88" t="s">
        <v>1079</v>
      </c>
      <c r="I113" s="60" t="s">
        <v>27</v>
      </c>
      <c r="J113" s="31">
        <v>4</v>
      </c>
      <c r="K113" s="51">
        <v>43040</v>
      </c>
      <c r="L113" s="51">
        <v>43403</v>
      </c>
      <c r="M113" s="59">
        <f t="shared" si="36"/>
        <v>51.857142857142854</v>
      </c>
      <c r="N113" s="30" t="s">
        <v>1072</v>
      </c>
      <c r="O113" s="108">
        <v>0</v>
      </c>
      <c r="P113" s="30"/>
      <c r="Q113" s="54">
        <f t="shared" si="32"/>
        <v>0</v>
      </c>
      <c r="R113" s="55">
        <f t="shared" si="33"/>
        <v>0</v>
      </c>
      <c r="S113" s="55">
        <f t="shared" ca="1" si="34"/>
        <v>0</v>
      </c>
      <c r="T113" s="55">
        <f t="shared" ca="1" si="35"/>
        <v>0</v>
      </c>
      <c r="U113" s="28" t="str">
        <f t="shared" ca="1" si="29"/>
        <v>NO</v>
      </c>
      <c r="V113" s="105" t="str">
        <f t="shared" ca="1" si="30"/>
        <v>EN TERMINO</v>
      </c>
      <c r="W113" s="105" t="str">
        <f t="shared" ca="1" si="22"/>
        <v>EN TERMINO</v>
      </c>
      <c r="X113" s="29" t="s">
        <v>808</v>
      </c>
      <c r="Y113" s="100" t="s">
        <v>896</v>
      </c>
      <c r="Z113" s="29">
        <f t="shared" si="23"/>
        <v>1</v>
      </c>
      <c r="AA113" s="29" t="str">
        <f t="shared" si="28"/>
        <v>H88R16 - 1</v>
      </c>
      <c r="AB113" s="111">
        <f t="shared" ca="1" si="25"/>
        <v>3</v>
      </c>
      <c r="AC113" s="111">
        <f t="shared" ca="1" si="26"/>
        <v>3</v>
      </c>
      <c r="AD113" s="111" t="str">
        <f t="shared" si="27"/>
        <v>H88R16</v>
      </c>
      <c r="AE113" s="111" t="str">
        <f t="shared" si="24"/>
        <v>H88R16</v>
      </c>
      <c r="AF113" s="21"/>
      <c r="AG113" s="21"/>
      <c r="AH113" s="21"/>
      <c r="AI113" s="21"/>
      <c r="AJ113" s="21"/>
      <c r="AK113" s="21"/>
      <c r="AL113" s="21"/>
      <c r="AM113" s="21"/>
      <c r="AN113" s="21"/>
      <c r="AO113" s="21"/>
    </row>
    <row r="114" spans="1:41" s="2" customFormat="1" ht="249.95" customHeight="1" x14ac:dyDescent="0.2">
      <c r="A114" s="24">
        <v>104</v>
      </c>
      <c r="B114" s="30">
        <v>113</v>
      </c>
      <c r="C114" s="24"/>
      <c r="D114" s="33">
        <v>1301001</v>
      </c>
      <c r="E114" s="87" t="s">
        <v>772</v>
      </c>
      <c r="F114" s="88" t="s">
        <v>773</v>
      </c>
      <c r="G114" s="88" t="s">
        <v>1080</v>
      </c>
      <c r="H114" s="88" t="s">
        <v>1081</v>
      </c>
      <c r="I114" s="60" t="s">
        <v>63</v>
      </c>
      <c r="J114" s="31">
        <v>4</v>
      </c>
      <c r="K114" s="51">
        <v>43040</v>
      </c>
      <c r="L114" s="51">
        <v>43403</v>
      </c>
      <c r="M114" s="59">
        <f t="shared" si="36"/>
        <v>51.857142857142854</v>
      </c>
      <c r="N114" s="30" t="s">
        <v>1072</v>
      </c>
      <c r="O114" s="108">
        <v>0</v>
      </c>
      <c r="P114" s="30"/>
      <c r="Q114" s="54">
        <f t="shared" si="32"/>
        <v>0</v>
      </c>
      <c r="R114" s="55">
        <f t="shared" si="33"/>
        <v>0</v>
      </c>
      <c r="S114" s="55">
        <f t="shared" ca="1" si="34"/>
        <v>0</v>
      </c>
      <c r="T114" s="55">
        <f t="shared" ca="1" si="35"/>
        <v>0</v>
      </c>
      <c r="U114" s="28" t="str">
        <f t="shared" ca="1" si="29"/>
        <v>NO</v>
      </c>
      <c r="V114" s="105" t="str">
        <f t="shared" ca="1" si="30"/>
        <v>EN TERMINO</v>
      </c>
      <c r="W114" s="105" t="str">
        <f t="shared" ca="1" si="22"/>
        <v>EN TERMINO</v>
      </c>
      <c r="X114" s="29" t="s">
        <v>808</v>
      </c>
      <c r="Y114" s="100" t="s">
        <v>897</v>
      </c>
      <c r="Z114" s="29">
        <f t="shared" si="23"/>
        <v>1</v>
      </c>
      <c r="AA114" s="29" t="str">
        <f t="shared" si="28"/>
        <v>H89R16 - 1</v>
      </c>
      <c r="AB114" s="111">
        <f t="shared" ca="1" si="25"/>
        <v>3</v>
      </c>
      <c r="AC114" s="111">
        <f t="shared" ca="1" si="26"/>
        <v>3</v>
      </c>
      <c r="AD114" s="111" t="str">
        <f t="shared" si="27"/>
        <v>H89R16.</v>
      </c>
      <c r="AE114" s="111" t="str">
        <f t="shared" si="24"/>
        <v>H89R16</v>
      </c>
      <c r="AF114" s="21"/>
      <c r="AG114" s="21"/>
      <c r="AH114" s="21"/>
      <c r="AI114" s="21"/>
      <c r="AJ114" s="21"/>
      <c r="AK114" s="21"/>
      <c r="AL114" s="21"/>
      <c r="AM114" s="21"/>
      <c r="AN114" s="21"/>
      <c r="AO114" s="21"/>
    </row>
    <row r="115" spans="1:41" s="2" customFormat="1" ht="249.95" customHeight="1" x14ac:dyDescent="0.2">
      <c r="A115" s="24">
        <v>105</v>
      </c>
      <c r="B115" s="30">
        <v>114</v>
      </c>
      <c r="C115" s="24"/>
      <c r="D115" s="33">
        <v>1301001</v>
      </c>
      <c r="E115" s="87" t="s">
        <v>774</v>
      </c>
      <c r="F115" s="88" t="s">
        <v>775</v>
      </c>
      <c r="G115" s="88" t="s">
        <v>1082</v>
      </c>
      <c r="H115" s="88" t="s">
        <v>1083</v>
      </c>
      <c r="I115" s="60" t="s">
        <v>1084</v>
      </c>
      <c r="J115" s="31">
        <v>6</v>
      </c>
      <c r="K115" s="51">
        <v>43040</v>
      </c>
      <c r="L115" s="51">
        <v>43403</v>
      </c>
      <c r="M115" s="59">
        <f t="shared" si="36"/>
        <v>51.857142857142854</v>
      </c>
      <c r="N115" s="30" t="s">
        <v>1072</v>
      </c>
      <c r="O115" s="108">
        <v>0</v>
      </c>
      <c r="P115" s="30"/>
      <c r="Q115" s="54">
        <f t="shared" si="32"/>
        <v>0</v>
      </c>
      <c r="R115" s="55">
        <f t="shared" si="33"/>
        <v>0</v>
      </c>
      <c r="S115" s="55">
        <f t="shared" ca="1" si="34"/>
        <v>0</v>
      </c>
      <c r="T115" s="55">
        <f t="shared" ca="1" si="35"/>
        <v>0</v>
      </c>
      <c r="U115" s="28" t="str">
        <f t="shared" ca="1" si="29"/>
        <v>NO</v>
      </c>
      <c r="V115" s="105" t="str">
        <f t="shared" ca="1" si="30"/>
        <v>EN TERMINO</v>
      </c>
      <c r="W115" s="105" t="str">
        <f t="shared" ca="1" si="22"/>
        <v>EN TERMINO</v>
      </c>
      <c r="X115" s="29" t="s">
        <v>808</v>
      </c>
      <c r="Y115" s="100" t="s">
        <v>898</v>
      </c>
      <c r="Z115" s="29">
        <f t="shared" si="23"/>
        <v>1</v>
      </c>
      <c r="AA115" s="29" t="str">
        <f t="shared" si="28"/>
        <v>H90R16 - 1</v>
      </c>
      <c r="AB115" s="111">
        <f t="shared" ca="1" si="25"/>
        <v>3</v>
      </c>
      <c r="AC115" s="111">
        <f t="shared" ca="1" si="26"/>
        <v>3</v>
      </c>
      <c r="AD115" s="111" t="str">
        <f t="shared" si="27"/>
        <v>H90R16.</v>
      </c>
      <c r="AE115" s="111" t="str">
        <f t="shared" si="24"/>
        <v>H90R16</v>
      </c>
      <c r="AF115" s="21"/>
      <c r="AG115" s="21"/>
      <c r="AH115" s="21"/>
      <c r="AI115" s="21"/>
      <c r="AJ115" s="21"/>
      <c r="AK115" s="21"/>
      <c r="AL115" s="21"/>
      <c r="AM115" s="21"/>
      <c r="AN115" s="21"/>
      <c r="AO115" s="21"/>
    </row>
    <row r="116" spans="1:41" s="2" customFormat="1" ht="249.95" customHeight="1" x14ac:dyDescent="0.2">
      <c r="A116" s="24">
        <v>106</v>
      </c>
      <c r="B116" s="30">
        <v>115</v>
      </c>
      <c r="C116" s="24"/>
      <c r="D116" s="33">
        <v>1301001</v>
      </c>
      <c r="E116" s="87" t="s">
        <v>776</v>
      </c>
      <c r="F116" s="88" t="s">
        <v>777</v>
      </c>
      <c r="G116" s="88" t="s">
        <v>1082</v>
      </c>
      <c r="H116" s="88" t="s">
        <v>1083</v>
      </c>
      <c r="I116" s="60" t="s">
        <v>1084</v>
      </c>
      <c r="J116" s="31">
        <v>6</v>
      </c>
      <c r="K116" s="51">
        <v>43040</v>
      </c>
      <c r="L116" s="51">
        <v>43403</v>
      </c>
      <c r="M116" s="59">
        <f t="shared" si="36"/>
        <v>51.857142857142854</v>
      </c>
      <c r="N116" s="30" t="s">
        <v>1072</v>
      </c>
      <c r="O116" s="108">
        <v>0</v>
      </c>
      <c r="P116" s="30"/>
      <c r="Q116" s="54">
        <f t="shared" si="32"/>
        <v>0</v>
      </c>
      <c r="R116" s="55">
        <f t="shared" si="33"/>
        <v>0</v>
      </c>
      <c r="S116" s="55">
        <f t="shared" ca="1" si="34"/>
        <v>0</v>
      </c>
      <c r="T116" s="55">
        <f t="shared" ca="1" si="35"/>
        <v>0</v>
      </c>
      <c r="U116" s="28" t="str">
        <f t="shared" ca="1" si="29"/>
        <v>NO</v>
      </c>
      <c r="V116" s="105" t="str">
        <f t="shared" ca="1" si="30"/>
        <v>EN TERMINO</v>
      </c>
      <c r="W116" s="105" t="str">
        <f t="shared" ca="1" si="22"/>
        <v>EN TERMINO</v>
      </c>
      <c r="X116" s="29" t="s">
        <v>808</v>
      </c>
      <c r="Y116" s="100" t="s">
        <v>899</v>
      </c>
      <c r="Z116" s="29">
        <f t="shared" si="23"/>
        <v>1</v>
      </c>
      <c r="AA116" s="29" t="str">
        <f t="shared" si="28"/>
        <v>H91R16 - 1</v>
      </c>
      <c r="AB116" s="111">
        <f t="shared" ca="1" si="25"/>
        <v>3</v>
      </c>
      <c r="AC116" s="111">
        <f t="shared" ca="1" si="26"/>
        <v>3</v>
      </c>
      <c r="AD116" s="111" t="str">
        <f t="shared" si="27"/>
        <v>H91R16.</v>
      </c>
      <c r="AE116" s="111" t="str">
        <f t="shared" si="24"/>
        <v>H91R16</v>
      </c>
      <c r="AF116" s="21"/>
      <c r="AG116" s="21"/>
      <c r="AH116" s="21"/>
      <c r="AI116" s="21"/>
      <c r="AJ116" s="21"/>
      <c r="AK116" s="21"/>
      <c r="AL116" s="21"/>
      <c r="AM116" s="21"/>
      <c r="AN116" s="21"/>
      <c r="AO116" s="21"/>
    </row>
    <row r="117" spans="1:41" s="2" customFormat="1" ht="249.95" customHeight="1" x14ac:dyDescent="0.2">
      <c r="A117" s="24">
        <v>107</v>
      </c>
      <c r="B117" s="30">
        <v>116</v>
      </c>
      <c r="C117" s="24"/>
      <c r="D117" s="33">
        <v>1801002</v>
      </c>
      <c r="E117" s="87" t="s">
        <v>1217</v>
      </c>
      <c r="F117" s="88" t="s">
        <v>778</v>
      </c>
      <c r="G117" s="88" t="s">
        <v>1210</v>
      </c>
      <c r="H117" s="88" t="s">
        <v>1211</v>
      </c>
      <c r="I117" s="60" t="s">
        <v>8</v>
      </c>
      <c r="J117" s="31">
        <v>1</v>
      </c>
      <c r="K117" s="51">
        <v>43040</v>
      </c>
      <c r="L117" s="51">
        <v>43281</v>
      </c>
      <c r="M117" s="59">
        <f t="shared" si="36"/>
        <v>34.428571428571431</v>
      </c>
      <c r="N117" s="30" t="s">
        <v>1212</v>
      </c>
      <c r="O117" s="108">
        <v>1</v>
      </c>
      <c r="P117" s="30"/>
      <c r="Q117" s="54">
        <f t="shared" si="32"/>
        <v>100</v>
      </c>
      <c r="R117" s="55">
        <f t="shared" si="33"/>
        <v>34.428571428571431</v>
      </c>
      <c r="S117" s="55">
        <f t="shared" ca="1" si="34"/>
        <v>34.428571428571431</v>
      </c>
      <c r="T117" s="55">
        <f t="shared" ca="1" si="35"/>
        <v>34.428571428571431</v>
      </c>
      <c r="U117" s="28" t="str">
        <f t="shared" si="29"/>
        <v>SI</v>
      </c>
      <c r="V117" s="105" t="str">
        <f t="shared" si="30"/>
        <v>CUMPLIDO</v>
      </c>
      <c r="W117" s="105" t="str">
        <f t="shared" si="22"/>
        <v>CUMPLIDO</v>
      </c>
      <c r="X117" s="29" t="s">
        <v>808</v>
      </c>
      <c r="Y117" s="100" t="s">
        <v>900</v>
      </c>
      <c r="Z117" s="29">
        <f t="shared" si="23"/>
        <v>1</v>
      </c>
      <c r="AA117" s="29" t="str">
        <f t="shared" si="28"/>
        <v>H92R16 - 1</v>
      </c>
      <c r="AB117" s="111">
        <f t="shared" si="25"/>
        <v>5</v>
      </c>
      <c r="AC117" s="111">
        <f t="shared" si="26"/>
        <v>5</v>
      </c>
      <c r="AD117" s="111" t="str">
        <f t="shared" si="27"/>
        <v>H92R16.</v>
      </c>
      <c r="AE117" s="111" t="str">
        <f t="shared" si="24"/>
        <v>H92R16</v>
      </c>
      <c r="AF117" s="21"/>
      <c r="AG117" s="21"/>
      <c r="AH117" s="21"/>
      <c r="AI117" s="21"/>
      <c r="AJ117" s="21"/>
      <c r="AK117" s="21"/>
      <c r="AL117" s="21"/>
      <c r="AM117" s="21"/>
      <c r="AN117" s="21"/>
      <c r="AO117" s="21"/>
    </row>
    <row r="118" spans="1:41" s="2" customFormat="1" ht="249.95" customHeight="1" x14ac:dyDescent="0.2">
      <c r="A118" s="24">
        <v>108</v>
      </c>
      <c r="B118" s="30">
        <v>117</v>
      </c>
      <c r="C118" s="24"/>
      <c r="D118" s="33">
        <v>1801002</v>
      </c>
      <c r="E118" s="87" t="s">
        <v>1218</v>
      </c>
      <c r="F118" s="88" t="s">
        <v>779</v>
      </c>
      <c r="G118" s="88" t="s">
        <v>1213</v>
      </c>
      <c r="H118" s="88" t="s">
        <v>1214</v>
      </c>
      <c r="I118" s="60" t="s">
        <v>63</v>
      </c>
      <c r="J118" s="31">
        <v>4</v>
      </c>
      <c r="K118" s="51">
        <v>43040</v>
      </c>
      <c r="L118" s="51">
        <v>43403</v>
      </c>
      <c r="M118" s="59">
        <f t="shared" si="36"/>
        <v>51.857142857142854</v>
      </c>
      <c r="N118" s="30" t="s">
        <v>1212</v>
      </c>
      <c r="O118" s="108">
        <v>0</v>
      </c>
      <c r="P118" s="30"/>
      <c r="Q118" s="54">
        <f t="shared" si="32"/>
        <v>0</v>
      </c>
      <c r="R118" s="55">
        <f t="shared" si="33"/>
        <v>0</v>
      </c>
      <c r="S118" s="55">
        <f t="shared" ca="1" si="34"/>
        <v>0</v>
      </c>
      <c r="T118" s="55">
        <f t="shared" ca="1" si="35"/>
        <v>0</v>
      </c>
      <c r="U118" s="28" t="str">
        <f t="shared" ca="1" si="29"/>
        <v>NO</v>
      </c>
      <c r="V118" s="105" t="str">
        <f t="shared" ca="1" si="30"/>
        <v>EN TERMINO</v>
      </c>
      <c r="W118" s="105" t="str">
        <f t="shared" ca="1" si="22"/>
        <v>EN TERMINO</v>
      </c>
      <c r="X118" s="29" t="s">
        <v>808</v>
      </c>
      <c r="Y118" s="100" t="s">
        <v>901</v>
      </c>
      <c r="Z118" s="29">
        <f t="shared" si="23"/>
        <v>1</v>
      </c>
      <c r="AA118" s="29" t="str">
        <f t="shared" si="28"/>
        <v>H93R16 - 1</v>
      </c>
      <c r="AB118" s="111">
        <f t="shared" ca="1" si="25"/>
        <v>3</v>
      </c>
      <c r="AC118" s="111">
        <f t="shared" ca="1" si="26"/>
        <v>3</v>
      </c>
      <c r="AD118" s="111" t="str">
        <f t="shared" si="27"/>
        <v>H93R16.</v>
      </c>
      <c r="AE118" s="111" t="str">
        <f t="shared" si="24"/>
        <v>H93R16</v>
      </c>
      <c r="AF118" s="21"/>
      <c r="AG118" s="21"/>
      <c r="AH118" s="21"/>
      <c r="AI118" s="21"/>
      <c r="AJ118" s="21"/>
      <c r="AK118" s="21"/>
      <c r="AL118" s="21"/>
      <c r="AM118" s="21"/>
      <c r="AN118" s="21"/>
      <c r="AO118" s="21"/>
    </row>
    <row r="119" spans="1:41" s="2" customFormat="1" ht="249.95" customHeight="1" x14ac:dyDescent="0.2">
      <c r="A119" s="24">
        <v>109</v>
      </c>
      <c r="B119" s="30">
        <v>118</v>
      </c>
      <c r="C119" s="24"/>
      <c r="D119" s="33">
        <v>1801004</v>
      </c>
      <c r="E119" s="87" t="s">
        <v>1219</v>
      </c>
      <c r="F119" s="88" t="s">
        <v>780</v>
      </c>
      <c r="G119" s="88" t="s">
        <v>1215</v>
      </c>
      <c r="H119" s="88" t="s">
        <v>1216</v>
      </c>
      <c r="I119" s="60" t="s">
        <v>63</v>
      </c>
      <c r="J119" s="31">
        <v>4</v>
      </c>
      <c r="K119" s="51">
        <v>43040</v>
      </c>
      <c r="L119" s="51">
        <v>43403</v>
      </c>
      <c r="M119" s="59">
        <f t="shared" si="36"/>
        <v>51.857142857142854</v>
      </c>
      <c r="N119" s="30" t="s">
        <v>1212</v>
      </c>
      <c r="O119" s="108">
        <v>3.899</v>
      </c>
      <c r="P119" s="30"/>
      <c r="Q119" s="54">
        <f t="shared" si="32"/>
        <v>97.474999999999994</v>
      </c>
      <c r="R119" s="55">
        <f t="shared" si="33"/>
        <v>50.547749999999994</v>
      </c>
      <c r="S119" s="55">
        <f t="shared" ca="1" si="34"/>
        <v>0</v>
      </c>
      <c r="T119" s="55">
        <f t="shared" ca="1" si="35"/>
        <v>0</v>
      </c>
      <c r="U119" s="28" t="str">
        <f t="shared" ca="1" si="29"/>
        <v>NO</v>
      </c>
      <c r="V119" s="105" t="str">
        <f t="shared" ca="1" si="30"/>
        <v>CON AVANCE</v>
      </c>
      <c r="W119" s="105" t="str">
        <f t="shared" ca="1" si="22"/>
        <v>CON AVANCE</v>
      </c>
      <c r="X119" s="29" t="s">
        <v>808</v>
      </c>
      <c r="Y119" s="100" t="s">
        <v>902</v>
      </c>
      <c r="Z119" s="29">
        <f t="shared" si="23"/>
        <v>1</v>
      </c>
      <c r="AA119" s="29" t="str">
        <f t="shared" si="28"/>
        <v>H94R16 - 1</v>
      </c>
      <c r="AB119" s="111">
        <f t="shared" ca="1" si="25"/>
        <v>4</v>
      </c>
      <c r="AC119" s="111">
        <f t="shared" ca="1" si="26"/>
        <v>4</v>
      </c>
      <c r="AD119" s="111" t="str">
        <f t="shared" si="27"/>
        <v>H94R16.</v>
      </c>
      <c r="AE119" s="111" t="str">
        <f t="shared" si="24"/>
        <v>H94R16</v>
      </c>
      <c r="AF119" s="21"/>
      <c r="AG119" s="21"/>
      <c r="AH119" s="21"/>
      <c r="AI119" s="21"/>
      <c r="AJ119" s="21"/>
      <c r="AK119" s="21"/>
      <c r="AL119" s="21"/>
      <c r="AM119" s="21"/>
      <c r="AN119" s="21"/>
      <c r="AO119" s="21"/>
    </row>
    <row r="120" spans="1:41" s="2" customFormat="1" ht="330" customHeight="1" x14ac:dyDescent="0.2">
      <c r="A120" s="24">
        <v>110</v>
      </c>
      <c r="B120" s="30">
        <v>119</v>
      </c>
      <c r="C120" s="24"/>
      <c r="D120" s="33">
        <v>1301001</v>
      </c>
      <c r="E120" s="87" t="s">
        <v>2063</v>
      </c>
      <c r="F120" s="88" t="s">
        <v>781</v>
      </c>
      <c r="G120" s="88" t="s">
        <v>1085</v>
      </c>
      <c r="H120" s="88" t="s">
        <v>1086</v>
      </c>
      <c r="I120" s="60" t="s">
        <v>27</v>
      </c>
      <c r="J120" s="31">
        <v>4</v>
      </c>
      <c r="K120" s="51">
        <v>43040</v>
      </c>
      <c r="L120" s="51">
        <v>43403</v>
      </c>
      <c r="M120" s="59">
        <f t="shared" si="36"/>
        <v>51.857142857142854</v>
      </c>
      <c r="N120" s="30" t="s">
        <v>1072</v>
      </c>
      <c r="O120" s="108">
        <v>0</v>
      </c>
      <c r="P120" s="30"/>
      <c r="Q120" s="54">
        <f t="shared" si="32"/>
        <v>0</v>
      </c>
      <c r="R120" s="55">
        <f t="shared" si="33"/>
        <v>0</v>
      </c>
      <c r="S120" s="55">
        <f t="shared" ca="1" si="34"/>
        <v>0</v>
      </c>
      <c r="T120" s="55">
        <f t="shared" ca="1" si="35"/>
        <v>0</v>
      </c>
      <c r="U120" s="28" t="str">
        <f t="shared" ca="1" si="29"/>
        <v>NO</v>
      </c>
      <c r="V120" s="105" t="str">
        <f t="shared" ca="1" si="30"/>
        <v>EN TERMINO</v>
      </c>
      <c r="W120" s="105" t="str">
        <f t="shared" ca="1" si="22"/>
        <v>EN TERMINO</v>
      </c>
      <c r="X120" s="29" t="s">
        <v>808</v>
      </c>
      <c r="Y120" s="100" t="s">
        <v>903</v>
      </c>
      <c r="Z120" s="29">
        <f t="shared" si="23"/>
        <v>1</v>
      </c>
      <c r="AA120" s="29" t="str">
        <f t="shared" si="28"/>
        <v>H95R16 - 1</v>
      </c>
      <c r="AB120" s="111">
        <f t="shared" ca="1" si="25"/>
        <v>3</v>
      </c>
      <c r="AC120" s="111">
        <f t="shared" ca="1" si="26"/>
        <v>3</v>
      </c>
      <c r="AD120" s="111" t="str">
        <f t="shared" si="27"/>
        <v>H95R16.</v>
      </c>
      <c r="AE120" s="111" t="str">
        <f t="shared" si="24"/>
        <v>H95R16</v>
      </c>
      <c r="AF120" s="21"/>
      <c r="AG120" s="21"/>
      <c r="AH120" s="21"/>
      <c r="AI120" s="21"/>
      <c r="AJ120" s="21"/>
      <c r="AK120" s="21"/>
      <c r="AL120" s="21"/>
      <c r="AM120" s="21"/>
      <c r="AN120" s="21"/>
      <c r="AO120" s="21"/>
    </row>
    <row r="121" spans="1:41" s="2" customFormat="1" ht="178.5" customHeight="1" x14ac:dyDescent="0.2">
      <c r="A121" s="86">
        <v>111</v>
      </c>
      <c r="B121" s="30">
        <v>120</v>
      </c>
      <c r="C121" s="86"/>
      <c r="D121" s="25">
        <v>1801002</v>
      </c>
      <c r="E121" s="87" t="s">
        <v>2053</v>
      </c>
      <c r="F121" s="88" t="s">
        <v>2054</v>
      </c>
      <c r="G121" s="88" t="s">
        <v>2130</v>
      </c>
      <c r="H121" s="88" t="s">
        <v>2131</v>
      </c>
      <c r="I121" s="60" t="s">
        <v>2057</v>
      </c>
      <c r="J121" s="31">
        <v>4</v>
      </c>
      <c r="K121" s="51">
        <v>43040</v>
      </c>
      <c r="L121" s="51">
        <v>43342</v>
      </c>
      <c r="M121" s="59">
        <f t="shared" si="36"/>
        <v>43.142857142857146</v>
      </c>
      <c r="N121" s="31" t="s">
        <v>1212</v>
      </c>
      <c r="O121" s="108">
        <v>0</v>
      </c>
      <c r="P121" s="31"/>
      <c r="Q121" s="54">
        <f t="shared" si="32"/>
        <v>0</v>
      </c>
      <c r="R121" s="55">
        <f t="shared" si="33"/>
        <v>0</v>
      </c>
      <c r="S121" s="55">
        <f t="shared" ca="1" si="34"/>
        <v>0</v>
      </c>
      <c r="T121" s="55">
        <f t="shared" ca="1" si="35"/>
        <v>0</v>
      </c>
      <c r="U121" s="28" t="str">
        <f t="shared" ca="1" si="29"/>
        <v>NO</v>
      </c>
      <c r="V121" s="105" t="str">
        <f t="shared" ca="1" si="30"/>
        <v>EN TERMINO</v>
      </c>
      <c r="W121" s="105" t="str">
        <f t="shared" ca="1" si="22"/>
        <v>EN TERMINO</v>
      </c>
      <c r="X121" s="29" t="s">
        <v>808</v>
      </c>
      <c r="Y121" s="100" t="s">
        <v>904</v>
      </c>
      <c r="Z121" s="29">
        <f t="shared" si="23"/>
        <v>1</v>
      </c>
      <c r="AA121" s="29" t="str">
        <f t="shared" si="28"/>
        <v>H96R16 - 1</v>
      </c>
      <c r="AB121" s="111">
        <f t="shared" ca="1" si="25"/>
        <v>3</v>
      </c>
      <c r="AC121" s="111">
        <f t="shared" ca="1" si="26"/>
        <v>3</v>
      </c>
      <c r="AD121" s="111" t="str">
        <f t="shared" si="27"/>
        <v>H96R16.</v>
      </c>
      <c r="AE121" s="111" t="str">
        <f t="shared" si="24"/>
        <v>H96R16</v>
      </c>
    </row>
    <row r="122" spans="1:41" s="2" customFormat="1" ht="249.95" customHeight="1" x14ac:dyDescent="0.2">
      <c r="A122" s="24">
        <v>112</v>
      </c>
      <c r="B122" s="30">
        <v>121</v>
      </c>
      <c r="C122" s="24"/>
      <c r="D122" s="33">
        <v>1801003</v>
      </c>
      <c r="E122" s="87" t="s">
        <v>1154</v>
      </c>
      <c r="F122" s="88" t="s">
        <v>782</v>
      </c>
      <c r="G122" s="88" t="s">
        <v>1221</v>
      </c>
      <c r="H122" s="88" t="s">
        <v>1222</v>
      </c>
      <c r="I122" s="60" t="s">
        <v>63</v>
      </c>
      <c r="J122" s="31">
        <v>4</v>
      </c>
      <c r="K122" s="51">
        <v>43040</v>
      </c>
      <c r="L122" s="51">
        <v>43403</v>
      </c>
      <c r="M122" s="59">
        <f t="shared" si="36"/>
        <v>51.857142857142854</v>
      </c>
      <c r="N122" s="30" t="s">
        <v>1153</v>
      </c>
      <c r="O122" s="108">
        <v>0</v>
      </c>
      <c r="P122" s="30"/>
      <c r="Q122" s="54">
        <f t="shared" si="32"/>
        <v>0</v>
      </c>
      <c r="R122" s="55">
        <f t="shared" si="33"/>
        <v>0</v>
      </c>
      <c r="S122" s="55">
        <f t="shared" ca="1" si="34"/>
        <v>0</v>
      </c>
      <c r="T122" s="55">
        <f t="shared" ca="1" si="35"/>
        <v>0</v>
      </c>
      <c r="U122" s="28" t="str">
        <f t="shared" ca="1" si="29"/>
        <v>NO</v>
      </c>
      <c r="V122" s="105" t="str">
        <f t="shared" ca="1" si="30"/>
        <v>EN TERMINO</v>
      </c>
      <c r="W122" s="105" t="str">
        <f t="shared" ca="1" si="22"/>
        <v>EN TERMINO</v>
      </c>
      <c r="X122" s="29" t="s">
        <v>808</v>
      </c>
      <c r="Y122" s="100" t="s">
        <v>905</v>
      </c>
      <c r="Z122" s="29">
        <f t="shared" si="23"/>
        <v>1</v>
      </c>
      <c r="AA122" s="29" t="str">
        <f t="shared" si="28"/>
        <v>H97R16 - 1</v>
      </c>
      <c r="AB122" s="111">
        <f t="shared" ca="1" si="25"/>
        <v>3</v>
      </c>
      <c r="AC122" s="111">
        <f t="shared" ca="1" si="26"/>
        <v>3</v>
      </c>
      <c r="AD122" s="111" t="str">
        <f t="shared" si="27"/>
        <v>H97R16.</v>
      </c>
      <c r="AE122" s="111" t="str">
        <f t="shared" si="24"/>
        <v>H97R16</v>
      </c>
      <c r="AF122" s="21"/>
      <c r="AG122" s="21"/>
      <c r="AH122" s="21"/>
      <c r="AI122" s="21"/>
      <c r="AJ122" s="21"/>
      <c r="AK122" s="21"/>
      <c r="AL122" s="21"/>
      <c r="AM122" s="21"/>
      <c r="AN122" s="21"/>
      <c r="AO122" s="21"/>
    </row>
    <row r="123" spans="1:41" s="2" customFormat="1" ht="127.5" customHeight="1" x14ac:dyDescent="0.2">
      <c r="A123" s="24">
        <v>113</v>
      </c>
      <c r="B123" s="30">
        <v>122</v>
      </c>
      <c r="C123" s="24"/>
      <c r="D123" s="33">
        <v>1801003</v>
      </c>
      <c r="E123" s="87" t="s">
        <v>2353</v>
      </c>
      <c r="F123" s="88" t="s">
        <v>1528</v>
      </c>
      <c r="G123" s="88" t="s">
        <v>1527</v>
      </c>
      <c r="H123" s="88" t="s">
        <v>1220</v>
      </c>
      <c r="I123" s="60" t="s">
        <v>8</v>
      </c>
      <c r="J123" s="31">
        <v>1</v>
      </c>
      <c r="K123" s="51">
        <v>43040</v>
      </c>
      <c r="L123" s="51">
        <v>43099</v>
      </c>
      <c r="M123" s="59">
        <f t="shared" si="36"/>
        <v>8.4285714285714288</v>
      </c>
      <c r="N123" s="30" t="s">
        <v>1212</v>
      </c>
      <c r="O123" s="108">
        <v>1</v>
      </c>
      <c r="P123" s="30"/>
      <c r="Q123" s="54">
        <f t="shared" si="32"/>
        <v>100</v>
      </c>
      <c r="R123" s="55">
        <f t="shared" si="33"/>
        <v>8.4285714285714288</v>
      </c>
      <c r="S123" s="55">
        <f t="shared" ca="1" si="34"/>
        <v>8.4285714285714288</v>
      </c>
      <c r="T123" s="55">
        <f t="shared" ca="1" si="35"/>
        <v>8.4285714285714288</v>
      </c>
      <c r="U123" s="28" t="str">
        <f t="shared" si="29"/>
        <v>SI</v>
      </c>
      <c r="V123" s="105" t="str">
        <f t="shared" si="30"/>
        <v>CUMPLIDO</v>
      </c>
      <c r="W123" s="105" t="str">
        <f t="shared" si="22"/>
        <v>CUMPLIDO</v>
      </c>
      <c r="X123" s="29" t="s">
        <v>808</v>
      </c>
      <c r="Y123" s="100" t="s">
        <v>906</v>
      </c>
      <c r="Z123" s="29">
        <f t="shared" si="23"/>
        <v>1</v>
      </c>
      <c r="AA123" s="29" t="str">
        <f t="shared" si="28"/>
        <v>H98R16 - 1</v>
      </c>
      <c r="AB123" s="111">
        <f t="shared" si="25"/>
        <v>5</v>
      </c>
      <c r="AC123" s="111">
        <f t="shared" si="26"/>
        <v>5</v>
      </c>
      <c r="AD123" s="111" t="str">
        <f t="shared" si="27"/>
        <v>H98R16.</v>
      </c>
      <c r="AE123" s="111" t="str">
        <f t="shared" si="24"/>
        <v>H98R16</v>
      </c>
      <c r="AF123" s="21"/>
      <c r="AG123" s="21"/>
      <c r="AH123" s="21"/>
      <c r="AI123" s="21"/>
      <c r="AJ123" s="21"/>
      <c r="AK123" s="21"/>
      <c r="AL123" s="21"/>
      <c r="AM123" s="21"/>
      <c r="AN123" s="21"/>
      <c r="AO123" s="21"/>
    </row>
    <row r="124" spans="1:41" s="2" customFormat="1" ht="156" customHeight="1" x14ac:dyDescent="0.2">
      <c r="A124" s="24"/>
      <c r="B124" s="30">
        <v>123</v>
      </c>
      <c r="C124" s="24"/>
      <c r="D124" s="33">
        <v>1801003</v>
      </c>
      <c r="E124" s="87" t="s">
        <v>2354</v>
      </c>
      <c r="F124" s="88" t="s">
        <v>1528</v>
      </c>
      <c r="G124" s="88" t="s">
        <v>1532</v>
      </c>
      <c r="H124" s="88" t="s">
        <v>1533</v>
      </c>
      <c r="I124" s="60" t="s">
        <v>1224</v>
      </c>
      <c r="J124" s="31">
        <v>1</v>
      </c>
      <c r="K124" s="51">
        <v>43040</v>
      </c>
      <c r="L124" s="51">
        <v>43099</v>
      </c>
      <c r="M124" s="59">
        <f t="shared" si="36"/>
        <v>8.4285714285714288</v>
      </c>
      <c r="N124" s="30" t="s">
        <v>1518</v>
      </c>
      <c r="O124" s="108">
        <v>1</v>
      </c>
      <c r="P124" s="30"/>
      <c r="Q124" s="54">
        <f t="shared" si="32"/>
        <v>100</v>
      </c>
      <c r="R124" s="55">
        <f t="shared" si="33"/>
        <v>8.4285714285714288</v>
      </c>
      <c r="S124" s="55">
        <f t="shared" ca="1" si="34"/>
        <v>8.4285714285714288</v>
      </c>
      <c r="T124" s="55">
        <f t="shared" ca="1" si="35"/>
        <v>8.4285714285714288</v>
      </c>
      <c r="U124" s="28" t="str">
        <f t="shared" si="29"/>
        <v>NO</v>
      </c>
      <c r="V124" s="105" t="str">
        <f t="shared" si="30"/>
        <v>CUMPLIDO</v>
      </c>
      <c r="W124" s="105" t="str">
        <f t="shared" si="22"/>
        <v/>
      </c>
      <c r="X124" s="29" t="s">
        <v>808</v>
      </c>
      <c r="Y124" s="100" t="s">
        <v>906</v>
      </c>
      <c r="Z124" s="29">
        <f t="shared" si="23"/>
        <v>2</v>
      </c>
      <c r="AA124" s="29" t="str">
        <f t="shared" si="28"/>
        <v>H98R16 - 2</v>
      </c>
      <c r="AB124" s="111">
        <f t="shared" si="25"/>
        <v>5</v>
      </c>
      <c r="AC124" s="111">
        <f t="shared" si="26"/>
        <v>5</v>
      </c>
      <c r="AD124" s="111" t="str">
        <f t="shared" si="27"/>
        <v>H98R16.</v>
      </c>
      <c r="AE124" s="111" t="str">
        <f t="shared" si="24"/>
        <v>H98R16</v>
      </c>
      <c r="AF124" s="21"/>
      <c r="AG124" s="21"/>
      <c r="AH124" s="21"/>
      <c r="AI124" s="21"/>
      <c r="AJ124" s="21"/>
      <c r="AK124" s="21"/>
      <c r="AL124" s="21"/>
      <c r="AM124" s="21"/>
      <c r="AN124" s="21"/>
      <c r="AO124" s="21"/>
    </row>
    <row r="125" spans="1:41" s="2" customFormat="1" ht="153.75" customHeight="1" x14ac:dyDescent="0.2">
      <c r="A125" s="24">
        <v>114</v>
      </c>
      <c r="B125" s="30">
        <v>124</v>
      </c>
      <c r="C125" s="24"/>
      <c r="D125" s="33">
        <v>1801002</v>
      </c>
      <c r="E125" s="87" t="s">
        <v>1534</v>
      </c>
      <c r="F125" s="88" t="s">
        <v>1226</v>
      </c>
      <c r="G125" s="88" t="s">
        <v>1536</v>
      </c>
      <c r="H125" s="88" t="s">
        <v>1537</v>
      </c>
      <c r="I125" s="60" t="s">
        <v>1224</v>
      </c>
      <c r="J125" s="31">
        <v>1</v>
      </c>
      <c r="K125" s="51">
        <v>43040</v>
      </c>
      <c r="L125" s="51">
        <v>43250</v>
      </c>
      <c r="M125" s="59">
        <f t="shared" si="36"/>
        <v>30</v>
      </c>
      <c r="N125" s="30" t="s">
        <v>1535</v>
      </c>
      <c r="O125" s="108">
        <v>1</v>
      </c>
      <c r="P125" s="30"/>
      <c r="Q125" s="54">
        <f t="shared" si="32"/>
        <v>100</v>
      </c>
      <c r="R125" s="55">
        <f t="shared" si="33"/>
        <v>30</v>
      </c>
      <c r="S125" s="55">
        <f t="shared" ca="1" si="34"/>
        <v>30</v>
      </c>
      <c r="T125" s="55">
        <f t="shared" ca="1" si="35"/>
        <v>30</v>
      </c>
      <c r="U125" s="28" t="str">
        <f t="shared" si="29"/>
        <v>SI</v>
      </c>
      <c r="V125" s="105" t="str">
        <f t="shared" si="30"/>
        <v>CUMPLIDO</v>
      </c>
      <c r="W125" s="105" t="str">
        <f t="shared" si="22"/>
        <v>CUMPLIDO</v>
      </c>
      <c r="X125" s="29" t="s">
        <v>808</v>
      </c>
      <c r="Y125" s="101" t="s">
        <v>907</v>
      </c>
      <c r="Z125" s="29">
        <f t="shared" si="23"/>
        <v>1</v>
      </c>
      <c r="AA125" s="29" t="str">
        <f t="shared" si="28"/>
        <v>H99R16 - 1</v>
      </c>
      <c r="AB125" s="111">
        <f t="shared" si="25"/>
        <v>5</v>
      </c>
      <c r="AC125" s="111">
        <f t="shared" si="26"/>
        <v>5</v>
      </c>
      <c r="AD125" s="111" t="str">
        <f t="shared" si="27"/>
        <v>H99R16.</v>
      </c>
      <c r="AE125" s="111" t="str">
        <f t="shared" si="24"/>
        <v>H99R16</v>
      </c>
      <c r="AF125" s="21"/>
      <c r="AG125" s="21"/>
      <c r="AH125" s="21"/>
      <c r="AI125" s="21"/>
      <c r="AJ125" s="21"/>
      <c r="AK125" s="21"/>
      <c r="AL125" s="21"/>
      <c r="AM125" s="21"/>
      <c r="AN125" s="21"/>
      <c r="AO125" s="21"/>
    </row>
    <row r="126" spans="1:41" s="2" customFormat="1" ht="249.95" customHeight="1" x14ac:dyDescent="0.2">
      <c r="A126" s="24">
        <v>115</v>
      </c>
      <c r="B126" s="30">
        <v>125</v>
      </c>
      <c r="C126" s="24"/>
      <c r="D126" s="33">
        <v>1801002</v>
      </c>
      <c r="E126" s="87" t="s">
        <v>783</v>
      </c>
      <c r="F126" s="88" t="s">
        <v>784</v>
      </c>
      <c r="G126" s="88" t="s">
        <v>1227</v>
      </c>
      <c r="H126" s="88" t="s">
        <v>1225</v>
      </c>
      <c r="I126" s="60" t="s">
        <v>1224</v>
      </c>
      <c r="J126" s="31">
        <v>1</v>
      </c>
      <c r="K126" s="51">
        <v>43040</v>
      </c>
      <c r="L126" s="51">
        <v>43311</v>
      </c>
      <c r="M126" s="59">
        <f t="shared" si="36"/>
        <v>38.714285714285715</v>
      </c>
      <c r="N126" s="99" t="s">
        <v>1212</v>
      </c>
      <c r="O126" s="108">
        <v>1</v>
      </c>
      <c r="P126" s="30"/>
      <c r="Q126" s="54">
        <f t="shared" si="32"/>
        <v>100</v>
      </c>
      <c r="R126" s="55">
        <f t="shared" si="33"/>
        <v>38.714285714285715</v>
      </c>
      <c r="S126" s="55">
        <f t="shared" ca="1" si="34"/>
        <v>0</v>
      </c>
      <c r="T126" s="55">
        <f t="shared" ca="1" si="35"/>
        <v>0</v>
      </c>
      <c r="U126" s="28" t="str">
        <f t="shared" si="29"/>
        <v>SI</v>
      </c>
      <c r="V126" s="105" t="str">
        <f t="shared" si="30"/>
        <v>CUMPLIDO</v>
      </c>
      <c r="W126" s="105" t="str">
        <f t="shared" si="22"/>
        <v>CUMPLIDO</v>
      </c>
      <c r="X126" s="29" t="s">
        <v>808</v>
      </c>
      <c r="Y126" s="100" t="s">
        <v>908</v>
      </c>
      <c r="Z126" s="29">
        <f t="shared" si="23"/>
        <v>1</v>
      </c>
      <c r="AA126" s="29" t="str">
        <f t="shared" si="28"/>
        <v>H100R16 - 1</v>
      </c>
      <c r="AB126" s="111">
        <f t="shared" si="25"/>
        <v>5</v>
      </c>
      <c r="AC126" s="111">
        <f t="shared" si="26"/>
        <v>5</v>
      </c>
      <c r="AD126" s="111" t="str">
        <f t="shared" si="27"/>
        <v>H100R16.</v>
      </c>
      <c r="AE126" s="111" t="str">
        <f t="shared" si="24"/>
        <v>H100R16</v>
      </c>
      <c r="AF126" s="21"/>
      <c r="AG126" s="21"/>
      <c r="AH126" s="21"/>
      <c r="AI126" s="21"/>
      <c r="AJ126" s="21"/>
      <c r="AK126" s="21"/>
      <c r="AL126" s="21"/>
      <c r="AM126" s="21"/>
      <c r="AN126" s="21"/>
      <c r="AO126" s="21"/>
    </row>
    <row r="127" spans="1:41" s="2" customFormat="1" ht="171" customHeight="1" x14ac:dyDescent="0.2">
      <c r="A127" s="24">
        <v>116</v>
      </c>
      <c r="B127" s="30">
        <v>126</v>
      </c>
      <c r="C127" s="24"/>
      <c r="D127" s="33">
        <v>1801003</v>
      </c>
      <c r="E127" s="87" t="s">
        <v>1377</v>
      </c>
      <c r="F127" s="88" t="s">
        <v>1385</v>
      </c>
      <c r="G127" s="88" t="s">
        <v>1863</v>
      </c>
      <c r="H127" s="88" t="s">
        <v>1228</v>
      </c>
      <c r="I127" s="60" t="s">
        <v>1158</v>
      </c>
      <c r="J127" s="31">
        <v>3</v>
      </c>
      <c r="K127" s="51">
        <v>43040</v>
      </c>
      <c r="L127" s="51">
        <v>43403</v>
      </c>
      <c r="M127" s="59">
        <f t="shared" si="36"/>
        <v>51.857142857142854</v>
      </c>
      <c r="N127" s="30" t="s">
        <v>1212</v>
      </c>
      <c r="O127" s="108">
        <v>0</v>
      </c>
      <c r="P127" s="30"/>
      <c r="Q127" s="54">
        <f t="shared" si="32"/>
        <v>0</v>
      </c>
      <c r="R127" s="55">
        <f t="shared" si="33"/>
        <v>0</v>
      </c>
      <c r="S127" s="55">
        <f t="shared" ca="1" si="34"/>
        <v>0</v>
      </c>
      <c r="T127" s="55">
        <f t="shared" ca="1" si="35"/>
        <v>0</v>
      </c>
      <c r="U127" s="28" t="str">
        <f t="shared" ca="1" si="29"/>
        <v>NO</v>
      </c>
      <c r="V127" s="105" t="str">
        <f t="shared" ca="1" si="30"/>
        <v>EN TERMINO</v>
      </c>
      <c r="W127" s="105" t="str">
        <f t="shared" ca="1" si="22"/>
        <v>EN TERMINO</v>
      </c>
      <c r="X127" s="29" t="s">
        <v>808</v>
      </c>
      <c r="Y127" s="100" t="s">
        <v>909</v>
      </c>
      <c r="Z127" s="29">
        <f t="shared" si="23"/>
        <v>1</v>
      </c>
      <c r="AA127" s="29" t="str">
        <f t="shared" si="28"/>
        <v>H101R16 - 1</v>
      </c>
      <c r="AB127" s="111">
        <f t="shared" ca="1" si="25"/>
        <v>3</v>
      </c>
      <c r="AC127" s="111">
        <f t="shared" ca="1" si="26"/>
        <v>3</v>
      </c>
      <c r="AD127" s="111" t="str">
        <f t="shared" si="27"/>
        <v>H101R16.</v>
      </c>
      <c r="AE127" s="111" t="str">
        <f t="shared" si="24"/>
        <v>H101R16</v>
      </c>
      <c r="AF127" s="21"/>
      <c r="AG127" s="21"/>
      <c r="AH127" s="21"/>
      <c r="AI127" s="21"/>
      <c r="AJ127" s="21"/>
      <c r="AK127" s="21"/>
      <c r="AL127" s="21"/>
      <c r="AM127" s="21"/>
      <c r="AN127" s="21"/>
      <c r="AO127" s="21"/>
    </row>
    <row r="128" spans="1:41" s="2" customFormat="1" ht="249.95" customHeight="1" x14ac:dyDescent="0.2">
      <c r="A128" s="24"/>
      <c r="B128" s="30">
        <v>127</v>
      </c>
      <c r="C128" s="24"/>
      <c r="D128" s="33">
        <v>1801003</v>
      </c>
      <c r="E128" s="87" t="s">
        <v>1378</v>
      </c>
      <c r="F128" s="88" t="s">
        <v>1385</v>
      </c>
      <c r="G128" s="88" t="s">
        <v>1864</v>
      </c>
      <c r="H128" s="88" t="s">
        <v>1379</v>
      </c>
      <c r="I128" s="60" t="s">
        <v>1380</v>
      </c>
      <c r="J128" s="31">
        <v>3</v>
      </c>
      <c r="K128" s="51">
        <v>43050</v>
      </c>
      <c r="L128" s="51">
        <v>43342</v>
      </c>
      <c r="M128" s="59">
        <f t="shared" si="36"/>
        <v>41.714285714285715</v>
      </c>
      <c r="N128" s="30" t="s">
        <v>1345</v>
      </c>
      <c r="O128" s="108">
        <v>0</v>
      </c>
      <c r="P128" s="30"/>
      <c r="Q128" s="54">
        <f t="shared" si="32"/>
        <v>0</v>
      </c>
      <c r="R128" s="55">
        <f t="shared" si="33"/>
        <v>0</v>
      </c>
      <c r="S128" s="55">
        <f t="shared" ca="1" si="34"/>
        <v>0</v>
      </c>
      <c r="T128" s="55">
        <f t="shared" ca="1" si="35"/>
        <v>0</v>
      </c>
      <c r="U128" s="28" t="str">
        <f t="shared" si="29"/>
        <v>NO</v>
      </c>
      <c r="V128" s="105" t="str">
        <f t="shared" ca="1" si="30"/>
        <v>EN TERMINO</v>
      </c>
      <c r="W128" s="105" t="str">
        <f t="shared" si="22"/>
        <v/>
      </c>
      <c r="X128" s="29" t="s">
        <v>808</v>
      </c>
      <c r="Y128" s="100" t="s">
        <v>909</v>
      </c>
      <c r="Z128" s="29">
        <f t="shared" si="23"/>
        <v>2</v>
      </c>
      <c r="AA128" s="29" t="str">
        <f t="shared" si="28"/>
        <v>H101R16 - 2</v>
      </c>
      <c r="AB128" s="111">
        <f t="shared" ca="1" si="25"/>
        <v>3</v>
      </c>
      <c r="AC128" s="111">
        <f t="shared" ca="1" si="26"/>
        <v>3</v>
      </c>
      <c r="AD128" s="111" t="str">
        <f t="shared" si="27"/>
        <v>H101R16.</v>
      </c>
      <c r="AE128" s="111" t="str">
        <f t="shared" si="24"/>
        <v>H101R16</v>
      </c>
      <c r="AF128" s="21"/>
      <c r="AG128" s="21"/>
      <c r="AH128" s="21"/>
      <c r="AI128" s="21"/>
      <c r="AJ128" s="21"/>
      <c r="AK128" s="21"/>
      <c r="AL128" s="21"/>
      <c r="AM128" s="21"/>
      <c r="AN128" s="21"/>
      <c r="AO128" s="21"/>
    </row>
    <row r="129" spans="1:41" s="2" customFormat="1" ht="249.95" customHeight="1" x14ac:dyDescent="0.2">
      <c r="A129" s="24"/>
      <c r="B129" s="30">
        <v>128</v>
      </c>
      <c r="C129" s="24"/>
      <c r="D129" s="33">
        <v>1801003</v>
      </c>
      <c r="E129" s="87" t="s">
        <v>1862</v>
      </c>
      <c r="F129" s="88" t="s">
        <v>1385</v>
      </c>
      <c r="G129" s="88" t="s">
        <v>1866</v>
      </c>
      <c r="H129" s="88" t="s">
        <v>1865</v>
      </c>
      <c r="I129" s="60" t="s">
        <v>1380</v>
      </c>
      <c r="J129" s="31">
        <v>3</v>
      </c>
      <c r="K129" s="51">
        <v>43050</v>
      </c>
      <c r="L129" s="51">
        <v>43342</v>
      </c>
      <c r="M129" s="59">
        <f t="shared" si="36"/>
        <v>41.714285714285715</v>
      </c>
      <c r="N129" s="30" t="s">
        <v>1831</v>
      </c>
      <c r="O129" s="108">
        <v>0</v>
      </c>
      <c r="P129" s="30"/>
      <c r="Q129" s="54">
        <f t="shared" si="32"/>
        <v>0</v>
      </c>
      <c r="R129" s="55">
        <f t="shared" si="33"/>
        <v>0</v>
      </c>
      <c r="S129" s="55">
        <f t="shared" ca="1" si="34"/>
        <v>0</v>
      </c>
      <c r="T129" s="55">
        <f t="shared" ca="1" si="35"/>
        <v>0</v>
      </c>
      <c r="U129" s="28" t="str">
        <f t="shared" si="29"/>
        <v>NO</v>
      </c>
      <c r="V129" s="105" t="str">
        <f t="shared" ca="1" si="30"/>
        <v>EN TERMINO</v>
      </c>
      <c r="W129" s="105" t="str">
        <f t="shared" si="22"/>
        <v/>
      </c>
      <c r="X129" s="29" t="s">
        <v>808</v>
      </c>
      <c r="Y129" s="100" t="s">
        <v>909</v>
      </c>
      <c r="Z129" s="29">
        <f t="shared" si="23"/>
        <v>3</v>
      </c>
      <c r="AA129" s="29" t="str">
        <f t="shared" si="28"/>
        <v>H101R16 - 3</v>
      </c>
      <c r="AB129" s="111">
        <f t="shared" ca="1" si="25"/>
        <v>3</v>
      </c>
      <c r="AC129" s="111">
        <f t="shared" ca="1" si="26"/>
        <v>3</v>
      </c>
      <c r="AD129" s="111" t="str">
        <f t="shared" si="27"/>
        <v>H101R16.</v>
      </c>
      <c r="AE129" s="111" t="str">
        <f t="shared" si="24"/>
        <v>H101R16</v>
      </c>
      <c r="AF129" s="21"/>
      <c r="AG129" s="21"/>
      <c r="AH129" s="21"/>
      <c r="AI129" s="21"/>
      <c r="AJ129" s="21"/>
      <c r="AK129" s="21"/>
      <c r="AL129" s="21"/>
      <c r="AM129" s="21"/>
      <c r="AN129" s="21"/>
      <c r="AO129" s="21"/>
    </row>
    <row r="130" spans="1:41" s="2" customFormat="1" ht="249.95" customHeight="1" x14ac:dyDescent="0.2">
      <c r="A130" s="24">
        <v>117</v>
      </c>
      <c r="B130" s="30">
        <v>129</v>
      </c>
      <c r="C130" s="24"/>
      <c r="D130" s="33">
        <v>1801003</v>
      </c>
      <c r="E130" s="87" t="s">
        <v>1538</v>
      </c>
      <c r="F130" s="88" t="s">
        <v>785</v>
      </c>
      <c r="G130" s="88" t="s">
        <v>1540</v>
      </c>
      <c r="H130" s="88" t="s">
        <v>1529</v>
      </c>
      <c r="I130" s="60" t="s">
        <v>1224</v>
      </c>
      <c r="J130" s="31">
        <v>1</v>
      </c>
      <c r="K130" s="51">
        <v>43040</v>
      </c>
      <c r="L130" s="51">
        <v>43250</v>
      </c>
      <c r="M130" s="59">
        <f t="shared" si="36"/>
        <v>30</v>
      </c>
      <c r="N130" s="30" t="s">
        <v>1518</v>
      </c>
      <c r="O130" s="108">
        <v>1</v>
      </c>
      <c r="P130" s="30"/>
      <c r="Q130" s="54">
        <f t="shared" si="32"/>
        <v>100</v>
      </c>
      <c r="R130" s="55">
        <f t="shared" si="33"/>
        <v>30</v>
      </c>
      <c r="S130" s="55">
        <f t="shared" ca="1" si="34"/>
        <v>30</v>
      </c>
      <c r="T130" s="55">
        <f t="shared" ca="1" si="35"/>
        <v>30</v>
      </c>
      <c r="U130" s="28" t="str">
        <f t="shared" si="29"/>
        <v>SI</v>
      </c>
      <c r="V130" s="105" t="str">
        <f t="shared" si="30"/>
        <v>CUMPLIDO</v>
      </c>
      <c r="W130" s="105" t="str">
        <f t="shared" ref="W130:W193" si="37">IF(A130&lt;&gt;"",IF(AC130=1,"VENCIDO",IF(AC130=2,"PRÓXIMO A VENCER",IF(AC130=3,"EN TERMINO",IF(AC130=4,"CON AVANCE",IF(AC130=5,"CUMPLIDO",))))),"")</f>
        <v>CUMPLIDO</v>
      </c>
      <c r="X130" s="29" t="s">
        <v>808</v>
      </c>
      <c r="Y130" s="100" t="s">
        <v>910</v>
      </c>
      <c r="Z130" s="29">
        <f t="shared" ref="Z130:Z193" si="38">IF(A130&lt;&gt;"",1,Z129+1)</f>
        <v>1</v>
      </c>
      <c r="AA130" s="29" t="str">
        <f t="shared" si="28"/>
        <v>H102R16 - 1</v>
      </c>
      <c r="AB130" s="111">
        <f t="shared" si="25"/>
        <v>5</v>
      </c>
      <c r="AC130" s="111">
        <f t="shared" si="26"/>
        <v>5</v>
      </c>
      <c r="AD130" s="111" t="str">
        <f t="shared" si="27"/>
        <v>H102R16.</v>
      </c>
      <c r="AE130" s="111" t="str">
        <f t="shared" si="24"/>
        <v>H102R16</v>
      </c>
      <c r="AF130" s="21"/>
      <c r="AG130" s="21"/>
      <c r="AH130" s="21"/>
      <c r="AI130" s="21"/>
      <c r="AJ130" s="21"/>
      <c r="AK130" s="21"/>
      <c r="AL130" s="21"/>
      <c r="AM130" s="21"/>
      <c r="AN130" s="21"/>
      <c r="AO130" s="21"/>
    </row>
    <row r="131" spans="1:41" s="2" customFormat="1" ht="249.95" customHeight="1" x14ac:dyDescent="0.2">
      <c r="A131" s="24"/>
      <c r="B131" s="30">
        <v>130</v>
      </c>
      <c r="C131" s="24"/>
      <c r="D131" s="33">
        <v>1801003</v>
      </c>
      <c r="E131" s="87" t="s">
        <v>1539</v>
      </c>
      <c r="F131" s="88" t="s">
        <v>785</v>
      </c>
      <c r="G131" s="56" t="s">
        <v>1541</v>
      </c>
      <c r="H131" s="88" t="s">
        <v>1229</v>
      </c>
      <c r="I131" s="60" t="s">
        <v>1224</v>
      </c>
      <c r="J131" s="31">
        <v>1</v>
      </c>
      <c r="K131" s="51">
        <v>43040</v>
      </c>
      <c r="L131" s="51">
        <v>43311</v>
      </c>
      <c r="M131" s="59">
        <f t="shared" si="36"/>
        <v>38.714285714285715</v>
      </c>
      <c r="N131" s="30" t="s">
        <v>1212</v>
      </c>
      <c r="O131" s="108">
        <v>1</v>
      </c>
      <c r="P131" s="30"/>
      <c r="Q131" s="54">
        <f t="shared" si="32"/>
        <v>100</v>
      </c>
      <c r="R131" s="55">
        <f t="shared" si="33"/>
        <v>38.714285714285715</v>
      </c>
      <c r="S131" s="55">
        <f t="shared" ca="1" si="34"/>
        <v>0</v>
      </c>
      <c r="T131" s="55">
        <f t="shared" ca="1" si="35"/>
        <v>0</v>
      </c>
      <c r="U131" s="28" t="str">
        <f t="shared" si="29"/>
        <v>NO</v>
      </c>
      <c r="V131" s="105" t="str">
        <f t="shared" si="30"/>
        <v>CUMPLIDO</v>
      </c>
      <c r="W131" s="105" t="str">
        <f t="shared" si="37"/>
        <v/>
      </c>
      <c r="X131" s="29" t="s">
        <v>808</v>
      </c>
      <c r="Y131" s="100" t="s">
        <v>910</v>
      </c>
      <c r="Z131" s="29">
        <f t="shared" si="38"/>
        <v>2</v>
      </c>
      <c r="AA131" s="29" t="str">
        <f t="shared" si="28"/>
        <v>H102R16 - 2</v>
      </c>
      <c r="AB131" s="111">
        <f t="shared" si="25"/>
        <v>5</v>
      </c>
      <c r="AC131" s="111">
        <f t="shared" si="26"/>
        <v>5</v>
      </c>
      <c r="AD131" s="111" t="str">
        <f t="shared" si="27"/>
        <v>H102R16.</v>
      </c>
      <c r="AE131" s="111" t="str">
        <f t="shared" si="24"/>
        <v>H102R16</v>
      </c>
      <c r="AF131" s="21"/>
      <c r="AG131" s="21"/>
      <c r="AH131" s="21"/>
      <c r="AI131" s="21"/>
      <c r="AJ131" s="21"/>
      <c r="AK131" s="21"/>
      <c r="AL131" s="21"/>
      <c r="AM131" s="21"/>
      <c r="AN131" s="21"/>
      <c r="AO131" s="21"/>
    </row>
    <row r="132" spans="1:41" s="2" customFormat="1" ht="153.75" customHeight="1" x14ac:dyDescent="0.2">
      <c r="A132" s="24">
        <v>118</v>
      </c>
      <c r="B132" s="30">
        <v>131</v>
      </c>
      <c r="C132" s="24"/>
      <c r="D132" s="33">
        <v>1801002</v>
      </c>
      <c r="E132" s="87" t="s">
        <v>1381</v>
      </c>
      <c r="F132" s="88" t="s">
        <v>786</v>
      </c>
      <c r="G132" s="56" t="s">
        <v>1542</v>
      </c>
      <c r="H132" s="88" t="s">
        <v>1383</v>
      </c>
      <c r="I132" s="60" t="s">
        <v>1384</v>
      </c>
      <c r="J132" s="31">
        <v>2</v>
      </c>
      <c r="K132" s="51">
        <v>43040</v>
      </c>
      <c r="L132" s="51">
        <v>43403</v>
      </c>
      <c r="M132" s="59">
        <f t="shared" si="36"/>
        <v>51.857142857142854</v>
      </c>
      <c r="N132" s="30" t="s">
        <v>1345</v>
      </c>
      <c r="O132" s="108">
        <v>0</v>
      </c>
      <c r="P132" s="30"/>
      <c r="Q132" s="54">
        <f t="shared" si="32"/>
        <v>0</v>
      </c>
      <c r="R132" s="55">
        <f t="shared" si="33"/>
        <v>0</v>
      </c>
      <c r="S132" s="55">
        <f t="shared" ca="1" si="34"/>
        <v>0</v>
      </c>
      <c r="T132" s="55">
        <f t="shared" ca="1" si="35"/>
        <v>0</v>
      </c>
      <c r="U132" s="28" t="str">
        <f t="shared" ca="1" si="29"/>
        <v>NO</v>
      </c>
      <c r="V132" s="105" t="str">
        <f t="shared" ca="1" si="30"/>
        <v>EN TERMINO</v>
      </c>
      <c r="W132" s="105" t="str">
        <f t="shared" ca="1" si="37"/>
        <v>EN TERMINO</v>
      </c>
      <c r="X132" s="29" t="s">
        <v>808</v>
      </c>
      <c r="Y132" s="100" t="s">
        <v>911</v>
      </c>
      <c r="Z132" s="29">
        <f t="shared" si="38"/>
        <v>1</v>
      </c>
      <c r="AA132" s="29" t="str">
        <f t="shared" si="28"/>
        <v>H103R16 - 1</v>
      </c>
      <c r="AB132" s="111">
        <f t="shared" ca="1" si="25"/>
        <v>3</v>
      </c>
      <c r="AC132" s="111">
        <f t="shared" ca="1" si="26"/>
        <v>3</v>
      </c>
      <c r="AD132" s="111" t="str">
        <f t="shared" si="27"/>
        <v>H103R16.</v>
      </c>
      <c r="AE132" s="111" t="str">
        <f t="shared" si="24"/>
        <v>H103R16</v>
      </c>
      <c r="AF132" s="21"/>
      <c r="AG132" s="21"/>
      <c r="AH132" s="21"/>
      <c r="AI132" s="21"/>
      <c r="AJ132" s="21"/>
      <c r="AK132" s="21"/>
      <c r="AL132" s="21"/>
      <c r="AM132" s="21"/>
      <c r="AN132" s="21"/>
      <c r="AO132" s="21"/>
    </row>
    <row r="133" spans="1:41" s="2" customFormat="1" ht="159.75" customHeight="1" x14ac:dyDescent="0.2">
      <c r="A133" s="24"/>
      <c r="B133" s="30">
        <v>132</v>
      </c>
      <c r="C133" s="24"/>
      <c r="D133" s="33">
        <v>1801002</v>
      </c>
      <c r="E133" s="87" t="s">
        <v>1382</v>
      </c>
      <c r="F133" s="88" t="s">
        <v>786</v>
      </c>
      <c r="G133" s="88" t="s">
        <v>1543</v>
      </c>
      <c r="H133" s="88" t="s">
        <v>1231</v>
      </c>
      <c r="I133" s="60" t="s">
        <v>1230</v>
      </c>
      <c r="J133" s="31">
        <v>2</v>
      </c>
      <c r="K133" s="51">
        <v>43040</v>
      </c>
      <c r="L133" s="51">
        <v>43403</v>
      </c>
      <c r="M133" s="59">
        <f t="shared" si="36"/>
        <v>51.857142857142854</v>
      </c>
      <c r="N133" s="30" t="s">
        <v>1212</v>
      </c>
      <c r="O133" s="108">
        <v>0</v>
      </c>
      <c r="P133" s="30"/>
      <c r="Q133" s="54">
        <f t="shared" si="32"/>
        <v>0</v>
      </c>
      <c r="R133" s="55">
        <f t="shared" si="33"/>
        <v>0</v>
      </c>
      <c r="S133" s="55">
        <f t="shared" ca="1" si="34"/>
        <v>0</v>
      </c>
      <c r="T133" s="55">
        <f t="shared" ca="1" si="35"/>
        <v>0</v>
      </c>
      <c r="U133" s="28" t="str">
        <f t="shared" si="29"/>
        <v>NO</v>
      </c>
      <c r="V133" s="105" t="str">
        <f t="shared" ca="1" si="30"/>
        <v>EN TERMINO</v>
      </c>
      <c r="W133" s="105" t="str">
        <f t="shared" si="37"/>
        <v/>
      </c>
      <c r="X133" s="29" t="s">
        <v>808</v>
      </c>
      <c r="Y133" s="100" t="s">
        <v>911</v>
      </c>
      <c r="Z133" s="29">
        <f t="shared" si="38"/>
        <v>2</v>
      </c>
      <c r="AA133" s="29" t="str">
        <f t="shared" si="28"/>
        <v>H103R16 - 2</v>
      </c>
      <c r="AB133" s="111">
        <f t="shared" ca="1" si="25"/>
        <v>3</v>
      </c>
      <c r="AC133" s="111">
        <f t="shared" ca="1" si="26"/>
        <v>3</v>
      </c>
      <c r="AD133" s="111" t="str">
        <f t="shared" si="27"/>
        <v>H103R16.</v>
      </c>
      <c r="AE133" s="111" t="str">
        <f t="shared" ref="AE133:AE196" si="39">IFERROR(MID(AD133,1,FIND(".",AD133,1)-1),AD133)</f>
        <v>H103R16</v>
      </c>
      <c r="AF133" s="21"/>
      <c r="AG133" s="21"/>
      <c r="AH133" s="21"/>
      <c r="AI133" s="21"/>
      <c r="AJ133" s="21"/>
      <c r="AK133" s="21"/>
      <c r="AL133" s="21"/>
      <c r="AM133" s="21"/>
      <c r="AN133" s="21"/>
      <c r="AO133" s="21"/>
    </row>
    <row r="134" spans="1:41" s="2" customFormat="1" ht="249.95" customHeight="1" x14ac:dyDescent="0.2">
      <c r="A134" s="24">
        <v>119</v>
      </c>
      <c r="B134" s="30">
        <v>133</v>
      </c>
      <c r="C134" s="24"/>
      <c r="D134" s="33">
        <v>1801002</v>
      </c>
      <c r="E134" s="87" t="s">
        <v>1245</v>
      </c>
      <c r="F134" s="88" t="s">
        <v>787</v>
      </c>
      <c r="G134" s="88" t="s">
        <v>1232</v>
      </c>
      <c r="H134" s="88" t="s">
        <v>1233</v>
      </c>
      <c r="I134" s="60" t="s">
        <v>1063</v>
      </c>
      <c r="J134" s="31">
        <v>2</v>
      </c>
      <c r="K134" s="51">
        <v>43040</v>
      </c>
      <c r="L134" s="51">
        <v>43403</v>
      </c>
      <c r="M134" s="59">
        <f t="shared" si="36"/>
        <v>51.857142857142854</v>
      </c>
      <c r="N134" s="30" t="s">
        <v>1212</v>
      </c>
      <c r="O134" s="108">
        <v>0</v>
      </c>
      <c r="P134" s="30"/>
      <c r="Q134" s="54">
        <f t="shared" si="32"/>
        <v>0</v>
      </c>
      <c r="R134" s="55">
        <f t="shared" si="33"/>
        <v>0</v>
      </c>
      <c r="S134" s="55">
        <f t="shared" ca="1" si="34"/>
        <v>0</v>
      </c>
      <c r="T134" s="55">
        <f t="shared" ca="1" si="35"/>
        <v>0</v>
      </c>
      <c r="U134" s="28" t="str">
        <f t="shared" ca="1" si="29"/>
        <v>NO</v>
      </c>
      <c r="V134" s="105" t="str">
        <f t="shared" ca="1" si="30"/>
        <v>EN TERMINO</v>
      </c>
      <c r="W134" s="105" t="str">
        <f t="shared" ca="1" si="37"/>
        <v>EN TERMINO</v>
      </c>
      <c r="X134" s="29" t="s">
        <v>808</v>
      </c>
      <c r="Y134" s="100" t="s">
        <v>912</v>
      </c>
      <c r="Z134" s="29">
        <f t="shared" si="38"/>
        <v>1</v>
      </c>
      <c r="AA134" s="29" t="str">
        <f t="shared" si="28"/>
        <v>H104R16 - 1</v>
      </c>
      <c r="AB134" s="111">
        <f t="shared" ca="1" si="25"/>
        <v>3</v>
      </c>
      <c r="AC134" s="111">
        <f t="shared" ca="1" si="26"/>
        <v>3</v>
      </c>
      <c r="AD134" s="111" t="str">
        <f t="shared" si="27"/>
        <v>H104R16.</v>
      </c>
      <c r="AE134" s="111" t="str">
        <f t="shared" si="39"/>
        <v>H104R16</v>
      </c>
      <c r="AF134" s="21"/>
      <c r="AG134" s="21"/>
      <c r="AH134" s="21"/>
      <c r="AI134" s="21"/>
      <c r="AJ134" s="21"/>
      <c r="AK134" s="21"/>
      <c r="AL134" s="21"/>
      <c r="AM134" s="21"/>
      <c r="AN134" s="21"/>
      <c r="AO134" s="21"/>
    </row>
    <row r="135" spans="1:41" s="2" customFormat="1" ht="204.75" customHeight="1" x14ac:dyDescent="0.2">
      <c r="A135" s="24">
        <v>120</v>
      </c>
      <c r="B135" s="30">
        <v>134</v>
      </c>
      <c r="C135" s="24"/>
      <c r="D135" s="33">
        <v>1801003</v>
      </c>
      <c r="E135" s="87" t="s">
        <v>1661</v>
      </c>
      <c r="F135" s="88" t="s">
        <v>1244</v>
      </c>
      <c r="G135" s="88" t="s">
        <v>1660</v>
      </c>
      <c r="H135" s="88" t="s">
        <v>1234</v>
      </c>
      <c r="I135" s="60" t="s">
        <v>1158</v>
      </c>
      <c r="J135" s="31">
        <v>3</v>
      </c>
      <c r="K135" s="51">
        <v>43040</v>
      </c>
      <c r="L135" s="51">
        <v>43403</v>
      </c>
      <c r="M135" s="59">
        <f t="shared" si="36"/>
        <v>51.857142857142854</v>
      </c>
      <c r="N135" s="30" t="s">
        <v>2042</v>
      </c>
      <c r="O135" s="108">
        <v>1.4</v>
      </c>
      <c r="P135" s="30"/>
      <c r="Q135" s="54">
        <f t="shared" si="32"/>
        <v>46.666666666666664</v>
      </c>
      <c r="R135" s="55">
        <f t="shared" si="33"/>
        <v>24.199999999999996</v>
      </c>
      <c r="S135" s="55">
        <f t="shared" ca="1" si="34"/>
        <v>0</v>
      </c>
      <c r="T135" s="55">
        <f t="shared" ca="1" si="35"/>
        <v>0</v>
      </c>
      <c r="U135" s="28" t="str">
        <f t="shared" ca="1" si="29"/>
        <v>NO</v>
      </c>
      <c r="V135" s="105" t="str">
        <f t="shared" ca="1" si="30"/>
        <v>CON AVANCE</v>
      </c>
      <c r="W135" s="105" t="str">
        <f t="shared" ca="1" si="37"/>
        <v>EN TERMINO</v>
      </c>
      <c r="X135" s="29" t="s">
        <v>808</v>
      </c>
      <c r="Y135" s="100" t="s">
        <v>913</v>
      </c>
      <c r="Z135" s="29">
        <f t="shared" si="38"/>
        <v>1</v>
      </c>
      <c r="AA135" s="29" t="str">
        <f t="shared" si="28"/>
        <v>H105R16 - 1</v>
      </c>
      <c r="AB135" s="111">
        <f t="shared" ref="AB135:AB198" ca="1" si="40">IF(V135="VENCIDO",1,IF(V135="PRÓXIMO A VENCER",2,IF(V135="EN TERMINO",3,IF(V135="CON AVANCE",4,IF(V135="CUMPLIDO",5,)))))</f>
        <v>4</v>
      </c>
      <c r="AC135" s="111">
        <f t="shared" ref="AC135:AC198" ca="1" si="41">IF(Z136=Z135+1,MIN(AB135,AC136),AB135)</f>
        <v>3</v>
      </c>
      <c r="AD135" s="111" t="str">
        <f t="shared" si="27"/>
        <v>H105R16.</v>
      </c>
      <c r="AE135" s="111" t="str">
        <f t="shared" si="39"/>
        <v>H105R16</v>
      </c>
      <c r="AF135" s="21"/>
      <c r="AG135" s="21"/>
      <c r="AH135" s="21"/>
      <c r="AI135" s="21"/>
      <c r="AJ135" s="21"/>
      <c r="AK135" s="21"/>
      <c r="AL135" s="21"/>
      <c r="AM135" s="21"/>
      <c r="AN135" s="21"/>
      <c r="AO135" s="21"/>
    </row>
    <row r="136" spans="1:41" s="2" customFormat="1" ht="198" customHeight="1" x14ac:dyDescent="0.2">
      <c r="A136" s="24"/>
      <c r="B136" s="30">
        <v>135</v>
      </c>
      <c r="C136" s="24"/>
      <c r="D136" s="33">
        <v>1801003</v>
      </c>
      <c r="E136" s="87" t="s">
        <v>1662</v>
      </c>
      <c r="F136" s="88" t="s">
        <v>1244</v>
      </c>
      <c r="G136" s="88" t="s">
        <v>2132</v>
      </c>
      <c r="H136" s="88" t="s">
        <v>2133</v>
      </c>
      <c r="I136" s="60" t="s">
        <v>1659</v>
      </c>
      <c r="J136" s="31">
        <v>3</v>
      </c>
      <c r="K136" s="51">
        <v>43040</v>
      </c>
      <c r="L136" s="51">
        <v>43342</v>
      </c>
      <c r="M136" s="59">
        <v>43.142857142857146</v>
      </c>
      <c r="N136" s="30" t="s">
        <v>1594</v>
      </c>
      <c r="O136" s="108">
        <v>0</v>
      </c>
      <c r="P136" s="30"/>
      <c r="Q136" s="54">
        <f t="shared" si="32"/>
        <v>0</v>
      </c>
      <c r="R136" s="55">
        <f t="shared" si="33"/>
        <v>0</v>
      </c>
      <c r="S136" s="55">
        <f t="shared" ca="1" si="34"/>
        <v>0</v>
      </c>
      <c r="T136" s="55">
        <f t="shared" ca="1" si="35"/>
        <v>0</v>
      </c>
      <c r="U136" s="28" t="str">
        <f t="shared" si="29"/>
        <v>NO</v>
      </c>
      <c r="V136" s="105" t="str">
        <f t="shared" ca="1" si="30"/>
        <v>EN TERMINO</v>
      </c>
      <c r="W136" s="105" t="str">
        <f t="shared" si="37"/>
        <v/>
      </c>
      <c r="X136" s="29" t="s">
        <v>808</v>
      </c>
      <c r="Y136" s="100" t="s">
        <v>913</v>
      </c>
      <c r="Z136" s="29">
        <f t="shared" si="38"/>
        <v>2</v>
      </c>
      <c r="AA136" s="29" t="str">
        <f t="shared" si="28"/>
        <v>H105R16 - 2</v>
      </c>
      <c r="AB136" s="111">
        <f t="shared" ca="1" si="40"/>
        <v>3</v>
      </c>
      <c r="AC136" s="111">
        <f t="shared" ca="1" si="41"/>
        <v>3</v>
      </c>
      <c r="AD136" s="111" t="str">
        <f t="shared" si="27"/>
        <v>H105R16.</v>
      </c>
      <c r="AE136" s="111" t="str">
        <f t="shared" si="39"/>
        <v>H105R16</v>
      </c>
      <c r="AF136" s="21"/>
      <c r="AG136" s="21"/>
      <c r="AH136" s="21"/>
      <c r="AI136" s="21"/>
      <c r="AJ136" s="21"/>
      <c r="AK136" s="21"/>
      <c r="AL136" s="21"/>
      <c r="AM136" s="21"/>
      <c r="AN136" s="21"/>
      <c r="AO136" s="21"/>
    </row>
    <row r="137" spans="1:41" s="2" customFormat="1" ht="249.95" customHeight="1" x14ac:dyDescent="0.2">
      <c r="A137" s="24">
        <v>121</v>
      </c>
      <c r="B137" s="30">
        <v>136</v>
      </c>
      <c r="C137" s="24"/>
      <c r="D137" s="33">
        <v>1801003</v>
      </c>
      <c r="E137" s="87" t="s">
        <v>1242</v>
      </c>
      <c r="F137" s="88" t="s">
        <v>1243</v>
      </c>
      <c r="G137" s="88" t="s">
        <v>1235</v>
      </c>
      <c r="H137" s="88" t="s">
        <v>1236</v>
      </c>
      <c r="I137" s="60" t="s">
        <v>1237</v>
      </c>
      <c r="J137" s="31">
        <v>1</v>
      </c>
      <c r="K137" s="51">
        <v>43101</v>
      </c>
      <c r="L137" s="51">
        <v>43189</v>
      </c>
      <c r="M137" s="59">
        <f t="shared" si="36"/>
        <v>12.571428571428571</v>
      </c>
      <c r="N137" s="30" t="s">
        <v>1212</v>
      </c>
      <c r="O137" s="108">
        <v>1</v>
      </c>
      <c r="P137" s="30"/>
      <c r="Q137" s="54">
        <f t="shared" si="32"/>
        <v>100</v>
      </c>
      <c r="R137" s="55">
        <f t="shared" si="33"/>
        <v>12.571428571428571</v>
      </c>
      <c r="S137" s="55">
        <f t="shared" ca="1" si="34"/>
        <v>12.571428571428571</v>
      </c>
      <c r="T137" s="55">
        <f t="shared" ca="1" si="35"/>
        <v>12.571428571428571</v>
      </c>
      <c r="U137" s="28" t="str">
        <f t="shared" si="29"/>
        <v>SI</v>
      </c>
      <c r="V137" s="105" t="str">
        <f t="shared" si="30"/>
        <v>CUMPLIDO</v>
      </c>
      <c r="W137" s="105" t="str">
        <f t="shared" si="37"/>
        <v>CUMPLIDO</v>
      </c>
      <c r="X137" s="29" t="s">
        <v>808</v>
      </c>
      <c r="Y137" s="100" t="s">
        <v>914</v>
      </c>
      <c r="Z137" s="29">
        <f t="shared" si="38"/>
        <v>1</v>
      </c>
      <c r="AA137" s="29" t="str">
        <f t="shared" si="28"/>
        <v>H106R16 - 1</v>
      </c>
      <c r="AB137" s="111">
        <f t="shared" si="40"/>
        <v>5</v>
      </c>
      <c r="AC137" s="111">
        <f t="shared" si="41"/>
        <v>5</v>
      </c>
      <c r="AD137" s="111" t="str">
        <f t="shared" si="27"/>
        <v>H106R16.</v>
      </c>
      <c r="AE137" s="111" t="str">
        <f t="shared" si="39"/>
        <v>H106R16</v>
      </c>
      <c r="AF137" s="21"/>
      <c r="AG137" s="21"/>
      <c r="AH137" s="21"/>
      <c r="AI137" s="21"/>
      <c r="AJ137" s="21"/>
      <c r="AK137" s="21"/>
      <c r="AL137" s="21"/>
      <c r="AM137" s="21"/>
      <c r="AN137" s="21"/>
      <c r="AO137" s="21"/>
    </row>
    <row r="138" spans="1:41" s="2" customFormat="1" ht="249.95" customHeight="1" x14ac:dyDescent="0.2">
      <c r="A138" s="24">
        <v>122</v>
      </c>
      <c r="B138" s="30">
        <v>137</v>
      </c>
      <c r="C138" s="24"/>
      <c r="D138" s="33">
        <v>1801003</v>
      </c>
      <c r="E138" s="87" t="s">
        <v>2239</v>
      </c>
      <c r="F138" s="88" t="s">
        <v>1241</v>
      </c>
      <c r="G138" s="88" t="s">
        <v>1238</v>
      </c>
      <c r="H138" s="88" t="s">
        <v>1239</v>
      </c>
      <c r="I138" s="60" t="s">
        <v>1240</v>
      </c>
      <c r="J138" s="31">
        <v>1</v>
      </c>
      <c r="K138" s="51">
        <v>43040</v>
      </c>
      <c r="L138" s="51">
        <v>43069</v>
      </c>
      <c r="M138" s="59">
        <f t="shared" si="36"/>
        <v>4.1428571428571432</v>
      </c>
      <c r="N138" s="30" t="s">
        <v>1212</v>
      </c>
      <c r="O138" s="30">
        <v>1</v>
      </c>
      <c r="P138" s="30"/>
      <c r="Q138" s="54">
        <f t="shared" si="32"/>
        <v>100</v>
      </c>
      <c r="R138" s="55">
        <f t="shared" si="33"/>
        <v>4.1428571428571432</v>
      </c>
      <c r="S138" s="55">
        <f t="shared" ca="1" si="34"/>
        <v>4.1428571428571432</v>
      </c>
      <c r="T138" s="55">
        <f t="shared" ca="1" si="35"/>
        <v>4.1428571428571432</v>
      </c>
      <c r="U138" s="28" t="str">
        <f t="shared" si="29"/>
        <v>SI</v>
      </c>
      <c r="V138" s="105" t="str">
        <f t="shared" si="30"/>
        <v>CUMPLIDO</v>
      </c>
      <c r="W138" s="105" t="str">
        <f t="shared" si="37"/>
        <v>CUMPLIDO</v>
      </c>
      <c r="X138" s="29" t="s">
        <v>808</v>
      </c>
      <c r="Y138" s="100" t="s">
        <v>915</v>
      </c>
      <c r="Z138" s="29">
        <f t="shared" si="38"/>
        <v>1</v>
      </c>
      <c r="AA138" s="29" t="str">
        <f t="shared" si="28"/>
        <v>H107R16 - 1</v>
      </c>
      <c r="AB138" s="111">
        <f t="shared" si="40"/>
        <v>5</v>
      </c>
      <c r="AC138" s="111">
        <f t="shared" si="41"/>
        <v>5</v>
      </c>
      <c r="AD138" s="111" t="str">
        <f t="shared" ref="AD138:AD201" si="42">IF(A138&lt;&gt;"",MID(E138,1,FIND(" ",E138,1)-1),AD137)</f>
        <v>H107R16.</v>
      </c>
      <c r="AE138" s="111" t="str">
        <f t="shared" si="39"/>
        <v>H107R16</v>
      </c>
      <c r="AF138" s="21"/>
      <c r="AG138" s="21"/>
      <c r="AH138" s="21"/>
      <c r="AI138" s="21"/>
      <c r="AJ138" s="21"/>
      <c r="AK138" s="21"/>
      <c r="AL138" s="21"/>
      <c r="AM138" s="21"/>
      <c r="AN138" s="21"/>
      <c r="AO138" s="21"/>
    </row>
    <row r="139" spans="1:41" s="2" customFormat="1" ht="249.95" customHeight="1" x14ac:dyDescent="0.2">
      <c r="A139" s="24">
        <v>123</v>
      </c>
      <c r="B139" s="30">
        <v>138</v>
      </c>
      <c r="C139" s="24"/>
      <c r="D139" s="33">
        <v>1908003</v>
      </c>
      <c r="E139" s="87" t="s">
        <v>1125</v>
      </c>
      <c r="F139" s="88" t="s">
        <v>788</v>
      </c>
      <c r="G139" s="88" t="s">
        <v>1126</v>
      </c>
      <c r="H139" s="88" t="s">
        <v>1127</v>
      </c>
      <c r="I139" s="60" t="s">
        <v>63</v>
      </c>
      <c r="J139" s="31">
        <v>4</v>
      </c>
      <c r="K139" s="51">
        <v>43040</v>
      </c>
      <c r="L139" s="51">
        <v>43403</v>
      </c>
      <c r="M139" s="59">
        <f t="shared" si="36"/>
        <v>51.857142857142854</v>
      </c>
      <c r="N139" s="30" t="s">
        <v>1120</v>
      </c>
      <c r="O139" s="108">
        <v>0</v>
      </c>
      <c r="P139" s="30"/>
      <c r="Q139" s="54">
        <f t="shared" si="32"/>
        <v>0</v>
      </c>
      <c r="R139" s="55">
        <f t="shared" si="33"/>
        <v>0</v>
      </c>
      <c r="S139" s="55">
        <f t="shared" ca="1" si="34"/>
        <v>0</v>
      </c>
      <c r="T139" s="55">
        <f t="shared" ca="1" si="35"/>
        <v>0</v>
      </c>
      <c r="U139" s="28" t="str">
        <f t="shared" ca="1" si="29"/>
        <v>NO</v>
      </c>
      <c r="V139" s="105" t="str">
        <f t="shared" ca="1" si="30"/>
        <v>EN TERMINO</v>
      </c>
      <c r="W139" s="105" t="str">
        <f t="shared" ca="1" si="37"/>
        <v>EN TERMINO</v>
      </c>
      <c r="X139" s="29" t="s">
        <v>808</v>
      </c>
      <c r="Y139" s="100" t="s">
        <v>916</v>
      </c>
      <c r="Z139" s="29">
        <f t="shared" si="38"/>
        <v>1</v>
      </c>
      <c r="AA139" s="29" t="str">
        <f t="shared" si="28"/>
        <v>H108R16 - 1</v>
      </c>
      <c r="AB139" s="111">
        <f t="shared" ca="1" si="40"/>
        <v>3</v>
      </c>
      <c r="AC139" s="111">
        <f t="shared" ca="1" si="41"/>
        <v>3</v>
      </c>
      <c r="AD139" s="111" t="str">
        <f t="shared" si="42"/>
        <v>H108R16.</v>
      </c>
      <c r="AE139" s="111" t="str">
        <f t="shared" si="39"/>
        <v>H108R16</v>
      </c>
      <c r="AF139" s="21"/>
      <c r="AG139" s="21"/>
      <c r="AH139" s="21"/>
      <c r="AI139" s="21"/>
      <c r="AJ139" s="21"/>
      <c r="AK139" s="21"/>
      <c r="AL139" s="21"/>
      <c r="AM139" s="21"/>
      <c r="AN139" s="21"/>
      <c r="AO139" s="21"/>
    </row>
    <row r="140" spans="1:41" s="2" customFormat="1" ht="249.95" customHeight="1" x14ac:dyDescent="0.2">
      <c r="A140" s="24">
        <v>124</v>
      </c>
      <c r="B140" s="30">
        <v>139</v>
      </c>
      <c r="C140" s="24"/>
      <c r="D140" s="33">
        <v>1908003</v>
      </c>
      <c r="E140" s="87" t="s">
        <v>1129</v>
      </c>
      <c r="F140" s="88" t="s">
        <v>789</v>
      </c>
      <c r="G140" s="87" t="s">
        <v>1128</v>
      </c>
      <c r="H140" s="88" t="s">
        <v>1127</v>
      </c>
      <c r="I140" s="31" t="s">
        <v>63</v>
      </c>
      <c r="J140" s="31">
        <v>4</v>
      </c>
      <c r="K140" s="51">
        <v>43040</v>
      </c>
      <c r="L140" s="51">
        <v>43403</v>
      </c>
      <c r="M140" s="59">
        <f t="shared" si="36"/>
        <v>51.857142857142854</v>
      </c>
      <c r="N140" s="30" t="s">
        <v>1120</v>
      </c>
      <c r="O140" s="108">
        <v>0</v>
      </c>
      <c r="P140" s="30"/>
      <c r="Q140" s="54">
        <f t="shared" si="32"/>
        <v>0</v>
      </c>
      <c r="R140" s="55">
        <f t="shared" si="33"/>
        <v>0</v>
      </c>
      <c r="S140" s="55">
        <f t="shared" ca="1" si="34"/>
        <v>0</v>
      </c>
      <c r="T140" s="55">
        <f t="shared" ca="1" si="35"/>
        <v>0</v>
      </c>
      <c r="U140" s="28" t="str">
        <f t="shared" ca="1" si="29"/>
        <v>NO</v>
      </c>
      <c r="V140" s="105" t="str">
        <f t="shared" ca="1" si="30"/>
        <v>EN TERMINO</v>
      </c>
      <c r="W140" s="105" t="str">
        <f t="shared" ca="1" si="37"/>
        <v>EN TERMINO</v>
      </c>
      <c r="X140" s="29" t="s">
        <v>808</v>
      </c>
      <c r="Y140" s="100" t="s">
        <v>917</v>
      </c>
      <c r="Z140" s="29">
        <f t="shared" si="38"/>
        <v>1</v>
      </c>
      <c r="AA140" s="29" t="str">
        <f t="shared" si="28"/>
        <v>H109R16 - 1</v>
      </c>
      <c r="AB140" s="111">
        <f t="shared" ca="1" si="40"/>
        <v>3</v>
      </c>
      <c r="AC140" s="111">
        <f t="shared" ca="1" si="41"/>
        <v>3</v>
      </c>
      <c r="AD140" s="111" t="str">
        <f t="shared" si="42"/>
        <v>H109R16.</v>
      </c>
      <c r="AE140" s="111" t="str">
        <f t="shared" si="39"/>
        <v>H109R16</v>
      </c>
      <c r="AF140" s="21"/>
      <c r="AG140" s="21"/>
      <c r="AH140" s="21"/>
      <c r="AI140" s="21"/>
      <c r="AJ140" s="21"/>
      <c r="AK140" s="21"/>
      <c r="AL140" s="21"/>
      <c r="AM140" s="21"/>
      <c r="AN140" s="21"/>
      <c r="AO140" s="21"/>
    </row>
    <row r="141" spans="1:41" s="2" customFormat="1" ht="249.95" customHeight="1" x14ac:dyDescent="0.2">
      <c r="A141" s="24">
        <v>125</v>
      </c>
      <c r="B141" s="30">
        <v>140</v>
      </c>
      <c r="C141" s="24"/>
      <c r="D141" s="33">
        <v>1908003</v>
      </c>
      <c r="E141" s="87" t="s">
        <v>1130</v>
      </c>
      <c r="F141" s="88" t="s">
        <v>790</v>
      </c>
      <c r="G141" s="88" t="s">
        <v>1131</v>
      </c>
      <c r="H141" s="88" t="s">
        <v>1132</v>
      </c>
      <c r="I141" s="60" t="s">
        <v>1133</v>
      </c>
      <c r="J141" s="31">
        <v>1</v>
      </c>
      <c r="K141" s="51">
        <v>43040</v>
      </c>
      <c r="L141" s="51">
        <v>43403</v>
      </c>
      <c r="M141" s="59">
        <f t="shared" si="36"/>
        <v>51.857142857142854</v>
      </c>
      <c r="N141" s="30" t="s">
        <v>1120</v>
      </c>
      <c r="O141" s="108">
        <v>0</v>
      </c>
      <c r="P141" s="30"/>
      <c r="Q141" s="54">
        <f t="shared" si="32"/>
        <v>0</v>
      </c>
      <c r="R141" s="55">
        <f t="shared" si="33"/>
        <v>0</v>
      </c>
      <c r="S141" s="55">
        <f t="shared" ca="1" si="34"/>
        <v>0</v>
      </c>
      <c r="T141" s="55">
        <f t="shared" ca="1" si="35"/>
        <v>0</v>
      </c>
      <c r="U141" s="28" t="str">
        <f t="shared" ca="1" si="29"/>
        <v>NO</v>
      </c>
      <c r="V141" s="105" t="str">
        <f t="shared" ca="1" si="30"/>
        <v>EN TERMINO</v>
      </c>
      <c r="W141" s="105" t="str">
        <f t="shared" ca="1" si="37"/>
        <v>EN TERMINO</v>
      </c>
      <c r="X141" s="29" t="s">
        <v>808</v>
      </c>
      <c r="Y141" s="100" t="s">
        <v>918</v>
      </c>
      <c r="Z141" s="29">
        <f t="shared" si="38"/>
        <v>1</v>
      </c>
      <c r="AA141" s="29" t="str">
        <f t="shared" si="28"/>
        <v>H110R16 - 1</v>
      </c>
      <c r="AB141" s="111">
        <f t="shared" ca="1" si="40"/>
        <v>3</v>
      </c>
      <c r="AC141" s="111">
        <f t="shared" ca="1" si="41"/>
        <v>3</v>
      </c>
      <c r="AD141" s="111" t="str">
        <f t="shared" si="42"/>
        <v>H110R16.</v>
      </c>
      <c r="AE141" s="111" t="str">
        <f t="shared" si="39"/>
        <v>H110R16</v>
      </c>
      <c r="AF141" s="21"/>
      <c r="AG141" s="21"/>
      <c r="AH141" s="21"/>
      <c r="AI141" s="21"/>
      <c r="AJ141" s="21"/>
      <c r="AK141" s="21"/>
      <c r="AL141" s="21"/>
      <c r="AM141" s="21"/>
      <c r="AN141" s="21"/>
      <c r="AO141" s="21"/>
    </row>
    <row r="142" spans="1:41" s="2" customFormat="1" ht="211.5" customHeight="1" x14ac:dyDescent="0.2">
      <c r="A142" s="86">
        <v>126</v>
      </c>
      <c r="B142" s="30">
        <v>141</v>
      </c>
      <c r="C142" s="86"/>
      <c r="D142" s="25">
        <v>1802001</v>
      </c>
      <c r="E142" s="87" t="s">
        <v>2064</v>
      </c>
      <c r="F142" s="88" t="s">
        <v>791</v>
      </c>
      <c r="G142" s="88" t="s">
        <v>1585</v>
      </c>
      <c r="H142" s="88" t="s">
        <v>1206</v>
      </c>
      <c r="I142" s="60" t="s">
        <v>1207</v>
      </c>
      <c r="J142" s="31">
        <v>2</v>
      </c>
      <c r="K142" s="51">
        <v>43132</v>
      </c>
      <c r="L142" s="51">
        <v>43189</v>
      </c>
      <c r="M142" s="59">
        <f t="shared" si="36"/>
        <v>8.1428571428571423</v>
      </c>
      <c r="N142" s="31" t="s">
        <v>1204</v>
      </c>
      <c r="O142" s="108">
        <v>2</v>
      </c>
      <c r="P142" s="31"/>
      <c r="Q142" s="54">
        <f t="shared" si="32"/>
        <v>100</v>
      </c>
      <c r="R142" s="55">
        <f t="shared" si="33"/>
        <v>8.1428571428571423</v>
      </c>
      <c r="S142" s="55">
        <f t="shared" ca="1" si="34"/>
        <v>8.1428571428571423</v>
      </c>
      <c r="T142" s="55">
        <f t="shared" ca="1" si="35"/>
        <v>8.1428571428571423</v>
      </c>
      <c r="U142" s="28" t="str">
        <f t="shared" si="29"/>
        <v>SI</v>
      </c>
      <c r="V142" s="105" t="str">
        <f t="shared" si="30"/>
        <v>CUMPLIDO</v>
      </c>
      <c r="W142" s="105" t="str">
        <f t="shared" si="37"/>
        <v>CUMPLIDO</v>
      </c>
      <c r="X142" s="29" t="s">
        <v>808</v>
      </c>
      <c r="Y142" s="100" t="s">
        <v>919</v>
      </c>
      <c r="Z142" s="29">
        <f t="shared" si="38"/>
        <v>1</v>
      </c>
      <c r="AA142" s="29" t="str">
        <f t="shared" si="28"/>
        <v>H111R16 - 1</v>
      </c>
      <c r="AB142" s="111">
        <f t="shared" si="40"/>
        <v>5</v>
      </c>
      <c r="AC142" s="111">
        <f t="shared" si="41"/>
        <v>5</v>
      </c>
      <c r="AD142" s="111" t="str">
        <f t="shared" si="42"/>
        <v>H111R16.</v>
      </c>
      <c r="AE142" s="111" t="str">
        <f t="shared" si="39"/>
        <v>H111R16</v>
      </c>
    </row>
    <row r="143" spans="1:41" s="2" customFormat="1" ht="211.5" customHeight="1" x14ac:dyDescent="0.2">
      <c r="A143" s="86"/>
      <c r="B143" s="30">
        <v>142</v>
      </c>
      <c r="C143" s="86"/>
      <c r="D143" s="25">
        <v>1802001</v>
      </c>
      <c r="E143" s="87" t="s">
        <v>2065</v>
      </c>
      <c r="F143" s="88" t="s">
        <v>791</v>
      </c>
      <c r="G143" s="88" t="s">
        <v>1586</v>
      </c>
      <c r="H143" s="88" t="s">
        <v>1582</v>
      </c>
      <c r="I143" s="60" t="s">
        <v>1587</v>
      </c>
      <c r="J143" s="31">
        <v>1</v>
      </c>
      <c r="K143" s="51">
        <v>43040</v>
      </c>
      <c r="L143" s="51">
        <v>43250</v>
      </c>
      <c r="M143" s="59">
        <f t="shared" si="36"/>
        <v>30</v>
      </c>
      <c r="N143" s="31" t="s">
        <v>1518</v>
      </c>
      <c r="O143" s="108">
        <v>1</v>
      </c>
      <c r="P143" s="31"/>
      <c r="Q143" s="54">
        <f t="shared" si="32"/>
        <v>100</v>
      </c>
      <c r="R143" s="55">
        <f t="shared" si="33"/>
        <v>30</v>
      </c>
      <c r="S143" s="55">
        <f t="shared" ca="1" si="34"/>
        <v>30</v>
      </c>
      <c r="T143" s="55">
        <f t="shared" ca="1" si="35"/>
        <v>30</v>
      </c>
      <c r="U143" s="28" t="str">
        <f t="shared" si="29"/>
        <v>NO</v>
      </c>
      <c r="V143" s="105" t="str">
        <f t="shared" si="30"/>
        <v>CUMPLIDO</v>
      </c>
      <c r="W143" s="105" t="str">
        <f t="shared" si="37"/>
        <v/>
      </c>
      <c r="X143" s="29" t="s">
        <v>808</v>
      </c>
      <c r="Y143" s="100" t="s">
        <v>919</v>
      </c>
      <c r="Z143" s="29">
        <f t="shared" si="38"/>
        <v>2</v>
      </c>
      <c r="AA143" s="29" t="str">
        <f t="shared" ref="AA143:AA208" si="43">CONCATENATE(Y143," - ",Z143)</f>
        <v>H111R16 - 2</v>
      </c>
      <c r="AB143" s="111">
        <f t="shared" si="40"/>
        <v>5</v>
      </c>
      <c r="AC143" s="111">
        <f t="shared" si="41"/>
        <v>5</v>
      </c>
      <c r="AD143" s="111" t="str">
        <f t="shared" si="42"/>
        <v>H111R16.</v>
      </c>
      <c r="AE143" s="111" t="str">
        <f t="shared" si="39"/>
        <v>H111R16</v>
      </c>
    </row>
    <row r="144" spans="1:41" s="2" customFormat="1" ht="249.95" customHeight="1" x14ac:dyDescent="0.2">
      <c r="A144" s="24">
        <v>127</v>
      </c>
      <c r="B144" s="30">
        <v>143</v>
      </c>
      <c r="C144" s="24"/>
      <c r="D144" s="33">
        <v>1802001</v>
      </c>
      <c r="E144" s="87" t="s">
        <v>792</v>
      </c>
      <c r="F144" s="88" t="s">
        <v>793</v>
      </c>
      <c r="G144" s="56" t="s">
        <v>1832</v>
      </c>
      <c r="H144" s="56" t="s">
        <v>1833</v>
      </c>
      <c r="I144" s="67" t="s">
        <v>63</v>
      </c>
      <c r="J144" s="30">
        <v>3</v>
      </c>
      <c r="K144" s="57">
        <v>43040</v>
      </c>
      <c r="L144" s="57">
        <v>43342</v>
      </c>
      <c r="M144" s="53">
        <f>(+L144-K144)/7</f>
        <v>43.142857142857146</v>
      </c>
      <c r="N144" s="53" t="s">
        <v>23</v>
      </c>
      <c r="O144" s="108">
        <v>1.5</v>
      </c>
      <c r="P144" s="30"/>
      <c r="Q144" s="54">
        <f t="shared" si="32"/>
        <v>50</v>
      </c>
      <c r="R144" s="55">
        <f t="shared" si="33"/>
        <v>21.571428571428573</v>
      </c>
      <c r="S144" s="55">
        <f t="shared" ca="1" si="34"/>
        <v>0</v>
      </c>
      <c r="T144" s="55">
        <f t="shared" ca="1" si="35"/>
        <v>0</v>
      </c>
      <c r="U144" s="28" t="str">
        <f t="shared" ca="1" si="29"/>
        <v>NO</v>
      </c>
      <c r="V144" s="105" t="str">
        <f t="shared" ca="1" si="30"/>
        <v>CON AVANCE</v>
      </c>
      <c r="W144" s="105" t="str">
        <f t="shared" ca="1" si="37"/>
        <v>CON AVANCE</v>
      </c>
      <c r="X144" s="29" t="s">
        <v>808</v>
      </c>
      <c r="Y144" s="100" t="s">
        <v>920</v>
      </c>
      <c r="Z144" s="29">
        <f t="shared" si="38"/>
        <v>1</v>
      </c>
      <c r="AA144" s="29" t="str">
        <f t="shared" si="43"/>
        <v>H112R16 - 1</v>
      </c>
      <c r="AB144" s="111">
        <f t="shared" ca="1" si="40"/>
        <v>4</v>
      </c>
      <c r="AC144" s="111">
        <f t="shared" ca="1" si="41"/>
        <v>4</v>
      </c>
      <c r="AD144" s="111" t="str">
        <f t="shared" si="42"/>
        <v>H112R16.</v>
      </c>
      <c r="AE144" s="111" t="str">
        <f t="shared" si="39"/>
        <v>H112R16</v>
      </c>
      <c r="AF144" s="21"/>
      <c r="AG144" s="21"/>
      <c r="AH144" s="21"/>
      <c r="AI144" s="21"/>
      <c r="AJ144" s="21"/>
      <c r="AK144" s="21"/>
      <c r="AL144" s="21"/>
      <c r="AM144" s="21"/>
      <c r="AN144" s="21"/>
      <c r="AO144" s="21"/>
    </row>
    <row r="145" spans="1:41" s="2" customFormat="1" ht="249.95" customHeight="1" x14ac:dyDescent="0.2">
      <c r="A145" s="24">
        <v>128</v>
      </c>
      <c r="B145" s="30">
        <v>144</v>
      </c>
      <c r="C145" s="24"/>
      <c r="D145" s="33">
        <v>1802001</v>
      </c>
      <c r="E145" s="87" t="s">
        <v>2134</v>
      </c>
      <c r="F145" s="88" t="s">
        <v>794</v>
      </c>
      <c r="G145" s="56" t="s">
        <v>1834</v>
      </c>
      <c r="H145" s="56" t="s">
        <v>1834</v>
      </c>
      <c r="I145" s="67" t="s">
        <v>63</v>
      </c>
      <c r="J145" s="30">
        <v>3</v>
      </c>
      <c r="K145" s="57">
        <v>43040</v>
      </c>
      <c r="L145" s="57">
        <v>43342</v>
      </c>
      <c r="M145" s="53">
        <f>(+L145-K145)/7</f>
        <v>43.142857142857146</v>
      </c>
      <c r="N145" s="53" t="s">
        <v>2382</v>
      </c>
      <c r="O145" s="108">
        <v>1.5</v>
      </c>
      <c r="P145" s="30"/>
      <c r="Q145" s="54">
        <f t="shared" si="32"/>
        <v>50</v>
      </c>
      <c r="R145" s="55">
        <f t="shared" si="33"/>
        <v>21.571428571428573</v>
      </c>
      <c r="S145" s="55">
        <f t="shared" ca="1" si="34"/>
        <v>0</v>
      </c>
      <c r="T145" s="55">
        <f t="shared" ca="1" si="35"/>
        <v>0</v>
      </c>
      <c r="U145" s="28" t="str">
        <f t="shared" ca="1" si="29"/>
        <v>NO</v>
      </c>
      <c r="V145" s="105" t="str">
        <f t="shared" ca="1" si="30"/>
        <v>CON AVANCE</v>
      </c>
      <c r="W145" s="105" t="str">
        <f t="shared" ca="1" si="37"/>
        <v>CON AVANCE</v>
      </c>
      <c r="X145" s="29" t="s">
        <v>808</v>
      </c>
      <c r="Y145" s="100" t="s">
        <v>921</v>
      </c>
      <c r="Z145" s="29">
        <f t="shared" si="38"/>
        <v>1</v>
      </c>
      <c r="AA145" s="29" t="str">
        <f t="shared" si="43"/>
        <v>H113R16 - 1</v>
      </c>
      <c r="AB145" s="111">
        <f t="shared" ca="1" si="40"/>
        <v>4</v>
      </c>
      <c r="AC145" s="111">
        <f t="shared" ca="1" si="41"/>
        <v>4</v>
      </c>
      <c r="AD145" s="111" t="str">
        <f t="shared" si="42"/>
        <v>H113R16.</v>
      </c>
      <c r="AE145" s="111" t="str">
        <f t="shared" si="39"/>
        <v>H113R16</v>
      </c>
      <c r="AF145" s="21"/>
      <c r="AG145" s="21"/>
      <c r="AH145" s="21"/>
      <c r="AI145" s="21"/>
      <c r="AJ145" s="21"/>
      <c r="AK145" s="21"/>
      <c r="AL145" s="21"/>
      <c r="AM145" s="21"/>
      <c r="AN145" s="21"/>
      <c r="AO145" s="21"/>
    </row>
    <row r="146" spans="1:41" s="2" customFormat="1" ht="213.75" customHeight="1" x14ac:dyDescent="0.2">
      <c r="A146" s="24">
        <v>129</v>
      </c>
      <c r="B146" s="30">
        <v>145</v>
      </c>
      <c r="C146" s="24"/>
      <c r="D146" s="33">
        <v>1802002</v>
      </c>
      <c r="E146" s="87" t="s">
        <v>1835</v>
      </c>
      <c r="F146" s="88" t="s">
        <v>795</v>
      </c>
      <c r="G146" s="56" t="s">
        <v>2225</v>
      </c>
      <c r="H146" s="56" t="s">
        <v>1837</v>
      </c>
      <c r="I146" s="67" t="s">
        <v>63</v>
      </c>
      <c r="J146" s="30">
        <v>3</v>
      </c>
      <c r="K146" s="57">
        <v>43040</v>
      </c>
      <c r="L146" s="57">
        <v>43342</v>
      </c>
      <c r="M146" s="53">
        <f t="shared" ref="M146:M152" si="44">(+L146-K146)/7</f>
        <v>43.142857142857146</v>
      </c>
      <c r="N146" s="30" t="s">
        <v>23</v>
      </c>
      <c r="O146" s="108">
        <v>1.5</v>
      </c>
      <c r="P146" s="30"/>
      <c r="Q146" s="54">
        <f t="shared" si="32"/>
        <v>50</v>
      </c>
      <c r="R146" s="55">
        <f t="shared" si="33"/>
        <v>21.571428571428573</v>
      </c>
      <c r="S146" s="55">
        <f t="shared" ca="1" si="34"/>
        <v>0</v>
      </c>
      <c r="T146" s="55">
        <f t="shared" ca="1" si="35"/>
        <v>0</v>
      </c>
      <c r="U146" s="28" t="str">
        <f t="shared" ca="1" si="29"/>
        <v>NO</v>
      </c>
      <c r="V146" s="105" t="str">
        <f t="shared" ca="1" si="30"/>
        <v>CON AVANCE</v>
      </c>
      <c r="W146" s="105" t="str">
        <f t="shared" ca="1" si="37"/>
        <v>CON AVANCE</v>
      </c>
      <c r="X146" s="29" t="s">
        <v>808</v>
      </c>
      <c r="Y146" s="100" t="s">
        <v>922</v>
      </c>
      <c r="Z146" s="29">
        <f t="shared" si="38"/>
        <v>1</v>
      </c>
      <c r="AA146" s="29" t="str">
        <f t="shared" si="43"/>
        <v>H114R16 - 1</v>
      </c>
      <c r="AB146" s="111">
        <f t="shared" ca="1" si="40"/>
        <v>4</v>
      </c>
      <c r="AC146" s="111">
        <f t="shared" ca="1" si="41"/>
        <v>4</v>
      </c>
      <c r="AD146" s="111" t="str">
        <f t="shared" si="42"/>
        <v xml:space="preserve">
H114R16.</v>
      </c>
      <c r="AE146" s="111" t="str">
        <f t="shared" si="39"/>
        <v xml:space="preserve">
H114R16</v>
      </c>
      <c r="AF146" s="21"/>
      <c r="AG146" s="21"/>
      <c r="AH146" s="21"/>
      <c r="AI146" s="21"/>
      <c r="AJ146" s="21"/>
      <c r="AK146" s="21"/>
      <c r="AL146" s="21"/>
      <c r="AM146" s="21"/>
      <c r="AN146" s="21"/>
      <c r="AO146" s="21"/>
    </row>
    <row r="147" spans="1:41" s="2" customFormat="1" ht="240" customHeight="1" x14ac:dyDescent="0.2">
      <c r="A147" s="24"/>
      <c r="B147" s="30">
        <v>146</v>
      </c>
      <c r="C147" s="24"/>
      <c r="D147" s="33">
        <v>1802002</v>
      </c>
      <c r="E147" s="87" t="s">
        <v>1836</v>
      </c>
      <c r="F147" s="88" t="s">
        <v>795</v>
      </c>
      <c r="G147" s="56" t="s">
        <v>2229</v>
      </c>
      <c r="H147" s="56" t="s">
        <v>1838</v>
      </c>
      <c r="I147" s="67" t="s">
        <v>2135</v>
      </c>
      <c r="J147" s="30">
        <v>1</v>
      </c>
      <c r="K147" s="57">
        <v>43040</v>
      </c>
      <c r="L147" s="57">
        <v>43099</v>
      </c>
      <c r="M147" s="53">
        <f t="shared" si="44"/>
        <v>8.4285714285714288</v>
      </c>
      <c r="N147" s="30" t="s">
        <v>23</v>
      </c>
      <c r="O147" s="108">
        <v>1</v>
      </c>
      <c r="P147" s="30"/>
      <c r="Q147" s="54">
        <f t="shared" si="32"/>
        <v>100</v>
      </c>
      <c r="R147" s="55">
        <f t="shared" si="33"/>
        <v>8.4285714285714288</v>
      </c>
      <c r="S147" s="55">
        <f t="shared" ca="1" si="34"/>
        <v>8.4285714285714288</v>
      </c>
      <c r="T147" s="55">
        <f t="shared" ca="1" si="35"/>
        <v>8.4285714285714288</v>
      </c>
      <c r="U147" s="28" t="str">
        <f t="shared" si="29"/>
        <v>NO</v>
      </c>
      <c r="V147" s="105" t="str">
        <f t="shared" si="30"/>
        <v>CUMPLIDO</v>
      </c>
      <c r="W147" s="105" t="str">
        <f t="shared" si="37"/>
        <v/>
      </c>
      <c r="X147" s="29" t="s">
        <v>808</v>
      </c>
      <c r="Y147" s="100" t="s">
        <v>922</v>
      </c>
      <c r="Z147" s="29">
        <f t="shared" si="38"/>
        <v>2</v>
      </c>
      <c r="AA147" s="29" t="str">
        <f t="shared" si="43"/>
        <v>H114R16 - 2</v>
      </c>
      <c r="AB147" s="111">
        <f t="shared" si="40"/>
        <v>5</v>
      </c>
      <c r="AC147" s="111">
        <f t="shared" ca="1" si="41"/>
        <v>4</v>
      </c>
      <c r="AD147" s="111" t="str">
        <f t="shared" si="42"/>
        <v xml:space="preserve">
H114R16.</v>
      </c>
      <c r="AE147" s="111" t="str">
        <f t="shared" si="39"/>
        <v xml:space="preserve">
H114R16</v>
      </c>
      <c r="AF147" s="21"/>
      <c r="AG147" s="21"/>
      <c r="AH147" s="21"/>
      <c r="AI147" s="21"/>
      <c r="AJ147" s="21"/>
      <c r="AK147" s="21"/>
      <c r="AL147" s="21"/>
      <c r="AM147" s="21"/>
      <c r="AN147" s="21"/>
      <c r="AO147" s="21"/>
    </row>
    <row r="148" spans="1:41" s="2" customFormat="1" ht="240" customHeight="1" x14ac:dyDescent="0.2">
      <c r="A148" s="86"/>
      <c r="B148" s="30">
        <v>147</v>
      </c>
      <c r="C148" s="86"/>
      <c r="D148" s="25">
        <v>1802002</v>
      </c>
      <c r="E148" s="87" t="s">
        <v>2227</v>
      </c>
      <c r="F148" s="88" t="s">
        <v>795</v>
      </c>
      <c r="G148" s="88" t="s">
        <v>2228</v>
      </c>
      <c r="H148" s="88" t="s">
        <v>2226</v>
      </c>
      <c r="I148" s="60" t="s">
        <v>9</v>
      </c>
      <c r="J148" s="31">
        <v>3</v>
      </c>
      <c r="K148" s="51">
        <v>43040</v>
      </c>
      <c r="L148" s="51">
        <v>43342</v>
      </c>
      <c r="M148" s="59">
        <f t="shared" si="44"/>
        <v>43.142857142857146</v>
      </c>
      <c r="N148" s="31" t="s">
        <v>2384</v>
      </c>
      <c r="O148" s="108">
        <v>2</v>
      </c>
      <c r="P148" s="31"/>
      <c r="Q148" s="104">
        <f>IF(O148/J148&gt;1,100,+O148/J148*100)</f>
        <v>66.666666666666657</v>
      </c>
      <c r="R148" s="55">
        <f>+M148*Q148/100</f>
        <v>28.761904761904763</v>
      </c>
      <c r="S148" s="55">
        <f ca="1">IF(L148&lt;=$AG$1,R148,0)</f>
        <v>0</v>
      </c>
      <c r="T148" s="55">
        <f ca="1">IF($AG$1&gt;=L148,M148,0)</f>
        <v>0</v>
      </c>
      <c r="U148" s="28" t="str">
        <f>IF(W148="CUMPLIDO","SI","NO")</f>
        <v>NO</v>
      </c>
      <c r="V148" s="105" t="str">
        <f t="shared" ca="1" si="30"/>
        <v>CON AVANCE</v>
      </c>
      <c r="W148" s="105" t="str">
        <f t="shared" si="37"/>
        <v/>
      </c>
      <c r="X148" s="29" t="s">
        <v>808</v>
      </c>
      <c r="Y148" s="100" t="s">
        <v>922</v>
      </c>
      <c r="Z148" s="29">
        <f t="shared" si="38"/>
        <v>3</v>
      </c>
      <c r="AA148" s="29" t="str">
        <f>CONCATENATE(Y148," - ",Z148)</f>
        <v>H114R16 - 3</v>
      </c>
      <c r="AB148" s="111">
        <f t="shared" ca="1" si="40"/>
        <v>4</v>
      </c>
      <c r="AC148" s="111">
        <f t="shared" ca="1" si="41"/>
        <v>4</v>
      </c>
      <c r="AD148" s="111" t="str">
        <f t="shared" si="42"/>
        <v xml:space="preserve">
H114R16.</v>
      </c>
      <c r="AE148" s="111" t="str">
        <f t="shared" si="39"/>
        <v xml:space="preserve">
H114R16</v>
      </c>
    </row>
    <row r="149" spans="1:41" s="2" customFormat="1" ht="249.95" customHeight="1" x14ac:dyDescent="0.2">
      <c r="A149" s="24">
        <v>130</v>
      </c>
      <c r="B149" s="30">
        <v>148</v>
      </c>
      <c r="C149" s="24"/>
      <c r="D149" s="33">
        <v>1802002</v>
      </c>
      <c r="E149" s="87" t="s">
        <v>2232</v>
      </c>
      <c r="F149" s="88" t="s">
        <v>796</v>
      </c>
      <c r="G149" s="56" t="s">
        <v>2234</v>
      </c>
      <c r="H149" s="56" t="s">
        <v>2231</v>
      </c>
      <c r="I149" s="67" t="s">
        <v>63</v>
      </c>
      <c r="J149" s="30">
        <v>3</v>
      </c>
      <c r="K149" s="57">
        <v>43040</v>
      </c>
      <c r="L149" s="57">
        <v>43342</v>
      </c>
      <c r="M149" s="53">
        <f t="shared" si="44"/>
        <v>43.142857142857146</v>
      </c>
      <c r="N149" s="30" t="s">
        <v>23</v>
      </c>
      <c r="O149" s="108">
        <v>1.5</v>
      </c>
      <c r="P149" s="30"/>
      <c r="Q149" s="54">
        <f t="shared" ref="Q149:Q213" si="45">IF(O149/J149&gt;1,100,+O149/J149*100)</f>
        <v>50</v>
      </c>
      <c r="R149" s="55">
        <f t="shared" ref="R149:R213" si="46">+M149*Q149/100</f>
        <v>21.571428571428573</v>
      </c>
      <c r="S149" s="55">
        <f t="shared" ref="S149:S213" ca="1" si="47">IF(L149&lt;=$AG$1,R149,0)</f>
        <v>0</v>
      </c>
      <c r="T149" s="55">
        <f t="shared" ref="T149:T213" ca="1" si="48">IF($AG$1&gt;=L149,M149,0)</f>
        <v>0</v>
      </c>
      <c r="U149" s="28" t="str">
        <f t="shared" ca="1" si="29"/>
        <v>NO</v>
      </c>
      <c r="V149" s="105" t="str">
        <f t="shared" ca="1" si="30"/>
        <v>CON AVANCE</v>
      </c>
      <c r="W149" s="105" t="str">
        <f t="shared" ca="1" si="37"/>
        <v>CON AVANCE</v>
      </c>
      <c r="X149" s="29" t="s">
        <v>808</v>
      </c>
      <c r="Y149" s="100" t="s">
        <v>923</v>
      </c>
      <c r="Z149" s="29">
        <f t="shared" si="38"/>
        <v>1</v>
      </c>
      <c r="AA149" s="29" t="str">
        <f t="shared" si="43"/>
        <v>H115R16 - 1</v>
      </c>
      <c r="AB149" s="111">
        <f t="shared" ca="1" si="40"/>
        <v>4</v>
      </c>
      <c r="AC149" s="111">
        <f t="shared" ca="1" si="41"/>
        <v>4</v>
      </c>
      <c r="AD149" s="111" t="str">
        <f t="shared" si="42"/>
        <v>H115R16.</v>
      </c>
      <c r="AE149" s="111" t="str">
        <f t="shared" si="39"/>
        <v>H115R16</v>
      </c>
      <c r="AF149" s="21"/>
      <c r="AG149" s="21"/>
      <c r="AH149" s="21"/>
      <c r="AI149" s="21"/>
      <c r="AJ149" s="21"/>
      <c r="AK149" s="21"/>
      <c r="AL149" s="21"/>
      <c r="AM149" s="21"/>
      <c r="AN149" s="21"/>
      <c r="AO149" s="21"/>
    </row>
    <row r="150" spans="1:41" s="2" customFormat="1" ht="249.95" customHeight="1" x14ac:dyDescent="0.2">
      <c r="A150" s="24"/>
      <c r="B150" s="30">
        <v>149</v>
      </c>
      <c r="C150" s="24"/>
      <c r="D150" s="33">
        <v>1802002</v>
      </c>
      <c r="E150" s="87" t="s">
        <v>2233</v>
      </c>
      <c r="F150" s="88" t="s">
        <v>796</v>
      </c>
      <c r="G150" s="56" t="s">
        <v>2235</v>
      </c>
      <c r="H150" s="56" t="s">
        <v>2226</v>
      </c>
      <c r="I150" s="67" t="s">
        <v>9</v>
      </c>
      <c r="J150" s="30">
        <v>3</v>
      </c>
      <c r="K150" s="57">
        <v>43040</v>
      </c>
      <c r="L150" s="57">
        <v>43342</v>
      </c>
      <c r="M150" s="53">
        <f t="shared" si="44"/>
        <v>43.142857142857146</v>
      </c>
      <c r="N150" s="30" t="s">
        <v>2384</v>
      </c>
      <c r="O150" s="108">
        <v>2</v>
      </c>
      <c r="P150" s="30"/>
      <c r="Q150" s="54">
        <f>IF(O150/J150&gt;1,100,+O150/J150*100)</f>
        <v>66.666666666666657</v>
      </c>
      <c r="R150" s="55">
        <f>+M150*Q150/100</f>
        <v>28.761904761904763</v>
      </c>
      <c r="S150" s="55">
        <f ca="1">IF(L150&lt;=$AG$1,R150,0)</f>
        <v>0</v>
      </c>
      <c r="T150" s="55">
        <f ca="1">IF($AG$1&gt;=L150,M150,0)</f>
        <v>0</v>
      </c>
      <c r="U150" s="28" t="str">
        <f>IF(W150="CUMPLIDO","SI","NO")</f>
        <v>NO</v>
      </c>
      <c r="V150" s="105" t="str">
        <f t="shared" ref="V150:V213" ca="1" si="49">IF(Q150=100,"CUMPLIDO",IF(L150-$AG$1&lt;0,"VENCIDO",IF(L150-$AG$1&lt;=30,"PRÓXIMO A VENCER",IF(Q150&gt;0,"CON AVANCE","EN TERMINO"))))</f>
        <v>CON AVANCE</v>
      </c>
      <c r="W150" s="105" t="str">
        <f t="shared" si="37"/>
        <v/>
      </c>
      <c r="X150" s="29" t="s">
        <v>808</v>
      </c>
      <c r="Y150" s="100" t="s">
        <v>923</v>
      </c>
      <c r="Z150" s="29">
        <f t="shared" si="38"/>
        <v>2</v>
      </c>
      <c r="AA150" s="29" t="str">
        <f t="shared" si="43"/>
        <v>H115R16 - 2</v>
      </c>
      <c r="AB150" s="111">
        <f t="shared" ca="1" si="40"/>
        <v>4</v>
      </c>
      <c r="AC150" s="111">
        <f t="shared" ca="1" si="41"/>
        <v>4</v>
      </c>
      <c r="AD150" s="111" t="str">
        <f t="shared" si="42"/>
        <v>H115R16.</v>
      </c>
      <c r="AE150" s="111" t="str">
        <f t="shared" si="39"/>
        <v>H115R16</v>
      </c>
      <c r="AF150" s="21"/>
      <c r="AG150" s="21"/>
      <c r="AH150" s="21"/>
      <c r="AI150" s="21"/>
      <c r="AJ150" s="21"/>
      <c r="AK150" s="21"/>
      <c r="AL150" s="21"/>
      <c r="AM150" s="21"/>
      <c r="AN150" s="21"/>
      <c r="AO150" s="21"/>
    </row>
    <row r="151" spans="1:41" s="2" customFormat="1" ht="249.95" customHeight="1" x14ac:dyDescent="0.2">
      <c r="A151" s="24">
        <v>131</v>
      </c>
      <c r="B151" s="30">
        <v>150</v>
      </c>
      <c r="C151" s="24"/>
      <c r="D151" s="33">
        <v>1802002</v>
      </c>
      <c r="E151" s="87" t="s">
        <v>2356</v>
      </c>
      <c r="F151" s="88" t="s">
        <v>797</v>
      </c>
      <c r="G151" s="88" t="s">
        <v>2237</v>
      </c>
      <c r="H151" s="88" t="s">
        <v>2236</v>
      </c>
      <c r="I151" s="60" t="s">
        <v>9</v>
      </c>
      <c r="J151" s="31">
        <v>1</v>
      </c>
      <c r="K151" s="51">
        <v>43040</v>
      </c>
      <c r="L151" s="51">
        <v>43099</v>
      </c>
      <c r="M151" s="53">
        <f t="shared" si="44"/>
        <v>8.4285714285714288</v>
      </c>
      <c r="N151" s="30" t="s">
        <v>1212</v>
      </c>
      <c r="O151" s="108">
        <v>0.99</v>
      </c>
      <c r="P151" s="71" t="s">
        <v>2352</v>
      </c>
      <c r="Q151" s="54">
        <f t="shared" si="45"/>
        <v>99</v>
      </c>
      <c r="R151" s="55">
        <f t="shared" si="46"/>
        <v>8.3442857142857143</v>
      </c>
      <c r="S151" s="55">
        <f t="shared" ca="1" si="47"/>
        <v>8.3442857142857143</v>
      </c>
      <c r="T151" s="55">
        <f t="shared" ca="1" si="48"/>
        <v>8.4285714285714288</v>
      </c>
      <c r="U151" s="28" t="str">
        <f t="shared" ref="U151:U214" ca="1" si="50">IF(W151="CUMPLIDO","SI","NO")</f>
        <v>NO</v>
      </c>
      <c r="V151" s="105" t="str">
        <f t="shared" ca="1" si="49"/>
        <v>VENCIDO</v>
      </c>
      <c r="W151" s="105" t="str">
        <f t="shared" ca="1" si="37"/>
        <v>VENCIDO</v>
      </c>
      <c r="X151" s="29" t="s">
        <v>808</v>
      </c>
      <c r="Y151" s="100" t="s">
        <v>924</v>
      </c>
      <c r="Z151" s="29">
        <f t="shared" si="38"/>
        <v>1</v>
      </c>
      <c r="AA151" s="29" t="str">
        <f t="shared" si="43"/>
        <v>H116R16 - 1</v>
      </c>
      <c r="AB151" s="111">
        <f t="shared" ca="1" si="40"/>
        <v>1</v>
      </c>
      <c r="AC151" s="111">
        <f t="shared" ca="1" si="41"/>
        <v>1</v>
      </c>
      <c r="AD151" s="111" t="str">
        <f t="shared" si="42"/>
        <v>H116R16.</v>
      </c>
      <c r="AE151" s="111" t="str">
        <f t="shared" si="39"/>
        <v>H116R16</v>
      </c>
      <c r="AF151" s="21"/>
      <c r="AG151" s="21"/>
      <c r="AH151" s="21"/>
      <c r="AI151" s="21"/>
      <c r="AJ151" s="21"/>
      <c r="AK151" s="21"/>
      <c r="AL151" s="21"/>
      <c r="AM151" s="21"/>
      <c r="AN151" s="21"/>
      <c r="AO151" s="21"/>
    </row>
    <row r="152" spans="1:41" s="2" customFormat="1" ht="249.95" customHeight="1" x14ac:dyDescent="0.2">
      <c r="A152" s="24">
        <v>132</v>
      </c>
      <c r="B152" s="30">
        <v>151</v>
      </c>
      <c r="C152" s="24"/>
      <c r="D152" s="33">
        <v>1406100</v>
      </c>
      <c r="E152" s="87" t="s">
        <v>2355</v>
      </c>
      <c r="F152" s="88" t="s">
        <v>798</v>
      </c>
      <c r="G152" s="56" t="s">
        <v>1544</v>
      </c>
      <c r="H152" s="88" t="s">
        <v>1545</v>
      </c>
      <c r="I152" s="60" t="s">
        <v>9</v>
      </c>
      <c r="J152" s="31">
        <v>1</v>
      </c>
      <c r="K152" s="51">
        <v>43040</v>
      </c>
      <c r="L152" s="51">
        <v>43221</v>
      </c>
      <c r="M152" s="53">
        <f t="shared" si="44"/>
        <v>25.857142857142858</v>
      </c>
      <c r="N152" s="30" t="s">
        <v>1518</v>
      </c>
      <c r="O152" s="108">
        <v>1</v>
      </c>
      <c r="P152" s="30"/>
      <c r="Q152" s="54">
        <f t="shared" si="45"/>
        <v>100</v>
      </c>
      <c r="R152" s="55">
        <f t="shared" si="46"/>
        <v>25.857142857142858</v>
      </c>
      <c r="S152" s="55">
        <f t="shared" ca="1" si="47"/>
        <v>25.857142857142858</v>
      </c>
      <c r="T152" s="55">
        <f t="shared" ca="1" si="48"/>
        <v>25.857142857142858</v>
      </c>
      <c r="U152" s="28" t="str">
        <f t="shared" si="50"/>
        <v>SI</v>
      </c>
      <c r="V152" s="105" t="str">
        <f t="shared" si="49"/>
        <v>CUMPLIDO</v>
      </c>
      <c r="W152" s="105" t="str">
        <f t="shared" si="37"/>
        <v>CUMPLIDO</v>
      </c>
      <c r="X152" s="29" t="s">
        <v>808</v>
      </c>
      <c r="Y152" s="100" t="s">
        <v>925</v>
      </c>
      <c r="Z152" s="29">
        <f t="shared" si="38"/>
        <v>1</v>
      </c>
      <c r="AA152" s="29" t="str">
        <f t="shared" si="43"/>
        <v>H117R16 - 1</v>
      </c>
      <c r="AB152" s="111">
        <f t="shared" si="40"/>
        <v>5</v>
      </c>
      <c r="AC152" s="111">
        <f t="shared" si="41"/>
        <v>5</v>
      </c>
      <c r="AD152" s="111" t="str">
        <f t="shared" si="42"/>
        <v>H117R16.</v>
      </c>
      <c r="AE152" s="111" t="str">
        <f t="shared" si="39"/>
        <v>H117R16</v>
      </c>
      <c r="AF152" s="21"/>
      <c r="AG152" s="21"/>
      <c r="AH152" s="21"/>
      <c r="AI152" s="21"/>
      <c r="AJ152" s="21"/>
      <c r="AK152" s="21"/>
      <c r="AL152" s="21"/>
      <c r="AM152" s="21"/>
      <c r="AN152" s="21"/>
      <c r="AO152" s="21"/>
    </row>
    <row r="153" spans="1:41" s="2" customFormat="1" ht="249.95" customHeight="1" x14ac:dyDescent="0.2">
      <c r="A153" s="24">
        <v>133</v>
      </c>
      <c r="B153" s="30">
        <v>152</v>
      </c>
      <c r="C153" s="24"/>
      <c r="D153" s="33">
        <v>1801002</v>
      </c>
      <c r="E153" s="87" t="s">
        <v>1246</v>
      </c>
      <c r="F153" s="88" t="s">
        <v>799</v>
      </c>
      <c r="G153" s="56" t="s">
        <v>1550</v>
      </c>
      <c r="H153" s="88" t="s">
        <v>1155</v>
      </c>
      <c r="I153" s="60" t="s">
        <v>63</v>
      </c>
      <c r="J153" s="31">
        <v>4</v>
      </c>
      <c r="K153" s="51">
        <v>43040</v>
      </c>
      <c r="L153" s="51">
        <v>43403</v>
      </c>
      <c r="M153" s="59">
        <f t="shared" si="36"/>
        <v>51.857142857142854</v>
      </c>
      <c r="N153" s="30" t="s">
        <v>1146</v>
      </c>
      <c r="O153" s="108">
        <v>0</v>
      </c>
      <c r="P153" s="30"/>
      <c r="Q153" s="54">
        <f t="shared" si="45"/>
        <v>0</v>
      </c>
      <c r="R153" s="55">
        <f t="shared" si="46"/>
        <v>0</v>
      </c>
      <c r="S153" s="55">
        <f t="shared" ca="1" si="47"/>
        <v>0</v>
      </c>
      <c r="T153" s="55">
        <f t="shared" ca="1" si="48"/>
        <v>0</v>
      </c>
      <c r="U153" s="28" t="str">
        <f t="shared" ca="1" si="50"/>
        <v>NO</v>
      </c>
      <c r="V153" s="105" t="str">
        <f t="shared" ca="1" si="49"/>
        <v>EN TERMINO</v>
      </c>
      <c r="W153" s="105" t="str">
        <f t="shared" ca="1" si="37"/>
        <v>EN TERMINO</v>
      </c>
      <c r="X153" s="29" t="s">
        <v>808</v>
      </c>
      <c r="Y153" s="100" t="s">
        <v>926</v>
      </c>
      <c r="Z153" s="29">
        <f t="shared" si="38"/>
        <v>1</v>
      </c>
      <c r="AA153" s="29" t="str">
        <f t="shared" si="43"/>
        <v>H118R16 - 1</v>
      </c>
      <c r="AB153" s="111">
        <f t="shared" ca="1" si="40"/>
        <v>3</v>
      </c>
      <c r="AC153" s="111">
        <f t="shared" ca="1" si="41"/>
        <v>3</v>
      </c>
      <c r="AD153" s="111" t="str">
        <f t="shared" si="42"/>
        <v>H118R16.</v>
      </c>
      <c r="AE153" s="111" t="str">
        <f t="shared" si="39"/>
        <v>H118R16</v>
      </c>
      <c r="AF153" s="21"/>
      <c r="AG153" s="21"/>
      <c r="AH153" s="21"/>
      <c r="AI153" s="21"/>
      <c r="AJ153" s="21"/>
      <c r="AK153" s="21"/>
      <c r="AL153" s="21"/>
      <c r="AM153" s="21"/>
      <c r="AN153" s="21"/>
      <c r="AO153" s="21"/>
    </row>
    <row r="154" spans="1:41" s="2" customFormat="1" ht="249.95" customHeight="1" x14ac:dyDescent="0.2">
      <c r="A154" s="24"/>
      <c r="B154" s="30">
        <v>153</v>
      </c>
      <c r="C154" s="24"/>
      <c r="D154" s="33">
        <v>1801002</v>
      </c>
      <c r="E154" s="87" t="s">
        <v>1546</v>
      </c>
      <c r="F154" s="88" t="s">
        <v>799</v>
      </c>
      <c r="G154" s="56" t="s">
        <v>1549</v>
      </c>
      <c r="H154" s="88" t="s">
        <v>1547</v>
      </c>
      <c r="I154" s="60" t="s">
        <v>1224</v>
      </c>
      <c r="J154" s="31">
        <v>1</v>
      </c>
      <c r="K154" s="51">
        <v>43040</v>
      </c>
      <c r="L154" s="51">
        <v>43099</v>
      </c>
      <c r="M154" s="59">
        <f t="shared" si="36"/>
        <v>8.4285714285714288</v>
      </c>
      <c r="N154" s="30" t="s">
        <v>1518</v>
      </c>
      <c r="O154" s="108">
        <v>1</v>
      </c>
      <c r="P154" s="30"/>
      <c r="Q154" s="54">
        <f t="shared" si="45"/>
        <v>100</v>
      </c>
      <c r="R154" s="55">
        <f t="shared" si="46"/>
        <v>8.4285714285714288</v>
      </c>
      <c r="S154" s="55">
        <f t="shared" ca="1" si="47"/>
        <v>8.4285714285714288</v>
      </c>
      <c r="T154" s="55">
        <f t="shared" ca="1" si="48"/>
        <v>8.4285714285714288</v>
      </c>
      <c r="U154" s="28" t="str">
        <f t="shared" si="50"/>
        <v>NO</v>
      </c>
      <c r="V154" s="105" t="str">
        <f t="shared" si="49"/>
        <v>CUMPLIDO</v>
      </c>
      <c r="W154" s="105" t="str">
        <f t="shared" si="37"/>
        <v/>
      </c>
      <c r="X154" s="29" t="s">
        <v>808</v>
      </c>
      <c r="Y154" s="100" t="s">
        <v>926</v>
      </c>
      <c r="Z154" s="29">
        <f t="shared" si="38"/>
        <v>2</v>
      </c>
      <c r="AA154" s="29" t="str">
        <f t="shared" si="43"/>
        <v>H118R16 - 2</v>
      </c>
      <c r="AB154" s="111">
        <f t="shared" si="40"/>
        <v>5</v>
      </c>
      <c r="AC154" s="111">
        <f t="shared" si="41"/>
        <v>5</v>
      </c>
      <c r="AD154" s="111" t="str">
        <f t="shared" si="42"/>
        <v>H118R16.</v>
      </c>
      <c r="AE154" s="111" t="str">
        <f t="shared" si="39"/>
        <v>H118R16</v>
      </c>
      <c r="AF154" s="21"/>
      <c r="AG154" s="21"/>
      <c r="AH154" s="21"/>
      <c r="AI154" s="21"/>
      <c r="AJ154" s="21"/>
      <c r="AK154" s="21"/>
      <c r="AL154" s="21"/>
      <c r="AM154" s="21"/>
      <c r="AN154" s="21"/>
      <c r="AO154" s="21"/>
    </row>
    <row r="155" spans="1:41" s="2" customFormat="1" ht="249.95" customHeight="1" x14ac:dyDescent="0.2">
      <c r="A155" s="24"/>
      <c r="B155" s="30">
        <v>154</v>
      </c>
      <c r="C155" s="24"/>
      <c r="D155" s="33">
        <v>1801002</v>
      </c>
      <c r="E155" s="87" t="s">
        <v>1551</v>
      </c>
      <c r="F155" s="88" t="s">
        <v>799</v>
      </c>
      <c r="G155" s="56" t="s">
        <v>1548</v>
      </c>
      <c r="H155" s="88" t="s">
        <v>1247</v>
      </c>
      <c r="I155" s="60" t="s">
        <v>1224</v>
      </c>
      <c r="J155" s="31">
        <v>1</v>
      </c>
      <c r="K155" s="51">
        <v>43040</v>
      </c>
      <c r="L155" s="51">
        <v>43189</v>
      </c>
      <c r="M155" s="59">
        <f t="shared" si="36"/>
        <v>21.285714285714285</v>
      </c>
      <c r="N155" s="30" t="s">
        <v>1212</v>
      </c>
      <c r="O155" s="108">
        <v>1</v>
      </c>
      <c r="P155" s="30"/>
      <c r="Q155" s="54">
        <f t="shared" si="45"/>
        <v>100</v>
      </c>
      <c r="R155" s="55">
        <f t="shared" si="46"/>
        <v>21.285714285714285</v>
      </c>
      <c r="S155" s="55">
        <f t="shared" ca="1" si="47"/>
        <v>21.285714285714285</v>
      </c>
      <c r="T155" s="55">
        <f t="shared" ca="1" si="48"/>
        <v>21.285714285714285</v>
      </c>
      <c r="U155" s="28" t="str">
        <f t="shared" si="50"/>
        <v>NO</v>
      </c>
      <c r="V155" s="105" t="str">
        <f t="shared" si="49"/>
        <v>CUMPLIDO</v>
      </c>
      <c r="W155" s="105" t="str">
        <f t="shared" si="37"/>
        <v/>
      </c>
      <c r="X155" s="29" t="s">
        <v>808</v>
      </c>
      <c r="Y155" s="100" t="s">
        <v>926</v>
      </c>
      <c r="Z155" s="29">
        <f t="shared" si="38"/>
        <v>3</v>
      </c>
      <c r="AA155" s="29" t="str">
        <f t="shared" si="43"/>
        <v>H118R16 - 3</v>
      </c>
      <c r="AB155" s="111">
        <f t="shared" si="40"/>
        <v>5</v>
      </c>
      <c r="AC155" s="111">
        <f t="shared" si="41"/>
        <v>5</v>
      </c>
      <c r="AD155" s="111" t="str">
        <f t="shared" si="42"/>
        <v>H118R16.</v>
      </c>
      <c r="AE155" s="111" t="str">
        <f t="shared" si="39"/>
        <v>H118R16</v>
      </c>
      <c r="AF155" s="21"/>
      <c r="AG155" s="21"/>
      <c r="AH155" s="21"/>
      <c r="AI155" s="21"/>
      <c r="AJ155" s="21"/>
      <c r="AK155" s="21"/>
      <c r="AL155" s="21"/>
      <c r="AM155" s="21"/>
      <c r="AN155" s="21"/>
      <c r="AO155" s="21"/>
    </row>
    <row r="156" spans="1:41" s="2" customFormat="1" ht="249.95" customHeight="1" x14ac:dyDescent="0.2">
      <c r="A156" s="24">
        <v>134</v>
      </c>
      <c r="B156" s="30">
        <v>155</v>
      </c>
      <c r="C156" s="24"/>
      <c r="D156" s="33">
        <v>1406100</v>
      </c>
      <c r="E156" s="87" t="s">
        <v>2357</v>
      </c>
      <c r="F156" s="88" t="s">
        <v>800</v>
      </c>
      <c r="G156" s="88" t="s">
        <v>1552</v>
      </c>
      <c r="H156" s="88" t="s">
        <v>1553</v>
      </c>
      <c r="I156" s="60" t="s">
        <v>9</v>
      </c>
      <c r="J156" s="31">
        <v>1</v>
      </c>
      <c r="K156" s="51">
        <v>43040</v>
      </c>
      <c r="L156" s="51">
        <v>43250</v>
      </c>
      <c r="M156" s="59">
        <f t="shared" si="36"/>
        <v>30</v>
      </c>
      <c r="N156" s="30" t="s">
        <v>1518</v>
      </c>
      <c r="O156" s="108">
        <v>0.33</v>
      </c>
      <c r="P156" s="30"/>
      <c r="Q156" s="54">
        <f t="shared" si="45"/>
        <v>33</v>
      </c>
      <c r="R156" s="55">
        <f t="shared" si="46"/>
        <v>9.9</v>
      </c>
      <c r="S156" s="55">
        <f t="shared" ca="1" si="47"/>
        <v>9.9</v>
      </c>
      <c r="T156" s="55">
        <f t="shared" ca="1" si="48"/>
        <v>30</v>
      </c>
      <c r="U156" s="28" t="str">
        <f t="shared" ca="1" si="50"/>
        <v>NO</v>
      </c>
      <c r="V156" s="105" t="str">
        <f t="shared" ca="1" si="49"/>
        <v>VENCIDO</v>
      </c>
      <c r="W156" s="105" t="str">
        <f t="shared" ca="1" si="37"/>
        <v>VENCIDO</v>
      </c>
      <c r="X156" s="29" t="str">
        <f>$X153</f>
        <v>R2016</v>
      </c>
      <c r="Y156" s="100" t="s">
        <v>927</v>
      </c>
      <c r="Z156" s="29">
        <f t="shared" si="38"/>
        <v>1</v>
      </c>
      <c r="AA156" s="29" t="str">
        <f t="shared" si="43"/>
        <v>H119R16 - 1</v>
      </c>
      <c r="AB156" s="111">
        <f t="shared" ca="1" si="40"/>
        <v>1</v>
      </c>
      <c r="AC156" s="111">
        <f t="shared" ca="1" si="41"/>
        <v>1</v>
      </c>
      <c r="AD156" s="111" t="str">
        <f t="shared" si="42"/>
        <v>H119R16.</v>
      </c>
      <c r="AE156" s="111" t="str">
        <f t="shared" si="39"/>
        <v>H119R16</v>
      </c>
      <c r="AF156" s="21"/>
      <c r="AG156" s="21"/>
      <c r="AH156" s="21"/>
      <c r="AI156" s="21"/>
      <c r="AJ156" s="21"/>
      <c r="AK156" s="21"/>
      <c r="AL156" s="21"/>
      <c r="AM156" s="21"/>
      <c r="AN156" s="21"/>
      <c r="AO156" s="21"/>
    </row>
    <row r="157" spans="1:41" s="2" customFormat="1" ht="249.95" customHeight="1" x14ac:dyDescent="0.2">
      <c r="A157" s="24">
        <v>135</v>
      </c>
      <c r="B157" s="30">
        <v>156</v>
      </c>
      <c r="C157" s="24"/>
      <c r="D157" s="33">
        <v>1801002</v>
      </c>
      <c r="E157" s="87" t="s">
        <v>1555</v>
      </c>
      <c r="F157" s="88" t="s">
        <v>801</v>
      </c>
      <c r="G157" s="88" t="s">
        <v>1556</v>
      </c>
      <c r="H157" s="88" t="s">
        <v>1547</v>
      </c>
      <c r="I157" s="60" t="s">
        <v>1224</v>
      </c>
      <c r="J157" s="31">
        <v>1</v>
      </c>
      <c r="K157" s="51">
        <v>43040</v>
      </c>
      <c r="L157" s="51">
        <v>43388</v>
      </c>
      <c r="M157" s="59">
        <f t="shared" si="36"/>
        <v>49.714285714285715</v>
      </c>
      <c r="N157" s="30" t="s">
        <v>1518</v>
      </c>
      <c r="O157" s="108">
        <v>0</v>
      </c>
      <c r="P157" s="30"/>
      <c r="Q157" s="54">
        <f t="shared" si="45"/>
        <v>0</v>
      </c>
      <c r="R157" s="55">
        <f t="shared" si="46"/>
        <v>0</v>
      </c>
      <c r="S157" s="55">
        <f t="shared" ca="1" si="47"/>
        <v>0</v>
      </c>
      <c r="T157" s="55">
        <f t="shared" ca="1" si="48"/>
        <v>0</v>
      </c>
      <c r="U157" s="28" t="str">
        <f t="shared" ca="1" si="50"/>
        <v>NO</v>
      </c>
      <c r="V157" s="105" t="str">
        <f t="shared" ca="1" si="49"/>
        <v>EN TERMINO</v>
      </c>
      <c r="W157" s="105" t="str">
        <f t="shared" ca="1" si="37"/>
        <v>EN TERMINO</v>
      </c>
      <c r="X157" s="29" t="s">
        <v>808</v>
      </c>
      <c r="Y157" s="100" t="s">
        <v>928</v>
      </c>
      <c r="Z157" s="29">
        <f t="shared" si="38"/>
        <v>1</v>
      </c>
      <c r="AA157" s="29" t="str">
        <f t="shared" si="43"/>
        <v>H120R16 - 1</v>
      </c>
      <c r="AB157" s="111">
        <f t="shared" ca="1" si="40"/>
        <v>3</v>
      </c>
      <c r="AC157" s="111">
        <f t="shared" ca="1" si="41"/>
        <v>3</v>
      </c>
      <c r="AD157" s="111" t="str">
        <f t="shared" si="42"/>
        <v>H120R16.</v>
      </c>
      <c r="AE157" s="111" t="str">
        <f t="shared" si="39"/>
        <v>H120R16</v>
      </c>
      <c r="AF157" s="21"/>
      <c r="AG157" s="21"/>
      <c r="AH157" s="21"/>
      <c r="AI157" s="21"/>
      <c r="AJ157" s="21"/>
      <c r="AK157" s="21"/>
      <c r="AL157" s="21"/>
      <c r="AM157" s="21"/>
      <c r="AN157" s="21"/>
      <c r="AO157" s="21"/>
    </row>
    <row r="158" spans="1:41" s="2" customFormat="1" ht="249.95" customHeight="1" x14ac:dyDescent="0.2">
      <c r="A158" s="24"/>
      <c r="B158" s="30">
        <v>157</v>
      </c>
      <c r="C158" s="24"/>
      <c r="D158" s="33">
        <v>1801002</v>
      </c>
      <c r="E158" s="87" t="s">
        <v>1557</v>
      </c>
      <c r="F158" s="88" t="s">
        <v>801</v>
      </c>
      <c r="G158" s="88" t="s">
        <v>1554</v>
      </c>
      <c r="H158" s="88" t="s">
        <v>1248</v>
      </c>
      <c r="I158" s="60" t="s">
        <v>1249</v>
      </c>
      <c r="J158" s="31">
        <v>1</v>
      </c>
      <c r="K158" s="51">
        <v>43040</v>
      </c>
      <c r="L158" s="51">
        <v>43099</v>
      </c>
      <c r="M158" s="59">
        <f t="shared" si="36"/>
        <v>8.4285714285714288</v>
      </c>
      <c r="N158" s="30" t="s">
        <v>1212</v>
      </c>
      <c r="O158" s="108">
        <v>1</v>
      </c>
      <c r="P158" s="30"/>
      <c r="Q158" s="54">
        <f t="shared" si="45"/>
        <v>100</v>
      </c>
      <c r="R158" s="55">
        <f t="shared" si="46"/>
        <v>8.4285714285714288</v>
      </c>
      <c r="S158" s="55">
        <f t="shared" ca="1" si="47"/>
        <v>8.4285714285714288</v>
      </c>
      <c r="T158" s="55">
        <f t="shared" ca="1" si="48"/>
        <v>8.4285714285714288</v>
      </c>
      <c r="U158" s="28" t="str">
        <f t="shared" si="50"/>
        <v>NO</v>
      </c>
      <c r="V158" s="105" t="str">
        <f t="shared" si="49"/>
        <v>CUMPLIDO</v>
      </c>
      <c r="W158" s="105" t="str">
        <f t="shared" si="37"/>
        <v/>
      </c>
      <c r="X158" s="29" t="s">
        <v>808</v>
      </c>
      <c r="Y158" s="100" t="s">
        <v>928</v>
      </c>
      <c r="Z158" s="29">
        <f t="shared" si="38"/>
        <v>2</v>
      </c>
      <c r="AA158" s="29" t="str">
        <f t="shared" si="43"/>
        <v>H120R16 - 2</v>
      </c>
      <c r="AB158" s="111">
        <f t="shared" si="40"/>
        <v>5</v>
      </c>
      <c r="AC158" s="111">
        <f t="shared" si="41"/>
        <v>5</v>
      </c>
      <c r="AD158" s="111" t="str">
        <f t="shared" si="42"/>
        <v>H120R16.</v>
      </c>
      <c r="AE158" s="111" t="str">
        <f t="shared" si="39"/>
        <v>H120R16</v>
      </c>
      <c r="AF158" s="21"/>
      <c r="AG158" s="21"/>
      <c r="AH158" s="21"/>
      <c r="AI158" s="21"/>
      <c r="AJ158" s="21"/>
      <c r="AK158" s="21"/>
      <c r="AL158" s="21"/>
      <c r="AM158" s="21"/>
      <c r="AN158" s="21"/>
      <c r="AO158" s="21"/>
    </row>
    <row r="159" spans="1:41" s="2" customFormat="1" ht="249.95" customHeight="1" x14ac:dyDescent="0.2">
      <c r="A159" s="24">
        <v>136</v>
      </c>
      <c r="B159" s="30">
        <v>158</v>
      </c>
      <c r="C159" s="24"/>
      <c r="D159" s="33">
        <v>1101001</v>
      </c>
      <c r="E159" s="87" t="s">
        <v>2358</v>
      </c>
      <c r="F159" s="88" t="s">
        <v>802</v>
      </c>
      <c r="G159" s="88" t="s">
        <v>1558</v>
      </c>
      <c r="H159" s="87" t="s">
        <v>1559</v>
      </c>
      <c r="I159" s="31" t="s">
        <v>1560</v>
      </c>
      <c r="J159" s="31">
        <v>2</v>
      </c>
      <c r="K159" s="51">
        <v>43040</v>
      </c>
      <c r="L159" s="51">
        <v>43250</v>
      </c>
      <c r="M159" s="59">
        <f t="shared" si="36"/>
        <v>30</v>
      </c>
      <c r="N159" s="30" t="s">
        <v>1518</v>
      </c>
      <c r="O159" s="108">
        <v>2</v>
      </c>
      <c r="P159" s="30"/>
      <c r="Q159" s="54">
        <f t="shared" si="45"/>
        <v>100</v>
      </c>
      <c r="R159" s="55">
        <f t="shared" si="46"/>
        <v>30</v>
      </c>
      <c r="S159" s="55">
        <f t="shared" ca="1" si="47"/>
        <v>30</v>
      </c>
      <c r="T159" s="55">
        <f t="shared" ca="1" si="48"/>
        <v>30</v>
      </c>
      <c r="U159" s="28" t="str">
        <f t="shared" si="50"/>
        <v>SI</v>
      </c>
      <c r="V159" s="105" t="str">
        <f t="shared" si="49"/>
        <v>CUMPLIDO</v>
      </c>
      <c r="W159" s="105" t="str">
        <f t="shared" si="37"/>
        <v>CUMPLIDO</v>
      </c>
      <c r="X159" s="29" t="str">
        <f>$X158</f>
        <v>R2016</v>
      </c>
      <c r="Y159" s="100" t="s">
        <v>929</v>
      </c>
      <c r="Z159" s="29">
        <f t="shared" si="38"/>
        <v>1</v>
      </c>
      <c r="AA159" s="29" t="str">
        <f t="shared" si="43"/>
        <v>H121R16 - 1</v>
      </c>
      <c r="AB159" s="111">
        <f t="shared" si="40"/>
        <v>5</v>
      </c>
      <c r="AC159" s="111">
        <f t="shared" si="41"/>
        <v>5</v>
      </c>
      <c r="AD159" s="111" t="str">
        <f t="shared" si="42"/>
        <v>H121R16.</v>
      </c>
      <c r="AE159" s="111" t="str">
        <f t="shared" si="39"/>
        <v>H121R16</v>
      </c>
      <c r="AF159" s="21"/>
      <c r="AG159" s="21"/>
      <c r="AH159" s="21"/>
      <c r="AI159" s="21"/>
      <c r="AJ159" s="21"/>
      <c r="AK159" s="21"/>
      <c r="AL159" s="21"/>
      <c r="AM159" s="21"/>
      <c r="AN159" s="21"/>
      <c r="AO159" s="21"/>
    </row>
    <row r="160" spans="1:41" s="2" customFormat="1" ht="156.75" customHeight="1" x14ac:dyDescent="0.2">
      <c r="A160" s="24">
        <v>137</v>
      </c>
      <c r="B160" s="30">
        <v>159</v>
      </c>
      <c r="C160" s="24"/>
      <c r="D160" s="33">
        <v>1604001</v>
      </c>
      <c r="E160" s="87" t="s">
        <v>2389</v>
      </c>
      <c r="F160" s="88" t="s">
        <v>2390</v>
      </c>
      <c r="G160" s="88" t="s">
        <v>1561</v>
      </c>
      <c r="H160" s="87" t="s">
        <v>1564</v>
      </c>
      <c r="I160" s="31" t="s">
        <v>9</v>
      </c>
      <c r="J160" s="31">
        <v>1</v>
      </c>
      <c r="K160" s="51">
        <v>43040</v>
      </c>
      <c r="L160" s="51">
        <v>43099</v>
      </c>
      <c r="M160" s="59">
        <f t="shared" si="36"/>
        <v>8.4285714285714288</v>
      </c>
      <c r="N160" s="30" t="s">
        <v>1518</v>
      </c>
      <c r="O160" s="108">
        <v>1</v>
      </c>
      <c r="P160" s="30"/>
      <c r="Q160" s="54">
        <f t="shared" si="45"/>
        <v>100</v>
      </c>
      <c r="R160" s="55">
        <f t="shared" si="46"/>
        <v>8.4285714285714288</v>
      </c>
      <c r="S160" s="55">
        <f t="shared" ca="1" si="47"/>
        <v>8.4285714285714288</v>
      </c>
      <c r="T160" s="55">
        <f t="shared" ca="1" si="48"/>
        <v>8.4285714285714288</v>
      </c>
      <c r="U160" s="28" t="str">
        <f t="shared" si="50"/>
        <v>SI</v>
      </c>
      <c r="V160" s="105" t="str">
        <f t="shared" si="49"/>
        <v>CUMPLIDO</v>
      </c>
      <c r="W160" s="105" t="str">
        <f t="shared" si="37"/>
        <v>CUMPLIDO</v>
      </c>
      <c r="X160" s="29" t="str">
        <f>$X159</f>
        <v>R2016</v>
      </c>
      <c r="Y160" s="100" t="s">
        <v>930</v>
      </c>
      <c r="Z160" s="29">
        <f t="shared" si="38"/>
        <v>1</v>
      </c>
      <c r="AA160" s="29" t="str">
        <f t="shared" si="43"/>
        <v>H122R16 - 1</v>
      </c>
      <c r="AB160" s="111">
        <f t="shared" si="40"/>
        <v>5</v>
      </c>
      <c r="AC160" s="111">
        <f t="shared" si="41"/>
        <v>5</v>
      </c>
      <c r="AD160" s="111" t="str">
        <f t="shared" si="42"/>
        <v>H122R16.</v>
      </c>
      <c r="AE160" s="111" t="str">
        <f t="shared" si="39"/>
        <v>H122R16</v>
      </c>
      <c r="AF160" s="21"/>
      <c r="AG160" s="21"/>
      <c r="AH160" s="21"/>
      <c r="AI160" s="21"/>
      <c r="AJ160" s="21"/>
      <c r="AK160" s="21"/>
      <c r="AL160" s="21"/>
      <c r="AM160" s="21"/>
      <c r="AN160" s="21"/>
      <c r="AO160" s="21"/>
    </row>
    <row r="161" spans="1:41" s="2" customFormat="1" ht="249.95" customHeight="1" x14ac:dyDescent="0.2">
      <c r="A161" s="24">
        <v>138</v>
      </c>
      <c r="B161" s="30">
        <v>160</v>
      </c>
      <c r="C161" s="24"/>
      <c r="D161" s="33">
        <v>1405004</v>
      </c>
      <c r="E161" s="87" t="s">
        <v>2359</v>
      </c>
      <c r="F161" s="88" t="s">
        <v>803</v>
      </c>
      <c r="G161" s="88" t="s">
        <v>1562</v>
      </c>
      <c r="H161" s="87" t="s">
        <v>1563</v>
      </c>
      <c r="I161" s="31" t="s">
        <v>27</v>
      </c>
      <c r="J161" s="31">
        <v>3</v>
      </c>
      <c r="K161" s="51">
        <v>43040</v>
      </c>
      <c r="L161" s="51">
        <v>43342</v>
      </c>
      <c r="M161" s="59">
        <f t="shared" si="36"/>
        <v>43.142857142857146</v>
      </c>
      <c r="N161" s="30" t="s">
        <v>1518</v>
      </c>
      <c r="O161" s="108">
        <v>3</v>
      </c>
      <c r="P161" s="30"/>
      <c r="Q161" s="54">
        <f t="shared" si="45"/>
        <v>100</v>
      </c>
      <c r="R161" s="55">
        <f t="shared" si="46"/>
        <v>43.142857142857146</v>
      </c>
      <c r="S161" s="55">
        <f t="shared" ca="1" si="47"/>
        <v>0</v>
      </c>
      <c r="T161" s="55">
        <f t="shared" ca="1" si="48"/>
        <v>0</v>
      </c>
      <c r="U161" s="28" t="str">
        <f t="shared" si="50"/>
        <v>SI</v>
      </c>
      <c r="V161" s="105" t="str">
        <f t="shared" si="49"/>
        <v>CUMPLIDO</v>
      </c>
      <c r="W161" s="105" t="str">
        <f t="shared" si="37"/>
        <v>CUMPLIDO</v>
      </c>
      <c r="X161" s="29" t="str">
        <f>$X160</f>
        <v>R2016</v>
      </c>
      <c r="Y161" s="100" t="s">
        <v>931</v>
      </c>
      <c r="Z161" s="29">
        <f t="shared" si="38"/>
        <v>1</v>
      </c>
      <c r="AA161" s="29" t="str">
        <f t="shared" si="43"/>
        <v>H123R16 - 1</v>
      </c>
      <c r="AB161" s="111">
        <f t="shared" si="40"/>
        <v>5</v>
      </c>
      <c r="AC161" s="111">
        <f t="shared" si="41"/>
        <v>5</v>
      </c>
      <c r="AD161" s="111" t="str">
        <f t="shared" si="42"/>
        <v>H123R16.</v>
      </c>
      <c r="AE161" s="111" t="str">
        <f t="shared" si="39"/>
        <v>H123R16</v>
      </c>
      <c r="AF161" s="21"/>
      <c r="AG161" s="21"/>
      <c r="AH161" s="21"/>
      <c r="AI161" s="21"/>
      <c r="AJ161" s="21"/>
      <c r="AK161" s="21"/>
      <c r="AL161" s="21"/>
      <c r="AM161" s="21"/>
      <c r="AN161" s="21"/>
      <c r="AO161" s="21"/>
    </row>
    <row r="162" spans="1:41" s="2" customFormat="1" ht="249.95" customHeight="1" x14ac:dyDescent="0.2">
      <c r="A162" s="24">
        <v>139</v>
      </c>
      <c r="B162" s="30">
        <v>161</v>
      </c>
      <c r="C162" s="24"/>
      <c r="D162" s="33">
        <v>1405004</v>
      </c>
      <c r="E162" s="87" t="s">
        <v>1568</v>
      </c>
      <c r="F162" s="88" t="s">
        <v>804</v>
      </c>
      <c r="G162" s="88" t="s">
        <v>1565</v>
      </c>
      <c r="H162" s="87" t="s">
        <v>1566</v>
      </c>
      <c r="I162" s="31" t="s">
        <v>1567</v>
      </c>
      <c r="J162" s="31">
        <v>10</v>
      </c>
      <c r="K162" s="51">
        <v>43040</v>
      </c>
      <c r="L162" s="51">
        <v>43388</v>
      </c>
      <c r="M162" s="59">
        <f t="shared" si="36"/>
        <v>49.714285714285715</v>
      </c>
      <c r="N162" s="30" t="s">
        <v>1518</v>
      </c>
      <c r="O162" s="108">
        <v>10</v>
      </c>
      <c r="P162" s="30"/>
      <c r="Q162" s="54">
        <f t="shared" si="45"/>
        <v>100</v>
      </c>
      <c r="R162" s="55">
        <f t="shared" si="46"/>
        <v>49.714285714285715</v>
      </c>
      <c r="S162" s="55">
        <f t="shared" ca="1" si="47"/>
        <v>0</v>
      </c>
      <c r="T162" s="55">
        <f t="shared" ca="1" si="48"/>
        <v>0</v>
      </c>
      <c r="U162" s="28" t="str">
        <f t="shared" si="50"/>
        <v>SI</v>
      </c>
      <c r="V162" s="105" t="str">
        <f t="shared" si="49"/>
        <v>CUMPLIDO</v>
      </c>
      <c r="W162" s="105" t="str">
        <f t="shared" si="37"/>
        <v>CUMPLIDO</v>
      </c>
      <c r="X162" s="29" t="str">
        <f>$X161</f>
        <v>R2016</v>
      </c>
      <c r="Y162" s="100" t="s">
        <v>932</v>
      </c>
      <c r="Z162" s="29">
        <f t="shared" si="38"/>
        <v>1</v>
      </c>
      <c r="AA162" s="29" t="str">
        <f t="shared" si="43"/>
        <v>H124R16 - 1</v>
      </c>
      <c r="AB162" s="111">
        <f t="shared" si="40"/>
        <v>5</v>
      </c>
      <c r="AC162" s="111">
        <f t="shared" si="41"/>
        <v>5</v>
      </c>
      <c r="AD162" s="111" t="str">
        <f t="shared" si="42"/>
        <v>H124R16.Utilización</v>
      </c>
      <c r="AE162" s="111" t="str">
        <f t="shared" si="39"/>
        <v>H124R16</v>
      </c>
      <c r="AF162" s="21"/>
      <c r="AG162" s="21"/>
      <c r="AH162" s="21"/>
      <c r="AI162" s="21"/>
      <c r="AJ162" s="21"/>
      <c r="AK162" s="21"/>
      <c r="AL162" s="21"/>
      <c r="AM162" s="21"/>
      <c r="AN162" s="21"/>
      <c r="AO162" s="21"/>
    </row>
    <row r="163" spans="1:41" s="2" customFormat="1" ht="249.95" customHeight="1" x14ac:dyDescent="0.2">
      <c r="A163" s="24">
        <v>140</v>
      </c>
      <c r="B163" s="30">
        <v>162</v>
      </c>
      <c r="C163" s="24"/>
      <c r="D163" s="33">
        <v>1601001</v>
      </c>
      <c r="E163" s="87" t="s">
        <v>1572</v>
      </c>
      <c r="F163" s="88" t="s">
        <v>805</v>
      </c>
      <c r="G163" s="88" t="s">
        <v>1571</v>
      </c>
      <c r="H163" s="88" t="s">
        <v>1569</v>
      </c>
      <c r="I163" s="60" t="s">
        <v>1570</v>
      </c>
      <c r="J163" s="31">
        <v>1</v>
      </c>
      <c r="K163" s="51">
        <v>43040</v>
      </c>
      <c r="L163" s="51">
        <v>43250</v>
      </c>
      <c r="M163" s="59">
        <f t="shared" si="36"/>
        <v>30</v>
      </c>
      <c r="N163" s="30" t="s">
        <v>1518</v>
      </c>
      <c r="O163" s="108">
        <v>1</v>
      </c>
      <c r="P163" s="30"/>
      <c r="Q163" s="54">
        <f t="shared" si="45"/>
        <v>100</v>
      </c>
      <c r="R163" s="55">
        <f t="shared" si="46"/>
        <v>30</v>
      </c>
      <c r="S163" s="55">
        <f t="shared" ca="1" si="47"/>
        <v>30</v>
      </c>
      <c r="T163" s="55">
        <f t="shared" ca="1" si="48"/>
        <v>30</v>
      </c>
      <c r="U163" s="28" t="str">
        <f t="shared" si="50"/>
        <v>SI</v>
      </c>
      <c r="V163" s="105" t="str">
        <f t="shared" si="49"/>
        <v>CUMPLIDO</v>
      </c>
      <c r="W163" s="105" t="str">
        <f t="shared" si="37"/>
        <v>CUMPLIDO</v>
      </c>
      <c r="X163" s="29" t="str">
        <f>$X162</f>
        <v>R2016</v>
      </c>
      <c r="Y163" s="100" t="s">
        <v>933</v>
      </c>
      <c r="Z163" s="29">
        <f t="shared" si="38"/>
        <v>1</v>
      </c>
      <c r="AA163" s="29" t="str">
        <f t="shared" si="43"/>
        <v>H125R16 - 1</v>
      </c>
      <c r="AB163" s="111">
        <f t="shared" si="40"/>
        <v>5</v>
      </c>
      <c r="AC163" s="111">
        <f t="shared" si="41"/>
        <v>5</v>
      </c>
      <c r="AD163" s="111" t="str">
        <f t="shared" si="42"/>
        <v>H125R16.</v>
      </c>
      <c r="AE163" s="111" t="str">
        <f t="shared" si="39"/>
        <v>H125R16</v>
      </c>
      <c r="AF163" s="21"/>
      <c r="AG163" s="21"/>
      <c r="AH163" s="21"/>
      <c r="AI163" s="21"/>
      <c r="AJ163" s="21"/>
      <c r="AK163" s="21"/>
      <c r="AL163" s="21"/>
      <c r="AM163" s="21"/>
      <c r="AN163" s="21"/>
      <c r="AO163" s="21"/>
    </row>
    <row r="164" spans="1:41" s="2" customFormat="1" ht="249.95" customHeight="1" x14ac:dyDescent="0.2">
      <c r="A164" s="24">
        <v>141</v>
      </c>
      <c r="B164" s="30">
        <v>163</v>
      </c>
      <c r="C164" s="24"/>
      <c r="D164" s="24">
        <v>1103002</v>
      </c>
      <c r="E164" s="88" t="s">
        <v>318</v>
      </c>
      <c r="F164" s="88" t="s">
        <v>319</v>
      </c>
      <c r="G164" s="88" t="s">
        <v>1821</v>
      </c>
      <c r="H164" s="88" t="s">
        <v>1688</v>
      </c>
      <c r="I164" s="60" t="s">
        <v>1689</v>
      </c>
      <c r="J164" s="31">
        <v>3</v>
      </c>
      <c r="K164" s="51">
        <v>43040</v>
      </c>
      <c r="L164" s="51">
        <v>43342</v>
      </c>
      <c r="M164" s="59">
        <f t="shared" si="36"/>
        <v>43.142857142857146</v>
      </c>
      <c r="N164" s="30" t="s">
        <v>1594</v>
      </c>
      <c r="O164" s="108">
        <v>0</v>
      </c>
      <c r="P164" s="30"/>
      <c r="Q164" s="54">
        <f t="shared" si="45"/>
        <v>0</v>
      </c>
      <c r="R164" s="55">
        <f t="shared" si="46"/>
        <v>0</v>
      </c>
      <c r="S164" s="55">
        <f t="shared" ca="1" si="47"/>
        <v>0</v>
      </c>
      <c r="T164" s="55">
        <f t="shared" ca="1" si="48"/>
        <v>0</v>
      </c>
      <c r="U164" s="28" t="str">
        <f t="shared" ca="1" si="50"/>
        <v>NO</v>
      </c>
      <c r="V164" s="105" t="str">
        <f t="shared" ca="1" si="49"/>
        <v>EN TERMINO</v>
      </c>
      <c r="W164" s="105" t="str">
        <f t="shared" ca="1" si="37"/>
        <v>EN TERMINO</v>
      </c>
      <c r="X164" s="29" t="s">
        <v>569</v>
      </c>
      <c r="Y164" s="100" t="s">
        <v>540</v>
      </c>
      <c r="Z164" s="29">
        <f t="shared" si="38"/>
        <v>1</v>
      </c>
      <c r="AA164" s="29" t="str">
        <f t="shared" si="43"/>
        <v>H1D16 - 1</v>
      </c>
      <c r="AB164" s="111">
        <f t="shared" ca="1" si="40"/>
        <v>3</v>
      </c>
      <c r="AC164" s="111">
        <f t="shared" ca="1" si="41"/>
        <v>3</v>
      </c>
      <c r="AD164" s="111" t="str">
        <f t="shared" si="42"/>
        <v>H1D16.</v>
      </c>
      <c r="AE164" s="111" t="str">
        <f t="shared" si="39"/>
        <v>H1D16</v>
      </c>
      <c r="AF164" s="21"/>
      <c r="AG164" s="21"/>
      <c r="AH164" s="21"/>
      <c r="AI164" s="21"/>
      <c r="AJ164" s="21"/>
      <c r="AK164" s="21"/>
      <c r="AL164" s="21"/>
      <c r="AM164" s="21"/>
      <c r="AN164" s="21"/>
      <c r="AO164" s="21"/>
    </row>
    <row r="165" spans="1:41" s="2" customFormat="1" ht="249.95" customHeight="1" x14ac:dyDescent="0.2">
      <c r="A165" s="24">
        <v>142</v>
      </c>
      <c r="B165" s="30">
        <v>164</v>
      </c>
      <c r="C165" s="24"/>
      <c r="D165" s="24">
        <v>1103002</v>
      </c>
      <c r="E165" s="88" t="s">
        <v>2394</v>
      </c>
      <c r="F165" s="88" t="s">
        <v>2385</v>
      </c>
      <c r="G165" s="88" t="s">
        <v>2395</v>
      </c>
      <c r="H165" s="88" t="s">
        <v>1822</v>
      </c>
      <c r="I165" s="60" t="s">
        <v>1267</v>
      </c>
      <c r="J165" s="31">
        <v>1</v>
      </c>
      <c r="K165" s="51">
        <v>43040</v>
      </c>
      <c r="L165" s="51">
        <v>43099</v>
      </c>
      <c r="M165" s="59">
        <f t="shared" si="36"/>
        <v>8.4285714285714288</v>
      </c>
      <c r="N165" s="30" t="s">
        <v>1594</v>
      </c>
      <c r="O165" s="108">
        <v>0</v>
      </c>
      <c r="P165" s="30"/>
      <c r="Q165" s="54">
        <f t="shared" si="45"/>
        <v>0</v>
      </c>
      <c r="R165" s="55">
        <f t="shared" si="46"/>
        <v>0</v>
      </c>
      <c r="S165" s="55">
        <f t="shared" ca="1" si="47"/>
        <v>0</v>
      </c>
      <c r="T165" s="55">
        <f t="shared" ca="1" si="48"/>
        <v>8.4285714285714288</v>
      </c>
      <c r="U165" s="28" t="str">
        <f t="shared" ca="1" si="50"/>
        <v>NO</v>
      </c>
      <c r="V165" s="105" t="str">
        <f t="shared" ca="1" si="49"/>
        <v>VENCIDO</v>
      </c>
      <c r="W165" s="105" t="str">
        <f t="shared" ca="1" si="37"/>
        <v>VENCIDO</v>
      </c>
      <c r="X165" s="29" t="s">
        <v>569</v>
      </c>
      <c r="Y165" s="100" t="s">
        <v>541</v>
      </c>
      <c r="Z165" s="29">
        <f t="shared" si="38"/>
        <v>1</v>
      </c>
      <c r="AA165" s="29" t="str">
        <f t="shared" si="43"/>
        <v>H2D16 - 1</v>
      </c>
      <c r="AB165" s="111">
        <f t="shared" ca="1" si="40"/>
        <v>1</v>
      </c>
      <c r="AC165" s="111">
        <f t="shared" ca="1" si="41"/>
        <v>1</v>
      </c>
      <c r="AD165" s="111" t="str">
        <f t="shared" si="42"/>
        <v>H2D16.</v>
      </c>
      <c r="AE165" s="111" t="str">
        <f t="shared" si="39"/>
        <v>H2D16</v>
      </c>
      <c r="AF165" s="21"/>
      <c r="AG165" s="21"/>
      <c r="AH165" s="21"/>
      <c r="AI165" s="21"/>
      <c r="AJ165" s="21"/>
      <c r="AK165" s="21"/>
      <c r="AL165" s="21"/>
      <c r="AM165" s="21"/>
      <c r="AN165" s="21"/>
      <c r="AO165" s="21"/>
    </row>
    <row r="166" spans="1:41" s="2" customFormat="1" ht="249.95" customHeight="1" x14ac:dyDescent="0.2">
      <c r="A166" s="24"/>
      <c r="B166" s="30">
        <v>165</v>
      </c>
      <c r="C166" s="24"/>
      <c r="D166" s="24">
        <v>1103002</v>
      </c>
      <c r="E166" s="56" t="s">
        <v>2396</v>
      </c>
      <c r="F166" s="88" t="s">
        <v>320</v>
      </c>
      <c r="G166" s="87" t="s">
        <v>2397</v>
      </c>
      <c r="H166" s="87" t="s">
        <v>1208</v>
      </c>
      <c r="I166" s="31" t="s">
        <v>1209</v>
      </c>
      <c r="J166" s="31">
        <v>1</v>
      </c>
      <c r="K166" s="51">
        <v>43040</v>
      </c>
      <c r="L166" s="51">
        <v>43099</v>
      </c>
      <c r="M166" s="59">
        <f t="shared" si="36"/>
        <v>8.4285714285714288</v>
      </c>
      <c r="N166" s="30" t="s">
        <v>1204</v>
      </c>
      <c r="O166" s="108">
        <v>1</v>
      </c>
      <c r="P166" s="30"/>
      <c r="Q166" s="54">
        <f t="shared" si="45"/>
        <v>100</v>
      </c>
      <c r="R166" s="55">
        <f t="shared" si="46"/>
        <v>8.4285714285714288</v>
      </c>
      <c r="S166" s="55">
        <f t="shared" ca="1" si="47"/>
        <v>8.4285714285714288</v>
      </c>
      <c r="T166" s="55">
        <f t="shared" ca="1" si="48"/>
        <v>8.4285714285714288</v>
      </c>
      <c r="U166" s="28" t="str">
        <f t="shared" si="50"/>
        <v>NO</v>
      </c>
      <c r="V166" s="105" t="str">
        <f t="shared" si="49"/>
        <v>CUMPLIDO</v>
      </c>
      <c r="W166" s="105" t="str">
        <f t="shared" si="37"/>
        <v/>
      </c>
      <c r="X166" s="29" t="s">
        <v>569</v>
      </c>
      <c r="Y166" s="100" t="s">
        <v>541</v>
      </c>
      <c r="Z166" s="29">
        <f t="shared" si="38"/>
        <v>2</v>
      </c>
      <c r="AA166" s="29" t="str">
        <f t="shared" si="43"/>
        <v>H2D16 - 2</v>
      </c>
      <c r="AB166" s="111">
        <f t="shared" si="40"/>
        <v>5</v>
      </c>
      <c r="AC166" s="111">
        <f t="shared" si="41"/>
        <v>5</v>
      </c>
      <c r="AD166" s="111" t="str">
        <f t="shared" si="42"/>
        <v>H2D16.</v>
      </c>
      <c r="AE166" s="111" t="str">
        <f t="shared" si="39"/>
        <v>H2D16</v>
      </c>
      <c r="AF166" s="21"/>
      <c r="AG166" s="21"/>
      <c r="AH166" s="21"/>
      <c r="AI166" s="21"/>
      <c r="AJ166" s="21"/>
      <c r="AK166" s="21"/>
      <c r="AL166" s="21"/>
      <c r="AM166" s="21"/>
      <c r="AN166" s="21"/>
      <c r="AO166" s="21"/>
    </row>
    <row r="167" spans="1:41" s="2" customFormat="1" ht="249.95" customHeight="1" x14ac:dyDescent="0.2">
      <c r="A167" s="24">
        <v>143</v>
      </c>
      <c r="B167" s="30">
        <v>166</v>
      </c>
      <c r="C167" s="24"/>
      <c r="D167" s="24">
        <v>1103002</v>
      </c>
      <c r="E167" s="88" t="s">
        <v>1823</v>
      </c>
      <c r="F167" s="88" t="s">
        <v>319</v>
      </c>
      <c r="G167" s="88" t="s">
        <v>1688</v>
      </c>
      <c r="H167" s="88" t="s">
        <v>1705</v>
      </c>
      <c r="I167" s="60" t="s">
        <v>1267</v>
      </c>
      <c r="J167" s="31">
        <v>3</v>
      </c>
      <c r="K167" s="51">
        <v>43040</v>
      </c>
      <c r="L167" s="51">
        <v>43342</v>
      </c>
      <c r="M167" s="59">
        <f t="shared" si="36"/>
        <v>43.142857142857146</v>
      </c>
      <c r="N167" s="30" t="s">
        <v>1594</v>
      </c>
      <c r="O167" s="108">
        <v>0</v>
      </c>
      <c r="P167" s="30"/>
      <c r="Q167" s="54">
        <f t="shared" si="45"/>
        <v>0</v>
      </c>
      <c r="R167" s="55">
        <f t="shared" si="46"/>
        <v>0</v>
      </c>
      <c r="S167" s="55">
        <f t="shared" ca="1" si="47"/>
        <v>0</v>
      </c>
      <c r="T167" s="55">
        <f t="shared" ca="1" si="48"/>
        <v>0</v>
      </c>
      <c r="U167" s="28" t="str">
        <f t="shared" ca="1" si="50"/>
        <v>NO</v>
      </c>
      <c r="V167" s="105" t="str">
        <f t="shared" ca="1" si="49"/>
        <v>EN TERMINO</v>
      </c>
      <c r="W167" s="105" t="str">
        <f t="shared" ca="1" si="37"/>
        <v>EN TERMINO</v>
      </c>
      <c r="X167" s="29" t="s">
        <v>569</v>
      </c>
      <c r="Y167" s="100" t="s">
        <v>542</v>
      </c>
      <c r="Z167" s="29">
        <f t="shared" si="38"/>
        <v>1</v>
      </c>
      <c r="AA167" s="29" t="str">
        <f t="shared" si="43"/>
        <v>H3D16 - 1</v>
      </c>
      <c r="AB167" s="111">
        <f t="shared" ca="1" si="40"/>
        <v>3</v>
      </c>
      <c r="AC167" s="111">
        <f t="shared" ca="1" si="41"/>
        <v>3</v>
      </c>
      <c r="AD167" s="111" t="str">
        <f t="shared" si="42"/>
        <v>H3D16.</v>
      </c>
      <c r="AE167" s="111" t="str">
        <f t="shared" si="39"/>
        <v>H3D16</v>
      </c>
      <c r="AF167" s="21"/>
      <c r="AG167" s="21"/>
      <c r="AH167" s="21"/>
      <c r="AI167" s="21"/>
      <c r="AJ167" s="21"/>
      <c r="AK167" s="21"/>
      <c r="AL167" s="21"/>
      <c r="AM167" s="21"/>
      <c r="AN167" s="21"/>
      <c r="AO167" s="21"/>
    </row>
    <row r="168" spans="1:41" s="2" customFormat="1" ht="249.95" customHeight="1" x14ac:dyDescent="0.2">
      <c r="A168" s="24">
        <v>144</v>
      </c>
      <c r="B168" s="30">
        <v>167</v>
      </c>
      <c r="C168" s="24"/>
      <c r="D168" s="24">
        <v>1103002</v>
      </c>
      <c r="E168" s="88" t="s">
        <v>941</v>
      </c>
      <c r="F168" s="88" t="s">
        <v>321</v>
      </c>
      <c r="G168" s="87" t="s">
        <v>1828</v>
      </c>
      <c r="H168" s="87" t="s">
        <v>1825</v>
      </c>
      <c r="I168" s="31" t="s">
        <v>8</v>
      </c>
      <c r="J168" s="31">
        <v>1</v>
      </c>
      <c r="K168" s="51">
        <v>43115</v>
      </c>
      <c r="L168" s="51">
        <v>43159</v>
      </c>
      <c r="M168" s="59">
        <f t="shared" ref="M168:M228" si="51">(+L168-K168)/7</f>
        <v>6.2857142857142856</v>
      </c>
      <c r="N168" s="30" t="s">
        <v>1594</v>
      </c>
      <c r="O168" s="108">
        <v>0</v>
      </c>
      <c r="P168" s="30"/>
      <c r="Q168" s="54">
        <f t="shared" si="45"/>
        <v>0</v>
      </c>
      <c r="R168" s="55">
        <f t="shared" si="46"/>
        <v>0</v>
      </c>
      <c r="S168" s="55">
        <f t="shared" ca="1" si="47"/>
        <v>0</v>
      </c>
      <c r="T168" s="55">
        <f t="shared" ca="1" si="48"/>
        <v>6.2857142857142856</v>
      </c>
      <c r="U168" s="28" t="str">
        <f t="shared" ca="1" si="50"/>
        <v>NO</v>
      </c>
      <c r="V168" s="105" t="str">
        <f t="shared" ca="1" si="49"/>
        <v>VENCIDO</v>
      </c>
      <c r="W168" s="105" t="str">
        <f t="shared" ca="1" si="37"/>
        <v>VENCIDO</v>
      </c>
      <c r="X168" s="29" t="s">
        <v>569</v>
      </c>
      <c r="Y168" s="100" t="s">
        <v>543</v>
      </c>
      <c r="Z168" s="29">
        <f t="shared" si="38"/>
        <v>1</v>
      </c>
      <c r="AA168" s="29" t="str">
        <f t="shared" si="43"/>
        <v>H4D16 - 1</v>
      </c>
      <c r="AB168" s="111">
        <f t="shared" ca="1" si="40"/>
        <v>1</v>
      </c>
      <c r="AC168" s="111">
        <f t="shared" ca="1" si="41"/>
        <v>1</v>
      </c>
      <c r="AD168" s="111" t="str">
        <f t="shared" si="42"/>
        <v>H4D16.</v>
      </c>
      <c r="AE168" s="111" t="str">
        <f t="shared" si="39"/>
        <v>H4D16</v>
      </c>
      <c r="AF168" s="21"/>
      <c r="AG168" s="21"/>
      <c r="AH168" s="21"/>
      <c r="AI168" s="21"/>
      <c r="AJ168" s="21"/>
      <c r="AK168" s="21"/>
      <c r="AL168" s="21"/>
      <c r="AM168" s="21"/>
      <c r="AN168" s="21"/>
      <c r="AO168" s="21"/>
    </row>
    <row r="169" spans="1:41" s="2" customFormat="1" ht="249.95" customHeight="1" x14ac:dyDescent="0.2">
      <c r="A169" s="24">
        <v>145</v>
      </c>
      <c r="B169" s="30">
        <v>168</v>
      </c>
      <c r="C169" s="24"/>
      <c r="D169" s="24">
        <v>1702011</v>
      </c>
      <c r="E169" s="88" t="s">
        <v>2360</v>
      </c>
      <c r="F169" s="88" t="s">
        <v>322</v>
      </c>
      <c r="G169" s="88" t="s">
        <v>1827</v>
      </c>
      <c r="H169" s="56" t="s">
        <v>1826</v>
      </c>
      <c r="I169" s="60" t="s">
        <v>1824</v>
      </c>
      <c r="J169" s="31">
        <v>1</v>
      </c>
      <c r="K169" s="51">
        <v>43132</v>
      </c>
      <c r="L169" s="51">
        <v>43281</v>
      </c>
      <c r="M169" s="59">
        <f t="shared" si="51"/>
        <v>21.285714285714285</v>
      </c>
      <c r="N169" s="30" t="s">
        <v>1594</v>
      </c>
      <c r="O169" s="108">
        <v>0</v>
      </c>
      <c r="P169" s="56"/>
      <c r="Q169" s="54">
        <f t="shared" si="45"/>
        <v>0</v>
      </c>
      <c r="R169" s="55">
        <f t="shared" si="46"/>
        <v>0</v>
      </c>
      <c r="S169" s="55">
        <f t="shared" ca="1" si="47"/>
        <v>0</v>
      </c>
      <c r="T169" s="55">
        <f t="shared" ca="1" si="48"/>
        <v>21.285714285714285</v>
      </c>
      <c r="U169" s="28" t="str">
        <f t="shared" ca="1" si="50"/>
        <v>NO</v>
      </c>
      <c r="V169" s="105" t="str">
        <f t="shared" ca="1" si="49"/>
        <v>VENCIDO</v>
      </c>
      <c r="W169" s="105" t="str">
        <f t="shared" ca="1" si="37"/>
        <v>VENCIDO</v>
      </c>
      <c r="X169" s="29" t="s">
        <v>569</v>
      </c>
      <c r="Y169" s="100" t="s">
        <v>544</v>
      </c>
      <c r="Z169" s="29">
        <f t="shared" si="38"/>
        <v>1</v>
      </c>
      <c r="AA169" s="29" t="str">
        <f t="shared" si="43"/>
        <v>H5D16 - 1</v>
      </c>
      <c r="AB169" s="111">
        <f t="shared" ca="1" si="40"/>
        <v>1</v>
      </c>
      <c r="AC169" s="111">
        <f t="shared" ca="1" si="41"/>
        <v>1</v>
      </c>
      <c r="AD169" s="111" t="str">
        <f t="shared" si="42"/>
        <v>H5D16.</v>
      </c>
      <c r="AE169" s="111" t="str">
        <f t="shared" si="39"/>
        <v>H5D16</v>
      </c>
      <c r="AF169" s="21"/>
      <c r="AG169" s="21"/>
      <c r="AH169" s="21"/>
      <c r="AI169" s="21"/>
      <c r="AJ169" s="21"/>
      <c r="AK169" s="21"/>
      <c r="AL169" s="21"/>
      <c r="AM169" s="21"/>
      <c r="AN169" s="21"/>
      <c r="AO169" s="21"/>
    </row>
    <row r="170" spans="1:41" s="2" customFormat="1" ht="249.95" customHeight="1" x14ac:dyDescent="0.2">
      <c r="A170" s="24">
        <v>146</v>
      </c>
      <c r="B170" s="30">
        <v>169</v>
      </c>
      <c r="C170" s="24"/>
      <c r="D170" s="24">
        <v>1201003</v>
      </c>
      <c r="E170" s="88" t="s">
        <v>2361</v>
      </c>
      <c r="F170" s="88" t="s">
        <v>1097</v>
      </c>
      <c r="G170" s="87" t="s">
        <v>1096</v>
      </c>
      <c r="H170" s="87" t="s">
        <v>2136</v>
      </c>
      <c r="I170" s="31" t="s">
        <v>1084</v>
      </c>
      <c r="J170" s="31">
        <v>5</v>
      </c>
      <c r="K170" s="51">
        <v>43101</v>
      </c>
      <c r="L170" s="51">
        <v>43403</v>
      </c>
      <c r="M170" s="59">
        <f t="shared" si="51"/>
        <v>43.142857142857146</v>
      </c>
      <c r="N170" s="30" t="s">
        <v>1072</v>
      </c>
      <c r="O170" s="108">
        <v>2</v>
      </c>
      <c r="P170" s="30"/>
      <c r="Q170" s="54">
        <f t="shared" si="45"/>
        <v>40</v>
      </c>
      <c r="R170" s="55">
        <f t="shared" si="46"/>
        <v>17.257142857142856</v>
      </c>
      <c r="S170" s="55">
        <f t="shared" ca="1" si="47"/>
        <v>0</v>
      </c>
      <c r="T170" s="55">
        <f t="shared" ca="1" si="48"/>
        <v>0</v>
      </c>
      <c r="U170" s="28" t="str">
        <f t="shared" ca="1" si="50"/>
        <v>NO</v>
      </c>
      <c r="V170" s="105" t="str">
        <f t="shared" ca="1" si="49"/>
        <v>CON AVANCE</v>
      </c>
      <c r="W170" s="105" t="str">
        <f t="shared" ca="1" si="37"/>
        <v>CON AVANCE</v>
      </c>
      <c r="X170" s="29" t="s">
        <v>569</v>
      </c>
      <c r="Y170" s="100" t="s">
        <v>545</v>
      </c>
      <c r="Z170" s="29">
        <f t="shared" si="38"/>
        <v>1</v>
      </c>
      <c r="AA170" s="29" t="str">
        <f t="shared" si="43"/>
        <v>H6D16 - 1</v>
      </c>
      <c r="AB170" s="111">
        <f t="shared" ca="1" si="40"/>
        <v>4</v>
      </c>
      <c r="AC170" s="111">
        <f t="shared" ca="1" si="41"/>
        <v>4</v>
      </c>
      <c r="AD170" s="111" t="str">
        <f t="shared" si="42"/>
        <v>H6D16.</v>
      </c>
      <c r="AE170" s="111" t="str">
        <f t="shared" si="39"/>
        <v>H6D16</v>
      </c>
      <c r="AF170" s="21"/>
      <c r="AG170" s="21"/>
      <c r="AH170" s="21"/>
      <c r="AI170" s="21"/>
      <c r="AJ170" s="21"/>
      <c r="AK170" s="21"/>
      <c r="AL170" s="21"/>
      <c r="AM170" s="21"/>
      <c r="AN170" s="21"/>
      <c r="AO170" s="21"/>
    </row>
    <row r="171" spans="1:41" s="2" customFormat="1" ht="249.95" customHeight="1" x14ac:dyDescent="0.2">
      <c r="A171" s="24">
        <v>147</v>
      </c>
      <c r="B171" s="30">
        <v>170</v>
      </c>
      <c r="C171" s="24"/>
      <c r="D171" s="24">
        <v>1404003</v>
      </c>
      <c r="E171" s="88" t="s">
        <v>2066</v>
      </c>
      <c r="F171" s="88" t="s">
        <v>323</v>
      </c>
      <c r="G171" s="56" t="s">
        <v>1829</v>
      </c>
      <c r="H171" s="88" t="s">
        <v>1830</v>
      </c>
      <c r="I171" s="60" t="s">
        <v>10</v>
      </c>
      <c r="J171" s="31">
        <v>1</v>
      </c>
      <c r="K171" s="51">
        <v>43040</v>
      </c>
      <c r="L171" s="51">
        <v>43099</v>
      </c>
      <c r="M171" s="59">
        <f t="shared" si="51"/>
        <v>8.4285714285714288</v>
      </c>
      <c r="N171" s="30" t="s">
        <v>1594</v>
      </c>
      <c r="O171" s="108">
        <v>1</v>
      </c>
      <c r="P171" s="30"/>
      <c r="Q171" s="54">
        <f t="shared" si="45"/>
        <v>100</v>
      </c>
      <c r="R171" s="55">
        <f t="shared" si="46"/>
        <v>8.4285714285714288</v>
      </c>
      <c r="S171" s="55">
        <f t="shared" ca="1" si="47"/>
        <v>8.4285714285714288</v>
      </c>
      <c r="T171" s="55">
        <f t="shared" ca="1" si="48"/>
        <v>8.4285714285714288</v>
      </c>
      <c r="U171" s="28" t="str">
        <f t="shared" si="50"/>
        <v>SI</v>
      </c>
      <c r="V171" s="105" t="str">
        <f t="shared" si="49"/>
        <v>CUMPLIDO</v>
      </c>
      <c r="W171" s="105" t="str">
        <f t="shared" si="37"/>
        <v>CUMPLIDO</v>
      </c>
      <c r="X171" s="29" t="s">
        <v>569</v>
      </c>
      <c r="Y171" s="100" t="s">
        <v>546</v>
      </c>
      <c r="Z171" s="29">
        <f t="shared" si="38"/>
        <v>1</v>
      </c>
      <c r="AA171" s="29" t="str">
        <f t="shared" si="43"/>
        <v>H7D16 - 1</v>
      </c>
      <c r="AB171" s="111">
        <f t="shared" si="40"/>
        <v>5</v>
      </c>
      <c r="AC171" s="111">
        <f t="shared" si="41"/>
        <v>5</v>
      </c>
      <c r="AD171" s="111" t="str">
        <f t="shared" si="42"/>
        <v>H7D16.</v>
      </c>
      <c r="AE171" s="111" t="str">
        <f t="shared" si="39"/>
        <v>H7D16</v>
      </c>
      <c r="AF171" s="21"/>
      <c r="AG171" s="21"/>
      <c r="AH171" s="21"/>
      <c r="AI171" s="21"/>
      <c r="AJ171" s="21"/>
      <c r="AK171" s="21"/>
      <c r="AL171" s="21"/>
      <c r="AM171" s="21"/>
      <c r="AN171" s="21"/>
      <c r="AO171" s="21"/>
    </row>
    <row r="172" spans="1:41" s="2" customFormat="1" ht="249.95" customHeight="1" x14ac:dyDescent="0.2">
      <c r="A172" s="24">
        <v>148</v>
      </c>
      <c r="B172" s="30">
        <v>171</v>
      </c>
      <c r="C172" s="24"/>
      <c r="D172" s="24" t="s">
        <v>573</v>
      </c>
      <c r="E172" s="88" t="s">
        <v>942</v>
      </c>
      <c r="F172" s="88" t="s">
        <v>574</v>
      </c>
      <c r="G172" s="88" t="s">
        <v>1959</v>
      </c>
      <c r="H172" s="87" t="s">
        <v>1960</v>
      </c>
      <c r="I172" s="31" t="s">
        <v>8</v>
      </c>
      <c r="J172" s="31">
        <v>1</v>
      </c>
      <c r="K172" s="51">
        <v>43040</v>
      </c>
      <c r="L172" s="51">
        <v>43099</v>
      </c>
      <c r="M172" s="59">
        <f t="shared" si="51"/>
        <v>8.4285714285714288</v>
      </c>
      <c r="N172" s="30" t="s">
        <v>1831</v>
      </c>
      <c r="O172" s="108">
        <v>0</v>
      </c>
      <c r="P172" s="30"/>
      <c r="Q172" s="54">
        <f t="shared" si="45"/>
        <v>0</v>
      </c>
      <c r="R172" s="55">
        <f t="shared" si="46"/>
        <v>0</v>
      </c>
      <c r="S172" s="55">
        <f t="shared" ca="1" si="47"/>
        <v>0</v>
      </c>
      <c r="T172" s="55">
        <f t="shared" ca="1" si="48"/>
        <v>8.4285714285714288</v>
      </c>
      <c r="U172" s="28" t="str">
        <f t="shared" ca="1" si="50"/>
        <v>NO</v>
      </c>
      <c r="V172" s="105" t="str">
        <f t="shared" ca="1" si="49"/>
        <v>VENCIDO</v>
      </c>
      <c r="W172" s="105" t="str">
        <f t="shared" ca="1" si="37"/>
        <v>VENCIDO</v>
      </c>
      <c r="X172" s="29" t="s">
        <v>602</v>
      </c>
      <c r="Y172" s="100" t="s">
        <v>603</v>
      </c>
      <c r="Z172" s="29">
        <f t="shared" si="38"/>
        <v>1</v>
      </c>
      <c r="AA172" s="29" t="str">
        <f t="shared" si="43"/>
        <v>H1ECP - 1</v>
      </c>
      <c r="AB172" s="111">
        <f t="shared" ca="1" si="40"/>
        <v>1</v>
      </c>
      <c r="AC172" s="111">
        <f t="shared" ca="1" si="41"/>
        <v>1</v>
      </c>
      <c r="AD172" s="111" t="str">
        <f t="shared" si="42"/>
        <v>H1ECP.</v>
      </c>
      <c r="AE172" s="111" t="str">
        <f t="shared" si="39"/>
        <v>H1ECP</v>
      </c>
      <c r="AF172" s="21"/>
      <c r="AG172" s="21"/>
      <c r="AH172" s="21"/>
      <c r="AI172" s="21"/>
      <c r="AJ172" s="21"/>
      <c r="AK172" s="21"/>
      <c r="AL172" s="21"/>
      <c r="AM172" s="21"/>
      <c r="AN172" s="21"/>
      <c r="AO172" s="21"/>
    </row>
    <row r="173" spans="1:41" s="2" customFormat="1" ht="249.95" customHeight="1" x14ac:dyDescent="0.2">
      <c r="A173" s="24">
        <v>149</v>
      </c>
      <c r="B173" s="30">
        <v>172</v>
      </c>
      <c r="C173" s="24"/>
      <c r="D173" s="24" t="s">
        <v>22</v>
      </c>
      <c r="E173" s="88" t="s">
        <v>1116</v>
      </c>
      <c r="F173" s="88" t="s">
        <v>575</v>
      </c>
      <c r="G173" s="88" t="s">
        <v>1114</v>
      </c>
      <c r="H173" s="56" t="s">
        <v>1115</v>
      </c>
      <c r="I173" s="60" t="s">
        <v>8</v>
      </c>
      <c r="J173" s="31">
        <v>1</v>
      </c>
      <c r="K173" s="51">
        <v>43040</v>
      </c>
      <c r="L173" s="51">
        <v>43099</v>
      </c>
      <c r="M173" s="59">
        <f t="shared" si="51"/>
        <v>8.4285714285714288</v>
      </c>
      <c r="N173" s="30" t="s">
        <v>1961</v>
      </c>
      <c r="O173" s="108">
        <v>1</v>
      </c>
      <c r="P173" s="30"/>
      <c r="Q173" s="54">
        <f t="shared" si="45"/>
        <v>100</v>
      </c>
      <c r="R173" s="55">
        <f t="shared" si="46"/>
        <v>8.4285714285714288</v>
      </c>
      <c r="S173" s="55">
        <f t="shared" ca="1" si="47"/>
        <v>8.4285714285714288</v>
      </c>
      <c r="T173" s="55">
        <f t="shared" ca="1" si="48"/>
        <v>8.4285714285714288</v>
      </c>
      <c r="U173" s="28" t="str">
        <f t="shared" si="50"/>
        <v>SI</v>
      </c>
      <c r="V173" s="105" t="str">
        <f t="shared" si="49"/>
        <v>CUMPLIDO</v>
      </c>
      <c r="W173" s="105" t="str">
        <f t="shared" si="37"/>
        <v>CUMPLIDO</v>
      </c>
      <c r="X173" s="29" t="s">
        <v>602</v>
      </c>
      <c r="Y173" s="100" t="s">
        <v>604</v>
      </c>
      <c r="Z173" s="29">
        <f t="shared" si="38"/>
        <v>1</v>
      </c>
      <c r="AA173" s="29" t="str">
        <f t="shared" si="43"/>
        <v>H2ECP - 1</v>
      </c>
      <c r="AB173" s="111">
        <f t="shared" si="40"/>
        <v>5</v>
      </c>
      <c r="AC173" s="111">
        <f t="shared" si="41"/>
        <v>5</v>
      </c>
      <c r="AD173" s="111" t="str">
        <f t="shared" si="42"/>
        <v>H2ECP.</v>
      </c>
      <c r="AE173" s="111" t="str">
        <f t="shared" si="39"/>
        <v>H2ECP</v>
      </c>
      <c r="AF173" s="21"/>
      <c r="AG173" s="21"/>
      <c r="AH173" s="21"/>
      <c r="AI173" s="21"/>
      <c r="AJ173" s="21"/>
      <c r="AK173" s="21"/>
      <c r="AL173" s="21"/>
      <c r="AM173" s="21"/>
      <c r="AN173" s="21"/>
      <c r="AO173" s="21"/>
    </row>
    <row r="174" spans="1:41" s="2" customFormat="1" ht="249.95" customHeight="1" x14ac:dyDescent="0.2">
      <c r="A174" s="24">
        <v>150</v>
      </c>
      <c r="B174" s="30">
        <v>173</v>
      </c>
      <c r="C174" s="24"/>
      <c r="D174" s="24" t="s">
        <v>573</v>
      </c>
      <c r="E174" s="88" t="s">
        <v>1117</v>
      </c>
      <c r="F174" s="88" t="s">
        <v>576</v>
      </c>
      <c r="G174" s="88" t="s">
        <v>1962</v>
      </c>
      <c r="H174" s="88" t="s">
        <v>1960</v>
      </c>
      <c r="I174" s="60" t="s">
        <v>8</v>
      </c>
      <c r="J174" s="60">
        <v>1</v>
      </c>
      <c r="K174" s="51">
        <v>43040</v>
      </c>
      <c r="L174" s="51">
        <v>43099</v>
      </c>
      <c r="M174" s="59">
        <f t="shared" si="51"/>
        <v>8.4285714285714288</v>
      </c>
      <c r="N174" s="30" t="s">
        <v>1831</v>
      </c>
      <c r="O174" s="108">
        <v>0</v>
      </c>
      <c r="P174" s="30"/>
      <c r="Q174" s="54">
        <f t="shared" si="45"/>
        <v>0</v>
      </c>
      <c r="R174" s="55">
        <f t="shared" si="46"/>
        <v>0</v>
      </c>
      <c r="S174" s="55">
        <f t="shared" ca="1" si="47"/>
        <v>0</v>
      </c>
      <c r="T174" s="55">
        <f t="shared" ca="1" si="48"/>
        <v>8.4285714285714288</v>
      </c>
      <c r="U174" s="28" t="str">
        <f t="shared" ca="1" si="50"/>
        <v>NO</v>
      </c>
      <c r="V174" s="105" t="str">
        <f t="shared" ca="1" si="49"/>
        <v>VENCIDO</v>
      </c>
      <c r="W174" s="105" t="str">
        <f t="shared" ca="1" si="37"/>
        <v>VENCIDO</v>
      </c>
      <c r="X174" s="29" t="s">
        <v>602</v>
      </c>
      <c r="Y174" s="100" t="s">
        <v>605</v>
      </c>
      <c r="Z174" s="29">
        <f t="shared" si="38"/>
        <v>1</v>
      </c>
      <c r="AA174" s="29" t="str">
        <f t="shared" si="43"/>
        <v>H3ECP - 1</v>
      </c>
      <c r="AB174" s="111">
        <f t="shared" ca="1" si="40"/>
        <v>1</v>
      </c>
      <c r="AC174" s="111">
        <f t="shared" ca="1" si="41"/>
        <v>1</v>
      </c>
      <c r="AD174" s="111" t="str">
        <f t="shared" si="42"/>
        <v>H3ECP.</v>
      </c>
      <c r="AE174" s="111" t="str">
        <f t="shared" si="39"/>
        <v>H3ECP</v>
      </c>
      <c r="AF174" s="21"/>
      <c r="AG174" s="21"/>
      <c r="AH174" s="21"/>
      <c r="AI174" s="21"/>
      <c r="AJ174" s="21"/>
      <c r="AK174" s="21"/>
      <c r="AL174" s="21"/>
      <c r="AM174" s="21"/>
      <c r="AN174" s="21"/>
      <c r="AO174" s="21"/>
    </row>
    <row r="175" spans="1:41" s="2" customFormat="1" ht="249.95" customHeight="1" x14ac:dyDescent="0.2">
      <c r="A175" s="24">
        <v>151</v>
      </c>
      <c r="B175" s="30">
        <v>174</v>
      </c>
      <c r="C175" s="24"/>
      <c r="D175" s="24" t="s">
        <v>573</v>
      </c>
      <c r="E175" s="88" t="s">
        <v>1118</v>
      </c>
      <c r="F175" s="88" t="s">
        <v>1119</v>
      </c>
      <c r="G175" s="88" t="s">
        <v>1963</v>
      </c>
      <c r="H175" s="88" t="s">
        <v>1964</v>
      </c>
      <c r="I175" s="60" t="s">
        <v>552</v>
      </c>
      <c r="J175" s="60">
        <v>2</v>
      </c>
      <c r="K175" s="51">
        <v>43040</v>
      </c>
      <c r="L175" s="51">
        <v>43189</v>
      </c>
      <c r="M175" s="59">
        <f t="shared" si="51"/>
        <v>21.285714285714285</v>
      </c>
      <c r="N175" s="30" t="s">
        <v>1831</v>
      </c>
      <c r="O175" s="108">
        <v>0.28599999999999998</v>
      </c>
      <c r="P175" s="30"/>
      <c r="Q175" s="54">
        <f t="shared" si="45"/>
        <v>14.299999999999999</v>
      </c>
      <c r="R175" s="55">
        <f t="shared" si="46"/>
        <v>3.0438571428571426</v>
      </c>
      <c r="S175" s="55">
        <f t="shared" ca="1" si="47"/>
        <v>3.0438571428571426</v>
      </c>
      <c r="T175" s="55">
        <f t="shared" ca="1" si="48"/>
        <v>21.285714285714285</v>
      </c>
      <c r="U175" s="28" t="str">
        <f t="shared" ca="1" si="50"/>
        <v>NO</v>
      </c>
      <c r="V175" s="105" t="str">
        <f t="shared" ca="1" si="49"/>
        <v>VENCIDO</v>
      </c>
      <c r="W175" s="105" t="str">
        <f t="shared" ca="1" si="37"/>
        <v>VENCIDO</v>
      </c>
      <c r="X175" s="29" t="s">
        <v>602</v>
      </c>
      <c r="Y175" s="100" t="s">
        <v>606</v>
      </c>
      <c r="Z175" s="29">
        <f t="shared" si="38"/>
        <v>1</v>
      </c>
      <c r="AA175" s="29" t="str">
        <f t="shared" si="43"/>
        <v>H4ECP - 1</v>
      </c>
      <c r="AB175" s="111">
        <f t="shared" ca="1" si="40"/>
        <v>1</v>
      </c>
      <c r="AC175" s="111">
        <f t="shared" ca="1" si="41"/>
        <v>1</v>
      </c>
      <c r="AD175" s="111" t="str">
        <f t="shared" si="42"/>
        <v>H4ECP.</v>
      </c>
      <c r="AE175" s="111" t="str">
        <f t="shared" si="39"/>
        <v>H4ECP</v>
      </c>
      <c r="AF175" s="21"/>
      <c r="AG175" s="21"/>
      <c r="AH175" s="21"/>
      <c r="AI175" s="21"/>
      <c r="AJ175" s="21"/>
      <c r="AK175" s="21"/>
      <c r="AL175" s="21"/>
      <c r="AM175" s="21"/>
      <c r="AN175" s="21"/>
      <c r="AO175" s="21"/>
    </row>
    <row r="176" spans="1:41" s="2" customFormat="1" ht="249.95" customHeight="1" x14ac:dyDescent="0.2">
      <c r="A176" s="24">
        <v>152</v>
      </c>
      <c r="B176" s="30">
        <v>175</v>
      </c>
      <c r="C176" s="24"/>
      <c r="D176" s="24" t="s">
        <v>573</v>
      </c>
      <c r="E176" s="88" t="s">
        <v>943</v>
      </c>
      <c r="F176" s="88" t="s">
        <v>577</v>
      </c>
      <c r="G176" s="88" t="s">
        <v>1966</v>
      </c>
      <c r="H176" s="88" t="s">
        <v>1967</v>
      </c>
      <c r="I176" s="60" t="s">
        <v>1965</v>
      </c>
      <c r="J176" s="31">
        <v>2</v>
      </c>
      <c r="K176" s="51">
        <v>43040</v>
      </c>
      <c r="L176" s="51">
        <v>43189</v>
      </c>
      <c r="M176" s="59">
        <f t="shared" si="51"/>
        <v>21.285714285714285</v>
      </c>
      <c r="N176" s="30" t="s">
        <v>1831</v>
      </c>
      <c r="O176" s="108">
        <v>0</v>
      </c>
      <c r="P176" s="30"/>
      <c r="Q176" s="54">
        <f t="shared" si="45"/>
        <v>0</v>
      </c>
      <c r="R176" s="55">
        <f t="shared" si="46"/>
        <v>0</v>
      </c>
      <c r="S176" s="55">
        <f t="shared" ca="1" si="47"/>
        <v>0</v>
      </c>
      <c r="T176" s="55">
        <f t="shared" ca="1" si="48"/>
        <v>21.285714285714285</v>
      </c>
      <c r="U176" s="28" t="str">
        <f t="shared" ca="1" si="50"/>
        <v>NO</v>
      </c>
      <c r="V176" s="105" t="str">
        <f t="shared" ca="1" si="49"/>
        <v>VENCIDO</v>
      </c>
      <c r="W176" s="105" t="str">
        <f t="shared" ca="1" si="37"/>
        <v>VENCIDO</v>
      </c>
      <c r="X176" s="29" t="s">
        <v>602</v>
      </c>
      <c r="Y176" s="100" t="s">
        <v>607</v>
      </c>
      <c r="Z176" s="29">
        <f t="shared" si="38"/>
        <v>1</v>
      </c>
      <c r="AA176" s="29" t="str">
        <f t="shared" si="43"/>
        <v>H5ECP - 1</v>
      </c>
      <c r="AB176" s="111">
        <f t="shared" ca="1" si="40"/>
        <v>1</v>
      </c>
      <c r="AC176" s="111">
        <f t="shared" ca="1" si="41"/>
        <v>1</v>
      </c>
      <c r="AD176" s="111" t="str">
        <f t="shared" si="42"/>
        <v>H5ECP.</v>
      </c>
      <c r="AE176" s="111" t="str">
        <f t="shared" si="39"/>
        <v>H5ECP</v>
      </c>
      <c r="AF176" s="21"/>
      <c r="AG176" s="21"/>
      <c r="AH176" s="21"/>
      <c r="AI176" s="21"/>
      <c r="AJ176" s="21"/>
      <c r="AK176" s="21"/>
      <c r="AL176" s="21"/>
      <c r="AM176" s="21"/>
      <c r="AN176" s="21"/>
      <c r="AO176" s="21"/>
    </row>
    <row r="177" spans="1:41" s="2" customFormat="1" ht="249.95" customHeight="1" x14ac:dyDescent="0.2">
      <c r="A177" s="24">
        <v>153</v>
      </c>
      <c r="B177" s="30">
        <v>176</v>
      </c>
      <c r="C177" s="24"/>
      <c r="D177" s="24" t="s">
        <v>573</v>
      </c>
      <c r="E177" s="88" t="s">
        <v>2067</v>
      </c>
      <c r="F177" s="88" t="s">
        <v>578</v>
      </c>
      <c r="G177" s="88" t="s">
        <v>1968</v>
      </c>
      <c r="H177" s="88" t="s">
        <v>1969</v>
      </c>
      <c r="I177" s="60" t="s">
        <v>1965</v>
      </c>
      <c r="J177" s="31">
        <v>2</v>
      </c>
      <c r="K177" s="51">
        <v>43040</v>
      </c>
      <c r="L177" s="51">
        <v>43189</v>
      </c>
      <c r="M177" s="59">
        <f t="shared" si="51"/>
        <v>21.285714285714285</v>
      </c>
      <c r="N177" s="30" t="s">
        <v>1831</v>
      </c>
      <c r="O177" s="108">
        <v>0</v>
      </c>
      <c r="P177" s="30"/>
      <c r="Q177" s="54">
        <f t="shared" si="45"/>
        <v>0</v>
      </c>
      <c r="R177" s="55">
        <f t="shared" si="46"/>
        <v>0</v>
      </c>
      <c r="S177" s="55">
        <f t="shared" ca="1" si="47"/>
        <v>0</v>
      </c>
      <c r="T177" s="55">
        <f t="shared" ca="1" si="48"/>
        <v>21.285714285714285</v>
      </c>
      <c r="U177" s="28" t="str">
        <f t="shared" ca="1" si="50"/>
        <v>NO</v>
      </c>
      <c r="V177" s="105" t="str">
        <f t="shared" ca="1" si="49"/>
        <v>VENCIDO</v>
      </c>
      <c r="W177" s="105" t="str">
        <f t="shared" ca="1" si="37"/>
        <v>VENCIDO</v>
      </c>
      <c r="X177" s="29" t="s">
        <v>602</v>
      </c>
      <c r="Y177" s="100" t="s">
        <v>608</v>
      </c>
      <c r="Z177" s="29">
        <f t="shared" si="38"/>
        <v>1</v>
      </c>
      <c r="AA177" s="29" t="str">
        <f t="shared" si="43"/>
        <v>H6ECP - 1</v>
      </c>
      <c r="AB177" s="111">
        <f t="shared" ca="1" si="40"/>
        <v>1</v>
      </c>
      <c r="AC177" s="111">
        <f t="shared" ca="1" si="41"/>
        <v>1</v>
      </c>
      <c r="AD177" s="111" t="str">
        <f t="shared" si="42"/>
        <v>H6ECP.</v>
      </c>
      <c r="AE177" s="111" t="str">
        <f t="shared" si="39"/>
        <v>H6ECP</v>
      </c>
      <c r="AF177" s="21"/>
      <c r="AG177" s="21"/>
      <c r="AH177" s="21"/>
      <c r="AI177" s="21"/>
      <c r="AJ177" s="21"/>
      <c r="AK177" s="21"/>
      <c r="AL177" s="21"/>
      <c r="AM177" s="21"/>
      <c r="AN177" s="21"/>
      <c r="AO177" s="21"/>
    </row>
    <row r="178" spans="1:41" s="2" customFormat="1" ht="249.95" customHeight="1" x14ac:dyDescent="0.2">
      <c r="A178" s="24">
        <v>154</v>
      </c>
      <c r="B178" s="30">
        <v>177</v>
      </c>
      <c r="C178" s="24"/>
      <c r="D178" s="24" t="s">
        <v>33</v>
      </c>
      <c r="E178" s="88" t="s">
        <v>944</v>
      </c>
      <c r="F178" s="88" t="s">
        <v>579</v>
      </c>
      <c r="G178" s="88" t="s">
        <v>1970</v>
      </c>
      <c r="H178" s="88" t="s">
        <v>1971</v>
      </c>
      <c r="I178" s="60" t="s">
        <v>9</v>
      </c>
      <c r="J178" s="31">
        <v>1</v>
      </c>
      <c r="K178" s="51">
        <v>43040</v>
      </c>
      <c r="L178" s="51">
        <v>43099</v>
      </c>
      <c r="M178" s="59">
        <f t="shared" si="51"/>
        <v>8.4285714285714288</v>
      </c>
      <c r="N178" s="30" t="s">
        <v>1831</v>
      </c>
      <c r="O178" s="108">
        <v>0</v>
      </c>
      <c r="P178" s="30"/>
      <c r="Q178" s="54">
        <f t="shared" si="45"/>
        <v>0</v>
      </c>
      <c r="R178" s="55">
        <f t="shared" si="46"/>
        <v>0</v>
      </c>
      <c r="S178" s="55">
        <f t="shared" ca="1" si="47"/>
        <v>0</v>
      </c>
      <c r="T178" s="55">
        <f t="shared" ca="1" si="48"/>
        <v>8.4285714285714288</v>
      </c>
      <c r="U178" s="28" t="str">
        <f t="shared" ca="1" si="50"/>
        <v>NO</v>
      </c>
      <c r="V178" s="105" t="str">
        <f t="shared" ca="1" si="49"/>
        <v>VENCIDO</v>
      </c>
      <c r="W178" s="105" t="str">
        <f t="shared" ca="1" si="37"/>
        <v>VENCIDO</v>
      </c>
      <c r="X178" s="29" t="s">
        <v>602</v>
      </c>
      <c r="Y178" s="100" t="s">
        <v>609</v>
      </c>
      <c r="Z178" s="29">
        <f t="shared" si="38"/>
        <v>1</v>
      </c>
      <c r="AA178" s="29" t="str">
        <f t="shared" si="43"/>
        <v>H7ECP - 1</v>
      </c>
      <c r="AB178" s="111">
        <f t="shared" ca="1" si="40"/>
        <v>1</v>
      </c>
      <c r="AC178" s="111">
        <f t="shared" ca="1" si="41"/>
        <v>1</v>
      </c>
      <c r="AD178" s="111" t="str">
        <f t="shared" si="42"/>
        <v>H7ECP.</v>
      </c>
      <c r="AE178" s="111" t="str">
        <f t="shared" si="39"/>
        <v>H7ECP</v>
      </c>
      <c r="AF178" s="21"/>
      <c r="AG178" s="21"/>
      <c r="AH178" s="21"/>
      <c r="AI178" s="21"/>
      <c r="AJ178" s="21"/>
      <c r="AK178" s="21"/>
      <c r="AL178" s="21"/>
      <c r="AM178" s="21"/>
      <c r="AN178" s="21"/>
      <c r="AO178" s="21"/>
    </row>
    <row r="179" spans="1:41" s="2" customFormat="1" ht="249.95" customHeight="1" x14ac:dyDescent="0.2">
      <c r="A179" s="24"/>
      <c r="B179" s="30">
        <v>178</v>
      </c>
      <c r="C179" s="24"/>
      <c r="D179" s="24" t="s">
        <v>33</v>
      </c>
      <c r="E179" s="56" t="s">
        <v>945</v>
      </c>
      <c r="F179" s="88" t="s">
        <v>580</v>
      </c>
      <c r="G179" s="88" t="s">
        <v>1972</v>
      </c>
      <c r="H179" s="88" t="s">
        <v>1973</v>
      </c>
      <c r="I179" s="60" t="s">
        <v>8</v>
      </c>
      <c r="J179" s="31">
        <v>1</v>
      </c>
      <c r="K179" s="51">
        <v>43040</v>
      </c>
      <c r="L179" s="51">
        <v>43099</v>
      </c>
      <c r="M179" s="59">
        <f t="shared" si="51"/>
        <v>8.4285714285714288</v>
      </c>
      <c r="N179" s="30" t="s">
        <v>1831</v>
      </c>
      <c r="O179" s="108">
        <v>0.14299999999999999</v>
      </c>
      <c r="P179" s="30"/>
      <c r="Q179" s="54">
        <f t="shared" si="45"/>
        <v>14.299999999999999</v>
      </c>
      <c r="R179" s="55">
        <f t="shared" si="46"/>
        <v>1.2052857142857143</v>
      </c>
      <c r="S179" s="55">
        <f t="shared" ca="1" si="47"/>
        <v>1.2052857142857143</v>
      </c>
      <c r="T179" s="55">
        <f t="shared" ca="1" si="48"/>
        <v>8.4285714285714288</v>
      </c>
      <c r="U179" s="28" t="str">
        <f t="shared" si="50"/>
        <v>NO</v>
      </c>
      <c r="V179" s="105" t="str">
        <f t="shared" ca="1" si="49"/>
        <v>VENCIDO</v>
      </c>
      <c r="W179" s="105" t="str">
        <f t="shared" si="37"/>
        <v/>
      </c>
      <c r="X179" s="29" t="s">
        <v>602</v>
      </c>
      <c r="Y179" s="100" t="s">
        <v>609</v>
      </c>
      <c r="Z179" s="29">
        <f t="shared" si="38"/>
        <v>2</v>
      </c>
      <c r="AA179" s="29" t="str">
        <f t="shared" si="43"/>
        <v>H7ECP - 2</v>
      </c>
      <c r="AB179" s="111">
        <f t="shared" ca="1" si="40"/>
        <v>1</v>
      </c>
      <c r="AC179" s="111">
        <f t="shared" ca="1" si="41"/>
        <v>1</v>
      </c>
      <c r="AD179" s="111" t="str">
        <f t="shared" si="42"/>
        <v>H7ECP.</v>
      </c>
      <c r="AE179" s="111" t="str">
        <f t="shared" si="39"/>
        <v>H7ECP</v>
      </c>
      <c r="AF179" s="21"/>
      <c r="AG179" s="21"/>
      <c r="AH179" s="21"/>
      <c r="AI179" s="21"/>
      <c r="AJ179" s="21"/>
      <c r="AK179" s="21"/>
      <c r="AL179" s="21"/>
      <c r="AM179" s="21"/>
      <c r="AN179" s="21"/>
      <c r="AO179" s="21"/>
    </row>
    <row r="180" spans="1:41" s="2" customFormat="1" ht="249.95" customHeight="1" x14ac:dyDescent="0.2">
      <c r="A180" s="24"/>
      <c r="B180" s="30">
        <v>179</v>
      </c>
      <c r="C180" s="24"/>
      <c r="D180" s="24" t="s">
        <v>33</v>
      </c>
      <c r="E180" s="88" t="s">
        <v>946</v>
      </c>
      <c r="F180" s="88" t="s">
        <v>580</v>
      </c>
      <c r="G180" s="88" t="s">
        <v>1974</v>
      </c>
      <c r="H180" s="88" t="s">
        <v>1975</v>
      </c>
      <c r="I180" s="60" t="s">
        <v>552</v>
      </c>
      <c r="J180" s="31">
        <v>2</v>
      </c>
      <c r="K180" s="51">
        <v>43040</v>
      </c>
      <c r="L180" s="51">
        <v>43189</v>
      </c>
      <c r="M180" s="59">
        <f t="shared" si="51"/>
        <v>21.285714285714285</v>
      </c>
      <c r="N180" s="30" t="s">
        <v>1831</v>
      </c>
      <c r="O180" s="108">
        <v>0</v>
      </c>
      <c r="P180" s="30"/>
      <c r="Q180" s="54">
        <f t="shared" si="45"/>
        <v>0</v>
      </c>
      <c r="R180" s="55">
        <f t="shared" si="46"/>
        <v>0</v>
      </c>
      <c r="S180" s="55">
        <f t="shared" ca="1" si="47"/>
        <v>0</v>
      </c>
      <c r="T180" s="55">
        <f t="shared" ca="1" si="48"/>
        <v>21.285714285714285</v>
      </c>
      <c r="U180" s="28" t="str">
        <f t="shared" si="50"/>
        <v>NO</v>
      </c>
      <c r="V180" s="105" t="str">
        <f t="shared" ca="1" si="49"/>
        <v>VENCIDO</v>
      </c>
      <c r="W180" s="105" t="str">
        <f t="shared" si="37"/>
        <v/>
      </c>
      <c r="X180" s="29" t="s">
        <v>602</v>
      </c>
      <c r="Y180" s="100" t="s">
        <v>609</v>
      </c>
      <c r="Z180" s="29">
        <f t="shared" si="38"/>
        <v>3</v>
      </c>
      <c r="AA180" s="29" t="str">
        <f t="shared" si="43"/>
        <v>H7ECP - 3</v>
      </c>
      <c r="AB180" s="111">
        <f t="shared" ca="1" si="40"/>
        <v>1</v>
      </c>
      <c r="AC180" s="111">
        <f t="shared" ca="1" si="41"/>
        <v>1</v>
      </c>
      <c r="AD180" s="111" t="str">
        <f t="shared" si="42"/>
        <v>H7ECP.</v>
      </c>
      <c r="AE180" s="111" t="str">
        <f t="shared" si="39"/>
        <v>H7ECP</v>
      </c>
      <c r="AF180" s="21"/>
      <c r="AG180" s="21"/>
      <c r="AH180" s="21"/>
      <c r="AI180" s="21"/>
      <c r="AJ180" s="21"/>
      <c r="AK180" s="21"/>
      <c r="AL180" s="21"/>
      <c r="AM180" s="21"/>
      <c r="AN180" s="21"/>
      <c r="AO180" s="21"/>
    </row>
    <row r="181" spans="1:41" s="2" customFormat="1" ht="249.95" customHeight="1" x14ac:dyDescent="0.2">
      <c r="A181" s="24">
        <v>155</v>
      </c>
      <c r="B181" s="30">
        <v>180</v>
      </c>
      <c r="C181" s="24"/>
      <c r="D181" s="24" t="s">
        <v>33</v>
      </c>
      <c r="E181" s="88" t="s">
        <v>2068</v>
      </c>
      <c r="F181" s="88" t="s">
        <v>581</v>
      </c>
      <c r="G181" s="88" t="s">
        <v>1976</v>
      </c>
      <c r="H181" s="88" t="s">
        <v>1977</v>
      </c>
      <c r="I181" s="60" t="s">
        <v>9</v>
      </c>
      <c r="J181" s="31">
        <v>1</v>
      </c>
      <c r="K181" s="51">
        <v>43040</v>
      </c>
      <c r="L181" s="51">
        <v>43099</v>
      </c>
      <c r="M181" s="59">
        <f t="shared" si="51"/>
        <v>8.4285714285714288</v>
      </c>
      <c r="N181" s="30" t="s">
        <v>1831</v>
      </c>
      <c r="O181" s="108">
        <v>0</v>
      </c>
      <c r="P181" s="30"/>
      <c r="Q181" s="54">
        <f t="shared" si="45"/>
        <v>0</v>
      </c>
      <c r="R181" s="55">
        <f t="shared" si="46"/>
        <v>0</v>
      </c>
      <c r="S181" s="55">
        <f t="shared" ca="1" si="47"/>
        <v>0</v>
      </c>
      <c r="T181" s="55">
        <f t="shared" ca="1" si="48"/>
        <v>8.4285714285714288</v>
      </c>
      <c r="U181" s="28" t="str">
        <f t="shared" ca="1" si="50"/>
        <v>NO</v>
      </c>
      <c r="V181" s="105" t="str">
        <f t="shared" ca="1" si="49"/>
        <v>VENCIDO</v>
      </c>
      <c r="W181" s="105" t="str">
        <f t="shared" ca="1" si="37"/>
        <v>VENCIDO</v>
      </c>
      <c r="X181" s="29" t="s">
        <v>602</v>
      </c>
      <c r="Y181" s="100" t="s">
        <v>610</v>
      </c>
      <c r="Z181" s="29">
        <f t="shared" si="38"/>
        <v>1</v>
      </c>
      <c r="AA181" s="29" t="str">
        <f t="shared" si="43"/>
        <v>H8ECP - 1</v>
      </c>
      <c r="AB181" s="111">
        <f t="shared" ca="1" si="40"/>
        <v>1</v>
      </c>
      <c r="AC181" s="111">
        <f t="shared" ca="1" si="41"/>
        <v>1</v>
      </c>
      <c r="AD181" s="111" t="str">
        <f t="shared" si="42"/>
        <v>H8ECP.</v>
      </c>
      <c r="AE181" s="111" t="str">
        <f t="shared" si="39"/>
        <v>H8ECP</v>
      </c>
      <c r="AF181" s="21"/>
      <c r="AG181" s="21"/>
      <c r="AH181" s="21"/>
      <c r="AI181" s="21"/>
      <c r="AJ181" s="21"/>
      <c r="AK181" s="21"/>
      <c r="AL181" s="21"/>
      <c r="AM181" s="21"/>
      <c r="AN181" s="21"/>
      <c r="AO181" s="21"/>
    </row>
    <row r="182" spans="1:41" s="2" customFormat="1" ht="249.95" customHeight="1" x14ac:dyDescent="0.2">
      <c r="A182" s="24">
        <v>156</v>
      </c>
      <c r="B182" s="30">
        <v>181</v>
      </c>
      <c r="C182" s="24"/>
      <c r="D182" s="24" t="s">
        <v>24</v>
      </c>
      <c r="E182" s="88" t="s">
        <v>947</v>
      </c>
      <c r="F182" s="88" t="s">
        <v>582</v>
      </c>
      <c r="G182" s="88" t="s">
        <v>1771</v>
      </c>
      <c r="H182" s="88" t="s">
        <v>2137</v>
      </c>
      <c r="I182" s="60" t="s">
        <v>1770</v>
      </c>
      <c r="J182" s="31">
        <v>1</v>
      </c>
      <c r="K182" s="51">
        <v>43040</v>
      </c>
      <c r="L182" s="51">
        <v>43099</v>
      </c>
      <c r="M182" s="59">
        <f t="shared" si="51"/>
        <v>8.4285714285714288</v>
      </c>
      <c r="N182" s="30" t="s">
        <v>1594</v>
      </c>
      <c r="O182" s="108">
        <v>1</v>
      </c>
      <c r="P182" s="30"/>
      <c r="Q182" s="54">
        <f t="shared" si="45"/>
        <v>100</v>
      </c>
      <c r="R182" s="55">
        <f t="shared" si="46"/>
        <v>8.4285714285714288</v>
      </c>
      <c r="S182" s="55">
        <f t="shared" ca="1" si="47"/>
        <v>8.4285714285714288</v>
      </c>
      <c r="T182" s="55">
        <f t="shared" ca="1" si="48"/>
        <v>8.4285714285714288</v>
      </c>
      <c r="U182" s="28" t="str">
        <f t="shared" si="50"/>
        <v>SI</v>
      </c>
      <c r="V182" s="105" t="str">
        <f t="shared" si="49"/>
        <v>CUMPLIDO</v>
      </c>
      <c r="W182" s="105" t="str">
        <f t="shared" si="37"/>
        <v>CUMPLIDO</v>
      </c>
      <c r="X182" s="29" t="s">
        <v>602</v>
      </c>
      <c r="Y182" s="100" t="s">
        <v>611</v>
      </c>
      <c r="Z182" s="29">
        <f t="shared" si="38"/>
        <v>1</v>
      </c>
      <c r="AA182" s="29" t="str">
        <f t="shared" si="43"/>
        <v>H9ECP - 1</v>
      </c>
      <c r="AB182" s="111">
        <f t="shared" si="40"/>
        <v>5</v>
      </c>
      <c r="AC182" s="111">
        <f t="shared" si="41"/>
        <v>5</v>
      </c>
      <c r="AD182" s="111" t="str">
        <f t="shared" si="42"/>
        <v>H9ECP.</v>
      </c>
      <c r="AE182" s="111" t="str">
        <f t="shared" si="39"/>
        <v>H9ECP</v>
      </c>
      <c r="AF182" s="21"/>
      <c r="AG182" s="21"/>
      <c r="AH182" s="21"/>
      <c r="AI182" s="21"/>
      <c r="AJ182" s="21"/>
      <c r="AK182" s="21"/>
      <c r="AL182" s="21"/>
      <c r="AM182" s="21"/>
      <c r="AN182" s="21"/>
      <c r="AO182" s="21"/>
    </row>
    <row r="183" spans="1:41" s="2" customFormat="1" ht="249.95" customHeight="1" x14ac:dyDescent="0.2">
      <c r="A183" s="24">
        <v>157</v>
      </c>
      <c r="B183" s="30">
        <v>182</v>
      </c>
      <c r="C183" s="24"/>
      <c r="D183" s="24" t="s">
        <v>24</v>
      </c>
      <c r="E183" s="88" t="s">
        <v>2362</v>
      </c>
      <c r="F183" s="88" t="s">
        <v>583</v>
      </c>
      <c r="G183" s="88" t="s">
        <v>1978</v>
      </c>
      <c r="H183" s="88" t="s">
        <v>1979</v>
      </c>
      <c r="I183" s="60" t="s">
        <v>63</v>
      </c>
      <c r="J183" s="31">
        <v>3</v>
      </c>
      <c r="K183" s="51">
        <v>43040</v>
      </c>
      <c r="L183" s="51">
        <v>43342</v>
      </c>
      <c r="M183" s="59">
        <f t="shared" si="51"/>
        <v>43.142857142857146</v>
      </c>
      <c r="N183" s="30" t="s">
        <v>1831</v>
      </c>
      <c r="O183" s="108">
        <v>0</v>
      </c>
      <c r="P183" s="30"/>
      <c r="Q183" s="54">
        <f t="shared" si="45"/>
        <v>0</v>
      </c>
      <c r="R183" s="55">
        <f t="shared" si="46"/>
        <v>0</v>
      </c>
      <c r="S183" s="55">
        <f t="shared" ca="1" si="47"/>
        <v>0</v>
      </c>
      <c r="T183" s="55">
        <f t="shared" ca="1" si="48"/>
        <v>0</v>
      </c>
      <c r="U183" s="28" t="str">
        <f t="shared" ca="1" si="50"/>
        <v>NO</v>
      </c>
      <c r="V183" s="105" t="str">
        <f t="shared" ca="1" si="49"/>
        <v>EN TERMINO</v>
      </c>
      <c r="W183" s="105" t="str">
        <f t="shared" ca="1" si="37"/>
        <v>EN TERMINO</v>
      </c>
      <c r="X183" s="29" t="s">
        <v>602</v>
      </c>
      <c r="Y183" s="100" t="s">
        <v>612</v>
      </c>
      <c r="Z183" s="29">
        <f t="shared" si="38"/>
        <v>1</v>
      </c>
      <c r="AA183" s="29" t="str">
        <f t="shared" si="43"/>
        <v>H10ECP - 1</v>
      </c>
      <c r="AB183" s="111">
        <f t="shared" ca="1" si="40"/>
        <v>3</v>
      </c>
      <c r="AC183" s="111">
        <f t="shared" ca="1" si="41"/>
        <v>3</v>
      </c>
      <c r="AD183" s="111" t="str">
        <f t="shared" si="42"/>
        <v>H10ECP.</v>
      </c>
      <c r="AE183" s="111" t="str">
        <f t="shared" si="39"/>
        <v>H10ECP</v>
      </c>
      <c r="AF183" s="21"/>
      <c r="AG183" s="21"/>
      <c r="AH183" s="21"/>
      <c r="AI183" s="21"/>
      <c r="AJ183" s="21"/>
      <c r="AK183" s="21"/>
      <c r="AL183" s="21"/>
      <c r="AM183" s="21"/>
      <c r="AN183" s="21"/>
      <c r="AO183" s="21"/>
    </row>
    <row r="184" spans="1:41" s="2" customFormat="1" ht="249.95" customHeight="1" x14ac:dyDescent="0.2">
      <c r="A184" s="24">
        <v>158</v>
      </c>
      <c r="B184" s="30">
        <v>183</v>
      </c>
      <c r="C184" s="24"/>
      <c r="D184" s="24" t="s">
        <v>24</v>
      </c>
      <c r="E184" s="88" t="s">
        <v>1772</v>
      </c>
      <c r="F184" s="88" t="s">
        <v>584</v>
      </c>
      <c r="G184" s="88" t="s">
        <v>1776</v>
      </c>
      <c r="H184" s="88" t="s">
        <v>1774</v>
      </c>
      <c r="I184" s="60" t="s">
        <v>1775</v>
      </c>
      <c r="J184" s="31">
        <v>2</v>
      </c>
      <c r="K184" s="51">
        <v>43040</v>
      </c>
      <c r="L184" s="51">
        <v>43099</v>
      </c>
      <c r="M184" s="59">
        <f t="shared" si="51"/>
        <v>8.4285714285714288</v>
      </c>
      <c r="N184" s="30" t="s">
        <v>1594</v>
      </c>
      <c r="O184" s="108">
        <v>2</v>
      </c>
      <c r="P184" s="30"/>
      <c r="Q184" s="54">
        <f t="shared" si="45"/>
        <v>100</v>
      </c>
      <c r="R184" s="55">
        <f t="shared" si="46"/>
        <v>8.4285714285714288</v>
      </c>
      <c r="S184" s="55">
        <f t="shared" ca="1" si="47"/>
        <v>8.4285714285714288</v>
      </c>
      <c r="T184" s="55">
        <f t="shared" ca="1" si="48"/>
        <v>8.4285714285714288</v>
      </c>
      <c r="U184" s="28" t="str">
        <f t="shared" si="50"/>
        <v>SI</v>
      </c>
      <c r="V184" s="105" t="str">
        <f t="shared" si="49"/>
        <v>CUMPLIDO</v>
      </c>
      <c r="W184" s="105" t="str">
        <f t="shared" si="37"/>
        <v>CUMPLIDO</v>
      </c>
      <c r="X184" s="29" t="s">
        <v>602</v>
      </c>
      <c r="Y184" s="100" t="s">
        <v>613</v>
      </c>
      <c r="Z184" s="29">
        <f t="shared" si="38"/>
        <v>1</v>
      </c>
      <c r="AA184" s="29" t="str">
        <f t="shared" si="43"/>
        <v>H11ECP - 1</v>
      </c>
      <c r="AB184" s="111">
        <f t="shared" si="40"/>
        <v>5</v>
      </c>
      <c r="AC184" s="111">
        <f t="shared" si="41"/>
        <v>5</v>
      </c>
      <c r="AD184" s="111" t="str">
        <f t="shared" si="42"/>
        <v>H11ECP.</v>
      </c>
      <c r="AE184" s="111" t="str">
        <f t="shared" si="39"/>
        <v>H11ECP</v>
      </c>
      <c r="AF184" s="21"/>
      <c r="AG184" s="21"/>
      <c r="AH184" s="21"/>
      <c r="AI184" s="21"/>
      <c r="AJ184" s="21"/>
      <c r="AK184" s="21"/>
      <c r="AL184" s="21"/>
      <c r="AM184" s="21"/>
      <c r="AN184" s="21"/>
      <c r="AO184" s="21"/>
    </row>
    <row r="185" spans="1:41" s="2" customFormat="1" ht="249.95" customHeight="1" x14ac:dyDescent="0.2">
      <c r="A185" s="24"/>
      <c r="B185" s="30">
        <v>184</v>
      </c>
      <c r="C185" s="24"/>
      <c r="D185" s="24" t="s">
        <v>24</v>
      </c>
      <c r="E185" s="88" t="s">
        <v>1773</v>
      </c>
      <c r="F185" s="88" t="s">
        <v>584</v>
      </c>
      <c r="G185" s="71" t="s">
        <v>1777</v>
      </c>
      <c r="H185" s="71" t="s">
        <v>989</v>
      </c>
      <c r="I185" s="30" t="s">
        <v>1851</v>
      </c>
      <c r="J185" s="72">
        <v>2</v>
      </c>
      <c r="K185" s="73">
        <v>43040</v>
      </c>
      <c r="L185" s="73">
        <v>43099</v>
      </c>
      <c r="M185" s="59">
        <f t="shared" si="51"/>
        <v>8.4285714285714288</v>
      </c>
      <c r="N185" s="30" t="s">
        <v>23</v>
      </c>
      <c r="O185" s="108">
        <v>2</v>
      </c>
      <c r="P185" s="30"/>
      <c r="Q185" s="54">
        <f t="shared" si="45"/>
        <v>100</v>
      </c>
      <c r="R185" s="55">
        <f t="shared" si="46"/>
        <v>8.4285714285714288</v>
      </c>
      <c r="S185" s="55">
        <f t="shared" ca="1" si="47"/>
        <v>8.4285714285714288</v>
      </c>
      <c r="T185" s="55">
        <f t="shared" ca="1" si="48"/>
        <v>8.4285714285714288</v>
      </c>
      <c r="U185" s="28" t="str">
        <f t="shared" si="50"/>
        <v>NO</v>
      </c>
      <c r="V185" s="105" t="str">
        <f t="shared" si="49"/>
        <v>CUMPLIDO</v>
      </c>
      <c r="W185" s="105" t="str">
        <f t="shared" si="37"/>
        <v/>
      </c>
      <c r="X185" s="29" t="s">
        <v>602</v>
      </c>
      <c r="Y185" s="100" t="s">
        <v>613</v>
      </c>
      <c r="Z185" s="29">
        <f t="shared" si="38"/>
        <v>2</v>
      </c>
      <c r="AA185" s="29" t="str">
        <f t="shared" si="43"/>
        <v>H11ECP - 2</v>
      </c>
      <c r="AB185" s="111">
        <f t="shared" si="40"/>
        <v>5</v>
      </c>
      <c r="AC185" s="111">
        <f t="shared" si="41"/>
        <v>5</v>
      </c>
      <c r="AD185" s="111" t="str">
        <f t="shared" si="42"/>
        <v>H11ECP.</v>
      </c>
      <c r="AE185" s="111" t="str">
        <f t="shared" si="39"/>
        <v>H11ECP</v>
      </c>
      <c r="AF185" s="21"/>
      <c r="AG185" s="21"/>
      <c r="AH185" s="21" t="s">
        <v>629</v>
      </c>
      <c r="AI185" s="21"/>
      <c r="AJ185" s="21"/>
      <c r="AK185" s="21"/>
      <c r="AL185" s="21"/>
      <c r="AM185" s="21"/>
      <c r="AN185" s="21"/>
      <c r="AO185" s="21"/>
    </row>
    <row r="186" spans="1:41" s="2" customFormat="1" ht="249.95" customHeight="1" x14ac:dyDescent="0.2">
      <c r="A186" s="24">
        <v>159</v>
      </c>
      <c r="B186" s="30">
        <v>185</v>
      </c>
      <c r="C186" s="24"/>
      <c r="D186" s="24" t="s">
        <v>33</v>
      </c>
      <c r="E186" s="88" t="s">
        <v>948</v>
      </c>
      <c r="F186" s="88" t="s">
        <v>585</v>
      </c>
      <c r="G186" s="88" t="s">
        <v>1781</v>
      </c>
      <c r="H186" s="88" t="s">
        <v>1778</v>
      </c>
      <c r="I186" s="60" t="s">
        <v>1451</v>
      </c>
      <c r="J186" s="31">
        <v>1</v>
      </c>
      <c r="K186" s="51">
        <v>43115</v>
      </c>
      <c r="L186" s="51">
        <v>43159</v>
      </c>
      <c r="M186" s="59">
        <f t="shared" si="51"/>
        <v>6.2857142857142856</v>
      </c>
      <c r="N186" s="30" t="s">
        <v>1594</v>
      </c>
      <c r="O186" s="108">
        <v>0</v>
      </c>
      <c r="P186" s="30"/>
      <c r="Q186" s="54">
        <f t="shared" si="45"/>
        <v>0</v>
      </c>
      <c r="R186" s="55">
        <f t="shared" si="46"/>
        <v>0</v>
      </c>
      <c r="S186" s="55">
        <f t="shared" ca="1" si="47"/>
        <v>0</v>
      </c>
      <c r="T186" s="55">
        <f t="shared" ca="1" si="48"/>
        <v>6.2857142857142856</v>
      </c>
      <c r="U186" s="28" t="str">
        <f t="shared" ca="1" si="50"/>
        <v>NO</v>
      </c>
      <c r="V186" s="105" t="str">
        <f t="shared" ca="1" si="49"/>
        <v>VENCIDO</v>
      </c>
      <c r="W186" s="105" t="str">
        <f t="shared" ca="1" si="37"/>
        <v>VENCIDO</v>
      </c>
      <c r="X186" s="29" t="s">
        <v>602</v>
      </c>
      <c r="Y186" s="100" t="s">
        <v>614</v>
      </c>
      <c r="Z186" s="29">
        <f t="shared" si="38"/>
        <v>1</v>
      </c>
      <c r="AA186" s="29" t="str">
        <f t="shared" si="43"/>
        <v>H12ECP - 1</v>
      </c>
      <c r="AB186" s="111">
        <f t="shared" ca="1" si="40"/>
        <v>1</v>
      </c>
      <c r="AC186" s="111">
        <f t="shared" ca="1" si="41"/>
        <v>1</v>
      </c>
      <c r="AD186" s="111" t="str">
        <f t="shared" si="42"/>
        <v>H12ECP.</v>
      </c>
      <c r="AE186" s="111" t="str">
        <f t="shared" si="39"/>
        <v>H12ECP</v>
      </c>
      <c r="AF186" s="21"/>
      <c r="AG186" s="21"/>
      <c r="AH186" s="21"/>
      <c r="AI186" s="21"/>
      <c r="AJ186" s="21"/>
      <c r="AK186" s="21"/>
      <c r="AL186" s="21"/>
      <c r="AM186" s="21"/>
      <c r="AN186" s="21"/>
      <c r="AO186" s="21"/>
    </row>
    <row r="187" spans="1:41" s="2" customFormat="1" ht="249.95" customHeight="1" x14ac:dyDescent="0.2">
      <c r="A187" s="24">
        <v>160</v>
      </c>
      <c r="B187" s="30">
        <v>186</v>
      </c>
      <c r="C187" s="24"/>
      <c r="D187" s="24" t="s">
        <v>38</v>
      </c>
      <c r="E187" s="88" t="s">
        <v>2363</v>
      </c>
      <c r="F187" s="88" t="s">
        <v>586</v>
      </c>
      <c r="G187" s="87" t="s">
        <v>1779</v>
      </c>
      <c r="H187" s="87" t="s">
        <v>1780</v>
      </c>
      <c r="I187" s="31" t="s">
        <v>1451</v>
      </c>
      <c r="J187" s="31">
        <v>1</v>
      </c>
      <c r="K187" s="51">
        <v>43115</v>
      </c>
      <c r="L187" s="51">
        <v>43159</v>
      </c>
      <c r="M187" s="59">
        <f t="shared" si="51"/>
        <v>6.2857142857142856</v>
      </c>
      <c r="N187" s="30" t="s">
        <v>1594</v>
      </c>
      <c r="O187" s="108">
        <v>0</v>
      </c>
      <c r="P187" s="30"/>
      <c r="Q187" s="54">
        <f t="shared" si="45"/>
        <v>0</v>
      </c>
      <c r="R187" s="55">
        <f t="shared" si="46"/>
        <v>0</v>
      </c>
      <c r="S187" s="55">
        <f t="shared" ca="1" si="47"/>
        <v>0</v>
      </c>
      <c r="T187" s="55">
        <f t="shared" ca="1" si="48"/>
        <v>6.2857142857142856</v>
      </c>
      <c r="U187" s="28" t="str">
        <f t="shared" ca="1" si="50"/>
        <v>NO</v>
      </c>
      <c r="V187" s="105" t="str">
        <f t="shared" ca="1" si="49"/>
        <v>VENCIDO</v>
      </c>
      <c r="W187" s="105" t="str">
        <f t="shared" ca="1" si="37"/>
        <v>VENCIDO</v>
      </c>
      <c r="X187" s="29" t="s">
        <v>602</v>
      </c>
      <c r="Y187" s="100" t="s">
        <v>615</v>
      </c>
      <c r="Z187" s="29">
        <f t="shared" si="38"/>
        <v>1</v>
      </c>
      <c r="AA187" s="29" t="str">
        <f t="shared" si="43"/>
        <v>H13ECP - 1</v>
      </c>
      <c r="AB187" s="111">
        <f t="shared" ca="1" si="40"/>
        <v>1</v>
      </c>
      <c r="AC187" s="111">
        <f t="shared" ca="1" si="41"/>
        <v>1</v>
      </c>
      <c r="AD187" s="111" t="str">
        <f t="shared" si="42"/>
        <v>H13ECP.</v>
      </c>
      <c r="AE187" s="111" t="str">
        <f t="shared" si="39"/>
        <v>H13ECP</v>
      </c>
      <c r="AF187" s="21"/>
      <c r="AG187" s="21"/>
      <c r="AH187" s="21"/>
      <c r="AI187" s="21"/>
      <c r="AJ187" s="21"/>
      <c r="AK187" s="21"/>
      <c r="AL187" s="21"/>
      <c r="AM187" s="21"/>
      <c r="AN187" s="21"/>
      <c r="AO187" s="21"/>
    </row>
    <row r="188" spans="1:41" s="2" customFormat="1" ht="175.5" customHeight="1" x14ac:dyDescent="0.2">
      <c r="A188" s="24">
        <v>161</v>
      </c>
      <c r="B188" s="30">
        <v>187</v>
      </c>
      <c r="C188" s="24"/>
      <c r="D188" s="24" t="s">
        <v>24</v>
      </c>
      <c r="E188" s="88" t="s">
        <v>2364</v>
      </c>
      <c r="F188" s="88" t="s">
        <v>587</v>
      </c>
      <c r="G188" s="88" t="s">
        <v>1782</v>
      </c>
      <c r="H188" s="88" t="s">
        <v>1783</v>
      </c>
      <c r="I188" s="60" t="s">
        <v>1451</v>
      </c>
      <c r="J188" s="31">
        <v>1</v>
      </c>
      <c r="K188" s="51">
        <v>43115</v>
      </c>
      <c r="L188" s="51">
        <v>43159</v>
      </c>
      <c r="M188" s="59">
        <f t="shared" si="51"/>
        <v>6.2857142857142856</v>
      </c>
      <c r="N188" s="30" t="s">
        <v>1594</v>
      </c>
      <c r="O188" s="108">
        <v>0.5</v>
      </c>
      <c r="P188" s="30"/>
      <c r="Q188" s="54">
        <f t="shared" si="45"/>
        <v>50</v>
      </c>
      <c r="R188" s="55">
        <f t="shared" si="46"/>
        <v>3.1428571428571428</v>
      </c>
      <c r="S188" s="55">
        <f t="shared" ca="1" si="47"/>
        <v>3.1428571428571428</v>
      </c>
      <c r="T188" s="55">
        <f t="shared" ca="1" si="48"/>
        <v>6.2857142857142856</v>
      </c>
      <c r="U188" s="28" t="str">
        <f t="shared" ca="1" si="50"/>
        <v>NO</v>
      </c>
      <c r="V188" s="105" t="str">
        <f t="shared" ca="1" si="49"/>
        <v>VENCIDO</v>
      </c>
      <c r="W188" s="105" t="str">
        <f t="shared" ca="1" si="37"/>
        <v>VENCIDO</v>
      </c>
      <c r="X188" s="29" t="s">
        <v>602</v>
      </c>
      <c r="Y188" s="100" t="s">
        <v>616</v>
      </c>
      <c r="Z188" s="29">
        <f t="shared" si="38"/>
        <v>1</v>
      </c>
      <c r="AA188" s="29" t="str">
        <f t="shared" si="43"/>
        <v>H14ECP - 1</v>
      </c>
      <c r="AB188" s="111">
        <f t="shared" ca="1" si="40"/>
        <v>1</v>
      </c>
      <c r="AC188" s="111">
        <f t="shared" ca="1" si="41"/>
        <v>1</v>
      </c>
      <c r="AD188" s="111" t="str">
        <f t="shared" si="42"/>
        <v>H14ECP.</v>
      </c>
      <c r="AE188" s="111" t="str">
        <f t="shared" si="39"/>
        <v>H14ECP</v>
      </c>
      <c r="AF188" s="21"/>
      <c r="AG188" s="21"/>
      <c r="AH188" s="21"/>
      <c r="AI188" s="21"/>
      <c r="AJ188" s="21"/>
      <c r="AK188" s="21"/>
      <c r="AL188" s="21"/>
      <c r="AM188" s="21"/>
      <c r="AN188" s="21"/>
      <c r="AO188" s="21"/>
    </row>
    <row r="189" spans="1:41" s="2" customFormat="1" ht="249.95" customHeight="1" x14ac:dyDescent="0.2">
      <c r="A189" s="24">
        <v>162</v>
      </c>
      <c r="B189" s="30">
        <v>188</v>
      </c>
      <c r="C189" s="24"/>
      <c r="D189" s="24" t="s">
        <v>24</v>
      </c>
      <c r="E189" s="88" t="s">
        <v>1503</v>
      </c>
      <c r="F189" s="88" t="s">
        <v>588</v>
      </c>
      <c r="G189" s="87" t="s">
        <v>1504</v>
      </c>
      <c r="H189" s="87" t="s">
        <v>1498</v>
      </c>
      <c r="I189" s="31" t="s">
        <v>1499</v>
      </c>
      <c r="J189" s="31">
        <v>1</v>
      </c>
      <c r="K189" s="51">
        <v>43040</v>
      </c>
      <c r="L189" s="51">
        <v>43281</v>
      </c>
      <c r="M189" s="59">
        <f t="shared" si="51"/>
        <v>34.428571428571431</v>
      </c>
      <c r="N189" s="30" t="s">
        <v>1345</v>
      </c>
      <c r="O189" s="108">
        <v>1</v>
      </c>
      <c r="P189" s="30"/>
      <c r="Q189" s="54">
        <f t="shared" si="45"/>
        <v>100</v>
      </c>
      <c r="R189" s="55">
        <f t="shared" si="46"/>
        <v>34.428571428571431</v>
      </c>
      <c r="S189" s="55">
        <f t="shared" ca="1" si="47"/>
        <v>34.428571428571431</v>
      </c>
      <c r="T189" s="55">
        <f t="shared" ca="1" si="48"/>
        <v>34.428571428571431</v>
      </c>
      <c r="U189" s="28" t="str">
        <f t="shared" ca="1" si="50"/>
        <v>NO</v>
      </c>
      <c r="V189" s="105" t="str">
        <f t="shared" si="49"/>
        <v>CUMPLIDO</v>
      </c>
      <c r="W189" s="105" t="str">
        <f t="shared" ca="1" si="37"/>
        <v>EN TERMINO</v>
      </c>
      <c r="X189" s="29" t="s">
        <v>602</v>
      </c>
      <c r="Y189" s="100" t="s">
        <v>617</v>
      </c>
      <c r="Z189" s="29">
        <f t="shared" si="38"/>
        <v>1</v>
      </c>
      <c r="AA189" s="29" t="str">
        <f t="shared" si="43"/>
        <v>H15ECP - 1</v>
      </c>
      <c r="AB189" s="111">
        <f t="shared" si="40"/>
        <v>5</v>
      </c>
      <c r="AC189" s="111">
        <f t="shared" ca="1" si="41"/>
        <v>3</v>
      </c>
      <c r="AD189" s="111" t="str">
        <f t="shared" si="42"/>
        <v>H15ECP.</v>
      </c>
      <c r="AE189" s="111" t="str">
        <f t="shared" si="39"/>
        <v>H15ECP</v>
      </c>
      <c r="AF189" s="21"/>
      <c r="AG189" s="21"/>
      <c r="AH189" s="21"/>
      <c r="AI189" s="21"/>
      <c r="AJ189" s="21"/>
      <c r="AK189" s="21"/>
      <c r="AL189" s="21"/>
      <c r="AM189" s="21"/>
      <c r="AN189" s="21"/>
      <c r="AO189" s="21"/>
    </row>
    <row r="190" spans="1:41" s="2" customFormat="1" ht="249.95" customHeight="1" x14ac:dyDescent="0.2">
      <c r="A190" s="24"/>
      <c r="B190" s="30">
        <v>189</v>
      </c>
      <c r="C190" s="24"/>
      <c r="D190" s="24" t="s">
        <v>24</v>
      </c>
      <c r="E190" s="88" t="s">
        <v>2138</v>
      </c>
      <c r="F190" s="88" t="s">
        <v>589</v>
      </c>
      <c r="G190" s="87" t="s">
        <v>1505</v>
      </c>
      <c r="H190" s="87" t="s">
        <v>1500</v>
      </c>
      <c r="I190" s="31" t="s">
        <v>9</v>
      </c>
      <c r="J190" s="31">
        <v>3</v>
      </c>
      <c r="K190" s="51">
        <v>43040</v>
      </c>
      <c r="L190" s="51">
        <v>43403</v>
      </c>
      <c r="M190" s="59">
        <f t="shared" si="51"/>
        <v>51.857142857142854</v>
      </c>
      <c r="N190" s="30" t="s">
        <v>1345</v>
      </c>
      <c r="O190" s="108">
        <v>0</v>
      </c>
      <c r="P190" s="30"/>
      <c r="Q190" s="54">
        <f t="shared" si="45"/>
        <v>0</v>
      </c>
      <c r="R190" s="55">
        <f t="shared" si="46"/>
        <v>0</v>
      </c>
      <c r="S190" s="55">
        <f t="shared" ca="1" si="47"/>
        <v>0</v>
      </c>
      <c r="T190" s="55">
        <f t="shared" ca="1" si="48"/>
        <v>0</v>
      </c>
      <c r="U190" s="28" t="str">
        <f t="shared" si="50"/>
        <v>NO</v>
      </c>
      <c r="V190" s="105" t="str">
        <f t="shared" ca="1" si="49"/>
        <v>EN TERMINO</v>
      </c>
      <c r="W190" s="105" t="str">
        <f t="shared" si="37"/>
        <v/>
      </c>
      <c r="X190" s="29" t="s">
        <v>602</v>
      </c>
      <c r="Y190" s="100" t="s">
        <v>617</v>
      </c>
      <c r="Z190" s="29">
        <f t="shared" si="38"/>
        <v>2</v>
      </c>
      <c r="AA190" s="29" t="str">
        <f t="shared" si="43"/>
        <v>H15ECP - 2</v>
      </c>
      <c r="AB190" s="111">
        <f t="shared" ca="1" si="40"/>
        <v>3</v>
      </c>
      <c r="AC190" s="111">
        <f t="shared" ca="1" si="41"/>
        <v>3</v>
      </c>
      <c r="AD190" s="111" t="str">
        <f t="shared" si="42"/>
        <v>H15ECP.</v>
      </c>
      <c r="AE190" s="111" t="str">
        <f t="shared" si="39"/>
        <v>H15ECP</v>
      </c>
      <c r="AF190" s="21"/>
      <c r="AG190" s="21"/>
      <c r="AH190" s="21"/>
      <c r="AI190" s="21"/>
      <c r="AJ190" s="21"/>
      <c r="AK190" s="21"/>
      <c r="AL190" s="21"/>
      <c r="AM190" s="21"/>
      <c r="AN190" s="21"/>
      <c r="AO190" s="21"/>
    </row>
    <row r="191" spans="1:41" s="2" customFormat="1" ht="249.95" customHeight="1" x14ac:dyDescent="0.2">
      <c r="A191" s="24"/>
      <c r="B191" s="30">
        <v>190</v>
      </c>
      <c r="C191" s="24"/>
      <c r="D191" s="24" t="s">
        <v>24</v>
      </c>
      <c r="E191" s="88" t="s">
        <v>1506</v>
      </c>
      <c r="F191" s="88" t="s">
        <v>59</v>
      </c>
      <c r="G191" s="87" t="s">
        <v>1507</v>
      </c>
      <c r="H191" s="74" t="s">
        <v>1501</v>
      </c>
      <c r="I191" s="31" t="s">
        <v>9</v>
      </c>
      <c r="J191" s="31">
        <v>2</v>
      </c>
      <c r="K191" s="51">
        <v>43040</v>
      </c>
      <c r="L191" s="51">
        <v>43403</v>
      </c>
      <c r="M191" s="59">
        <f t="shared" si="51"/>
        <v>51.857142857142854</v>
      </c>
      <c r="N191" s="30" t="s">
        <v>1345</v>
      </c>
      <c r="O191" s="108">
        <v>0</v>
      </c>
      <c r="P191" s="30"/>
      <c r="Q191" s="54">
        <f t="shared" si="45"/>
        <v>0</v>
      </c>
      <c r="R191" s="55">
        <f t="shared" si="46"/>
        <v>0</v>
      </c>
      <c r="S191" s="55">
        <f t="shared" ca="1" si="47"/>
        <v>0</v>
      </c>
      <c r="T191" s="55">
        <f t="shared" ca="1" si="48"/>
        <v>0</v>
      </c>
      <c r="U191" s="28" t="str">
        <f t="shared" si="50"/>
        <v>NO</v>
      </c>
      <c r="V191" s="105" t="str">
        <f t="shared" ca="1" si="49"/>
        <v>EN TERMINO</v>
      </c>
      <c r="W191" s="105" t="str">
        <f t="shared" si="37"/>
        <v/>
      </c>
      <c r="X191" s="29" t="s">
        <v>602</v>
      </c>
      <c r="Y191" s="100" t="s">
        <v>617</v>
      </c>
      <c r="Z191" s="29">
        <f t="shared" si="38"/>
        <v>3</v>
      </c>
      <c r="AA191" s="29" t="str">
        <f t="shared" si="43"/>
        <v>H15ECP - 3</v>
      </c>
      <c r="AB191" s="111">
        <f t="shared" ca="1" si="40"/>
        <v>3</v>
      </c>
      <c r="AC191" s="111">
        <f t="shared" ca="1" si="41"/>
        <v>3</v>
      </c>
      <c r="AD191" s="111" t="str">
        <f t="shared" si="42"/>
        <v>H15ECP.</v>
      </c>
      <c r="AE191" s="111" t="str">
        <f t="shared" si="39"/>
        <v>H15ECP</v>
      </c>
      <c r="AF191" s="21"/>
      <c r="AG191" s="21"/>
      <c r="AH191" s="21"/>
      <c r="AI191" s="21"/>
      <c r="AJ191" s="21"/>
      <c r="AK191" s="21"/>
      <c r="AL191" s="21"/>
      <c r="AM191" s="21"/>
      <c r="AN191" s="21"/>
      <c r="AO191" s="21"/>
    </row>
    <row r="192" spans="1:41" s="2" customFormat="1" ht="249.95" customHeight="1" x14ac:dyDescent="0.2">
      <c r="A192" s="24"/>
      <c r="B192" s="30">
        <v>191</v>
      </c>
      <c r="C192" s="24"/>
      <c r="D192" s="24" t="s">
        <v>24</v>
      </c>
      <c r="E192" s="88" t="s">
        <v>1508</v>
      </c>
      <c r="F192" s="88" t="s">
        <v>644</v>
      </c>
      <c r="G192" s="88" t="s">
        <v>1509</v>
      </c>
      <c r="H192" s="88" t="s">
        <v>1502</v>
      </c>
      <c r="I192" s="60" t="s">
        <v>9</v>
      </c>
      <c r="J192" s="31">
        <v>3</v>
      </c>
      <c r="K192" s="51">
        <v>43040</v>
      </c>
      <c r="L192" s="51">
        <v>43403</v>
      </c>
      <c r="M192" s="59">
        <f t="shared" si="51"/>
        <v>51.857142857142854</v>
      </c>
      <c r="N192" s="30" t="s">
        <v>1345</v>
      </c>
      <c r="O192" s="108">
        <v>0</v>
      </c>
      <c r="P192" s="30"/>
      <c r="Q192" s="54">
        <f t="shared" si="45"/>
        <v>0</v>
      </c>
      <c r="R192" s="55">
        <f t="shared" si="46"/>
        <v>0</v>
      </c>
      <c r="S192" s="55">
        <f t="shared" ca="1" si="47"/>
        <v>0</v>
      </c>
      <c r="T192" s="55">
        <f t="shared" ca="1" si="48"/>
        <v>0</v>
      </c>
      <c r="U192" s="28" t="str">
        <f t="shared" si="50"/>
        <v>NO</v>
      </c>
      <c r="V192" s="105" t="str">
        <f t="shared" ca="1" si="49"/>
        <v>EN TERMINO</v>
      </c>
      <c r="W192" s="105" t="str">
        <f t="shared" si="37"/>
        <v/>
      </c>
      <c r="X192" s="29" t="s">
        <v>602</v>
      </c>
      <c r="Y192" s="100" t="s">
        <v>617</v>
      </c>
      <c r="Z192" s="29">
        <f t="shared" si="38"/>
        <v>4</v>
      </c>
      <c r="AA192" s="29" t="str">
        <f t="shared" si="43"/>
        <v>H15ECP - 4</v>
      </c>
      <c r="AB192" s="111">
        <f t="shared" ca="1" si="40"/>
        <v>3</v>
      </c>
      <c r="AC192" s="111">
        <f t="shared" ca="1" si="41"/>
        <v>3</v>
      </c>
      <c r="AD192" s="111" t="str">
        <f t="shared" si="42"/>
        <v>H15ECP.</v>
      </c>
      <c r="AE192" s="111" t="str">
        <f t="shared" si="39"/>
        <v>H15ECP</v>
      </c>
      <c r="AF192" s="21"/>
      <c r="AG192" s="21"/>
      <c r="AH192" s="21"/>
      <c r="AI192" s="21"/>
      <c r="AJ192" s="21"/>
      <c r="AK192" s="21"/>
      <c r="AL192" s="21"/>
      <c r="AM192" s="21"/>
      <c r="AN192" s="21"/>
      <c r="AO192" s="21"/>
    </row>
    <row r="193" spans="1:41" s="2" customFormat="1" ht="249.95" customHeight="1" x14ac:dyDescent="0.2">
      <c r="A193" s="24">
        <v>163</v>
      </c>
      <c r="B193" s="30">
        <v>192</v>
      </c>
      <c r="C193" s="24"/>
      <c r="D193" s="24" t="s">
        <v>24</v>
      </c>
      <c r="E193" s="88" t="s">
        <v>2240</v>
      </c>
      <c r="F193" s="88" t="s">
        <v>590</v>
      </c>
      <c r="G193" s="88" t="s">
        <v>1786</v>
      </c>
      <c r="H193" s="88" t="s">
        <v>1790</v>
      </c>
      <c r="I193" s="60" t="s">
        <v>1784</v>
      </c>
      <c r="J193" s="31">
        <v>1</v>
      </c>
      <c r="K193" s="51">
        <v>43040</v>
      </c>
      <c r="L193" s="51">
        <v>43069</v>
      </c>
      <c r="M193" s="59">
        <f t="shared" si="51"/>
        <v>4.1428571428571432</v>
      </c>
      <c r="N193" s="30" t="s">
        <v>1594</v>
      </c>
      <c r="O193" s="30">
        <v>1</v>
      </c>
      <c r="P193" s="30"/>
      <c r="Q193" s="54">
        <f t="shared" si="45"/>
        <v>100</v>
      </c>
      <c r="R193" s="55">
        <f t="shared" si="46"/>
        <v>4.1428571428571432</v>
      </c>
      <c r="S193" s="55">
        <f t="shared" ca="1" si="47"/>
        <v>4.1428571428571432</v>
      </c>
      <c r="T193" s="55">
        <f t="shared" ca="1" si="48"/>
        <v>4.1428571428571432</v>
      </c>
      <c r="U193" s="28" t="str">
        <f t="shared" ca="1" si="50"/>
        <v>NO</v>
      </c>
      <c r="V193" s="105" t="str">
        <f t="shared" si="49"/>
        <v>CUMPLIDO</v>
      </c>
      <c r="W193" s="105" t="str">
        <f t="shared" ca="1" si="37"/>
        <v>VENCIDO</v>
      </c>
      <c r="X193" s="29" t="s">
        <v>602</v>
      </c>
      <c r="Y193" s="100" t="s">
        <v>618</v>
      </c>
      <c r="Z193" s="29">
        <f t="shared" si="38"/>
        <v>1</v>
      </c>
      <c r="AA193" s="29" t="str">
        <f t="shared" si="43"/>
        <v>H16ECP - 1</v>
      </c>
      <c r="AB193" s="111">
        <f t="shared" si="40"/>
        <v>5</v>
      </c>
      <c r="AC193" s="111">
        <f t="shared" ca="1" si="41"/>
        <v>1</v>
      </c>
      <c r="AD193" s="111" t="str">
        <f t="shared" si="42"/>
        <v>H16ECP.</v>
      </c>
      <c r="AE193" s="111" t="str">
        <f t="shared" si="39"/>
        <v>H16ECP</v>
      </c>
      <c r="AF193" s="21"/>
      <c r="AG193" s="21"/>
      <c r="AH193" s="21"/>
      <c r="AI193" s="21"/>
      <c r="AJ193" s="21"/>
      <c r="AK193" s="21"/>
      <c r="AL193" s="21"/>
      <c r="AM193" s="21"/>
      <c r="AN193" s="21"/>
      <c r="AO193" s="21"/>
    </row>
    <row r="194" spans="1:41" s="2" customFormat="1" ht="249.95" customHeight="1" x14ac:dyDescent="0.2">
      <c r="A194" s="24"/>
      <c r="B194" s="30">
        <v>193</v>
      </c>
      <c r="C194" s="24"/>
      <c r="D194" s="24" t="s">
        <v>24</v>
      </c>
      <c r="E194" s="88" t="s">
        <v>2365</v>
      </c>
      <c r="F194" s="88" t="s">
        <v>1789</v>
      </c>
      <c r="G194" s="87" t="s">
        <v>1787</v>
      </c>
      <c r="H194" s="87" t="s">
        <v>1788</v>
      </c>
      <c r="I194" s="75" t="s">
        <v>1785</v>
      </c>
      <c r="J194" s="31">
        <v>1</v>
      </c>
      <c r="K194" s="51">
        <v>43132</v>
      </c>
      <c r="L194" s="51">
        <v>43160</v>
      </c>
      <c r="M194" s="59">
        <f t="shared" si="51"/>
        <v>4</v>
      </c>
      <c r="N194" s="30" t="s">
        <v>1594</v>
      </c>
      <c r="O194" s="108">
        <v>1</v>
      </c>
      <c r="P194" s="30"/>
      <c r="Q194" s="54">
        <f t="shared" si="45"/>
        <v>100</v>
      </c>
      <c r="R194" s="55">
        <f t="shared" si="46"/>
        <v>4</v>
      </c>
      <c r="S194" s="55">
        <f t="shared" ca="1" si="47"/>
        <v>4</v>
      </c>
      <c r="T194" s="55">
        <f t="shared" ca="1" si="48"/>
        <v>4</v>
      </c>
      <c r="U194" s="28" t="str">
        <f t="shared" si="50"/>
        <v>NO</v>
      </c>
      <c r="V194" s="105" t="str">
        <f t="shared" si="49"/>
        <v>CUMPLIDO</v>
      </c>
      <c r="W194" s="105" t="str">
        <f t="shared" ref="W194:W257" si="52">IF(A194&lt;&gt;"",IF(AC194=1,"VENCIDO",IF(AC194=2,"PRÓXIMO A VENCER",IF(AC194=3,"EN TERMINO",IF(AC194=4,"CON AVANCE",IF(AC194=5,"CUMPLIDO",))))),"")</f>
        <v/>
      </c>
      <c r="X194" s="29" t="s">
        <v>602</v>
      </c>
      <c r="Y194" s="100" t="s">
        <v>618</v>
      </c>
      <c r="Z194" s="29">
        <f t="shared" ref="Z194:Z257" si="53">IF(A194&lt;&gt;"",1,Z193+1)</f>
        <v>2</v>
      </c>
      <c r="AA194" s="29" t="str">
        <f t="shared" si="43"/>
        <v>H16ECP - 2</v>
      </c>
      <c r="AB194" s="111">
        <f t="shared" si="40"/>
        <v>5</v>
      </c>
      <c r="AC194" s="111">
        <f t="shared" ca="1" si="41"/>
        <v>1</v>
      </c>
      <c r="AD194" s="111" t="str">
        <f t="shared" si="42"/>
        <v>H16ECP.</v>
      </c>
      <c r="AE194" s="111" t="str">
        <f t="shared" si="39"/>
        <v>H16ECP</v>
      </c>
      <c r="AF194" s="21"/>
      <c r="AG194" s="21"/>
      <c r="AH194" s="21"/>
      <c r="AI194" s="21"/>
      <c r="AJ194" s="21"/>
      <c r="AK194" s="21"/>
      <c r="AL194" s="21"/>
      <c r="AM194" s="21"/>
      <c r="AN194" s="21"/>
      <c r="AO194" s="21"/>
    </row>
    <row r="195" spans="1:41" s="2" customFormat="1" ht="249.95" customHeight="1" x14ac:dyDescent="0.2">
      <c r="A195" s="24"/>
      <c r="B195" s="30">
        <v>194</v>
      </c>
      <c r="C195" s="24"/>
      <c r="D195" s="24" t="s">
        <v>24</v>
      </c>
      <c r="E195" s="88" t="s">
        <v>1999</v>
      </c>
      <c r="F195" s="88" t="s">
        <v>591</v>
      </c>
      <c r="G195" s="88" t="s">
        <v>1998</v>
      </c>
      <c r="H195" s="88" t="s">
        <v>1398</v>
      </c>
      <c r="I195" s="60" t="s">
        <v>1399</v>
      </c>
      <c r="J195" s="31">
        <v>1</v>
      </c>
      <c r="K195" s="51">
        <v>43040</v>
      </c>
      <c r="L195" s="51">
        <v>43250</v>
      </c>
      <c r="M195" s="59">
        <f t="shared" si="51"/>
        <v>30</v>
      </c>
      <c r="N195" s="30" t="s">
        <v>1345</v>
      </c>
      <c r="O195" s="108">
        <v>0.5</v>
      </c>
      <c r="P195" s="30"/>
      <c r="Q195" s="54">
        <f t="shared" si="45"/>
        <v>50</v>
      </c>
      <c r="R195" s="55">
        <f t="shared" si="46"/>
        <v>15</v>
      </c>
      <c r="S195" s="55">
        <f t="shared" ca="1" si="47"/>
        <v>15</v>
      </c>
      <c r="T195" s="55">
        <f t="shared" ca="1" si="48"/>
        <v>30</v>
      </c>
      <c r="U195" s="28" t="str">
        <f t="shared" si="50"/>
        <v>NO</v>
      </c>
      <c r="V195" s="105" t="str">
        <f t="shared" ca="1" si="49"/>
        <v>VENCIDO</v>
      </c>
      <c r="W195" s="105" t="str">
        <f t="shared" si="52"/>
        <v/>
      </c>
      <c r="X195" s="29" t="s">
        <v>602</v>
      </c>
      <c r="Y195" s="100" t="s">
        <v>618</v>
      </c>
      <c r="Z195" s="29">
        <f t="shared" si="53"/>
        <v>3</v>
      </c>
      <c r="AA195" s="29" t="str">
        <f t="shared" si="43"/>
        <v>H16ECP - 3</v>
      </c>
      <c r="AB195" s="111">
        <f t="shared" ca="1" si="40"/>
        <v>1</v>
      </c>
      <c r="AC195" s="111">
        <f t="shared" ca="1" si="41"/>
        <v>1</v>
      </c>
      <c r="AD195" s="111" t="str">
        <f t="shared" si="42"/>
        <v>H16ECP.</v>
      </c>
      <c r="AE195" s="111" t="str">
        <f t="shared" si="39"/>
        <v>H16ECP</v>
      </c>
      <c r="AF195" s="21"/>
      <c r="AG195" s="21"/>
      <c r="AH195" s="21"/>
      <c r="AI195" s="21"/>
      <c r="AJ195" s="21"/>
      <c r="AK195" s="21"/>
      <c r="AL195" s="21"/>
      <c r="AM195" s="21"/>
      <c r="AN195" s="21"/>
      <c r="AO195" s="21"/>
    </row>
    <row r="196" spans="1:41" s="2" customFormat="1" ht="249.95" customHeight="1" x14ac:dyDescent="0.2">
      <c r="A196" s="24">
        <v>164</v>
      </c>
      <c r="B196" s="30">
        <v>195</v>
      </c>
      <c r="C196" s="24"/>
      <c r="D196" s="24" t="s">
        <v>24</v>
      </c>
      <c r="E196" s="88" t="s">
        <v>949</v>
      </c>
      <c r="F196" s="88" t="s">
        <v>592</v>
      </c>
      <c r="G196" s="87" t="s">
        <v>1791</v>
      </c>
      <c r="H196" s="87" t="s">
        <v>1792</v>
      </c>
      <c r="I196" s="60" t="s">
        <v>1727</v>
      </c>
      <c r="J196" s="31">
        <v>1</v>
      </c>
      <c r="K196" s="51">
        <v>43040</v>
      </c>
      <c r="L196" s="51">
        <v>43099</v>
      </c>
      <c r="M196" s="59">
        <f t="shared" si="51"/>
        <v>8.4285714285714288</v>
      </c>
      <c r="N196" s="30" t="s">
        <v>1594</v>
      </c>
      <c r="O196" s="108">
        <v>1</v>
      </c>
      <c r="P196" s="30"/>
      <c r="Q196" s="54">
        <f t="shared" si="45"/>
        <v>100</v>
      </c>
      <c r="R196" s="55">
        <f t="shared" si="46"/>
        <v>8.4285714285714288</v>
      </c>
      <c r="S196" s="55">
        <f t="shared" ca="1" si="47"/>
        <v>8.4285714285714288</v>
      </c>
      <c r="T196" s="55">
        <f t="shared" ca="1" si="48"/>
        <v>8.4285714285714288</v>
      </c>
      <c r="U196" s="28" t="str">
        <f t="shared" si="50"/>
        <v>SI</v>
      </c>
      <c r="V196" s="105" t="str">
        <f t="shared" si="49"/>
        <v>CUMPLIDO</v>
      </c>
      <c r="W196" s="105" t="str">
        <f t="shared" si="52"/>
        <v>CUMPLIDO</v>
      </c>
      <c r="X196" s="29" t="s">
        <v>602</v>
      </c>
      <c r="Y196" s="100" t="s">
        <v>619</v>
      </c>
      <c r="Z196" s="29">
        <f t="shared" si="53"/>
        <v>1</v>
      </c>
      <c r="AA196" s="29" t="str">
        <f t="shared" si="43"/>
        <v>H17ECP - 1</v>
      </c>
      <c r="AB196" s="111">
        <f t="shared" si="40"/>
        <v>5</v>
      </c>
      <c r="AC196" s="111">
        <f t="shared" si="41"/>
        <v>5</v>
      </c>
      <c r="AD196" s="111" t="str">
        <f t="shared" si="42"/>
        <v>H17ECP.</v>
      </c>
      <c r="AE196" s="111" t="str">
        <f t="shared" si="39"/>
        <v>H17ECP</v>
      </c>
      <c r="AF196" s="21"/>
      <c r="AG196" s="21"/>
      <c r="AH196" s="21"/>
      <c r="AI196" s="21"/>
      <c r="AJ196" s="21"/>
      <c r="AK196" s="21"/>
      <c r="AL196" s="21"/>
      <c r="AM196" s="21"/>
      <c r="AN196" s="21"/>
      <c r="AO196" s="21"/>
    </row>
    <row r="197" spans="1:41" s="2" customFormat="1" ht="249.95" customHeight="1" x14ac:dyDescent="0.2">
      <c r="A197" s="24">
        <v>165</v>
      </c>
      <c r="B197" s="30">
        <v>196</v>
      </c>
      <c r="C197" s="24"/>
      <c r="D197" s="24" t="s">
        <v>36</v>
      </c>
      <c r="E197" s="88" t="s">
        <v>950</v>
      </c>
      <c r="F197" s="88" t="s">
        <v>593</v>
      </c>
      <c r="G197" s="56" t="s">
        <v>990</v>
      </c>
      <c r="H197" s="71" t="s">
        <v>965</v>
      </c>
      <c r="I197" s="72" t="s">
        <v>63</v>
      </c>
      <c r="J197" s="72">
        <v>3</v>
      </c>
      <c r="K197" s="73">
        <v>43040</v>
      </c>
      <c r="L197" s="73">
        <v>43342</v>
      </c>
      <c r="M197" s="59">
        <f t="shared" si="51"/>
        <v>43.142857142857146</v>
      </c>
      <c r="N197" s="30" t="s">
        <v>23</v>
      </c>
      <c r="O197" s="108">
        <v>0.15</v>
      </c>
      <c r="P197" s="30"/>
      <c r="Q197" s="54">
        <f t="shared" si="45"/>
        <v>5</v>
      </c>
      <c r="R197" s="55">
        <f t="shared" si="46"/>
        <v>2.157142857142857</v>
      </c>
      <c r="S197" s="55">
        <f t="shared" ca="1" si="47"/>
        <v>0</v>
      </c>
      <c r="T197" s="55">
        <f t="shared" ca="1" si="48"/>
        <v>0</v>
      </c>
      <c r="U197" s="28" t="str">
        <f t="shared" ca="1" si="50"/>
        <v>NO</v>
      </c>
      <c r="V197" s="105" t="str">
        <f t="shared" ca="1" si="49"/>
        <v>CON AVANCE</v>
      </c>
      <c r="W197" s="105" t="str">
        <f t="shared" ca="1" si="52"/>
        <v>CON AVANCE</v>
      </c>
      <c r="X197" s="29" t="s">
        <v>602</v>
      </c>
      <c r="Y197" s="100" t="s">
        <v>620</v>
      </c>
      <c r="Z197" s="29">
        <f t="shared" si="53"/>
        <v>1</v>
      </c>
      <c r="AA197" s="29" t="str">
        <f t="shared" si="43"/>
        <v>H18ECP - 1</v>
      </c>
      <c r="AB197" s="111">
        <f t="shared" ca="1" si="40"/>
        <v>4</v>
      </c>
      <c r="AC197" s="111">
        <f t="shared" ca="1" si="41"/>
        <v>4</v>
      </c>
      <c r="AD197" s="111" t="str">
        <f t="shared" si="42"/>
        <v>H18ECP.</v>
      </c>
      <c r="AE197" s="111" t="str">
        <f t="shared" ref="AE197:AE260" si="54">IFERROR(MID(AD197,1,FIND(".",AD197,1)-1),AD197)</f>
        <v>H18ECP</v>
      </c>
      <c r="AF197" s="21"/>
      <c r="AG197" s="21"/>
      <c r="AH197" s="21"/>
      <c r="AI197" s="21"/>
      <c r="AJ197" s="21"/>
      <c r="AK197" s="21"/>
      <c r="AL197" s="21"/>
      <c r="AM197" s="21"/>
      <c r="AN197" s="21"/>
      <c r="AO197" s="21"/>
    </row>
    <row r="198" spans="1:41" s="2" customFormat="1" ht="168.75" customHeight="1" x14ac:dyDescent="0.2">
      <c r="A198" s="86">
        <v>166</v>
      </c>
      <c r="B198" s="30">
        <v>197</v>
      </c>
      <c r="C198" s="86"/>
      <c r="D198" s="86" t="s">
        <v>594</v>
      </c>
      <c r="E198" s="88" t="s">
        <v>951</v>
      </c>
      <c r="F198" s="88" t="s">
        <v>595</v>
      </c>
      <c r="G198" s="87" t="s">
        <v>2069</v>
      </c>
      <c r="H198" s="87" t="s">
        <v>2070</v>
      </c>
      <c r="I198" s="60" t="s">
        <v>9</v>
      </c>
      <c r="J198" s="31">
        <v>1</v>
      </c>
      <c r="K198" s="51">
        <v>43040</v>
      </c>
      <c r="L198" s="51">
        <v>43099</v>
      </c>
      <c r="M198" s="59">
        <f t="shared" si="51"/>
        <v>8.4285714285714288</v>
      </c>
      <c r="N198" s="31" t="s">
        <v>1831</v>
      </c>
      <c r="O198" s="108">
        <v>0</v>
      </c>
      <c r="P198" s="31"/>
      <c r="Q198" s="54">
        <f t="shared" si="45"/>
        <v>0</v>
      </c>
      <c r="R198" s="55">
        <f t="shared" si="46"/>
        <v>0</v>
      </c>
      <c r="S198" s="55">
        <f t="shared" ca="1" si="47"/>
        <v>0</v>
      </c>
      <c r="T198" s="55">
        <f t="shared" ca="1" si="48"/>
        <v>8.4285714285714288</v>
      </c>
      <c r="U198" s="28" t="str">
        <f t="shared" ca="1" si="50"/>
        <v>NO</v>
      </c>
      <c r="V198" s="105" t="str">
        <f t="shared" ca="1" si="49"/>
        <v>VENCIDO</v>
      </c>
      <c r="W198" s="105" t="str">
        <f t="shared" ca="1" si="52"/>
        <v>VENCIDO</v>
      </c>
      <c r="X198" s="29" t="s">
        <v>602</v>
      </c>
      <c r="Y198" s="100" t="s">
        <v>621</v>
      </c>
      <c r="Z198" s="29">
        <f t="shared" si="53"/>
        <v>1</v>
      </c>
      <c r="AA198" s="29" t="str">
        <f t="shared" si="43"/>
        <v>H19ECP - 1</v>
      </c>
      <c r="AB198" s="111">
        <f t="shared" ca="1" si="40"/>
        <v>1</v>
      </c>
      <c r="AC198" s="111">
        <f t="shared" ca="1" si="41"/>
        <v>1</v>
      </c>
      <c r="AD198" s="111" t="str">
        <f t="shared" si="42"/>
        <v>H19ECP.</v>
      </c>
      <c r="AE198" s="111" t="str">
        <f t="shared" si="54"/>
        <v>H19ECP</v>
      </c>
    </row>
    <row r="199" spans="1:41" s="2" customFormat="1" ht="249.95" customHeight="1" x14ac:dyDescent="0.2">
      <c r="A199" s="24">
        <v>167</v>
      </c>
      <c r="B199" s="30">
        <v>198</v>
      </c>
      <c r="C199" s="24"/>
      <c r="D199" s="24" t="s">
        <v>29</v>
      </c>
      <c r="E199" s="88" t="s">
        <v>2366</v>
      </c>
      <c r="F199" s="88" t="s">
        <v>596</v>
      </c>
      <c r="G199" s="87" t="s">
        <v>1980</v>
      </c>
      <c r="H199" s="87" t="s">
        <v>1981</v>
      </c>
      <c r="I199" s="60" t="s">
        <v>1982</v>
      </c>
      <c r="J199" s="31">
        <v>1</v>
      </c>
      <c r="K199" s="51">
        <v>43040</v>
      </c>
      <c r="L199" s="51">
        <v>43099</v>
      </c>
      <c r="M199" s="59">
        <f t="shared" si="51"/>
        <v>8.4285714285714288</v>
      </c>
      <c r="N199" s="30" t="s">
        <v>1831</v>
      </c>
      <c r="O199" s="108">
        <v>0</v>
      </c>
      <c r="P199" s="68"/>
      <c r="Q199" s="54">
        <f t="shared" si="45"/>
        <v>0</v>
      </c>
      <c r="R199" s="55">
        <f t="shared" si="46"/>
        <v>0</v>
      </c>
      <c r="S199" s="55">
        <f t="shared" ca="1" si="47"/>
        <v>0</v>
      </c>
      <c r="T199" s="55">
        <f t="shared" ca="1" si="48"/>
        <v>8.4285714285714288</v>
      </c>
      <c r="U199" s="28" t="str">
        <f t="shared" ca="1" si="50"/>
        <v>NO</v>
      </c>
      <c r="V199" s="105" t="str">
        <f t="shared" ca="1" si="49"/>
        <v>VENCIDO</v>
      </c>
      <c r="W199" s="105" t="str">
        <f t="shared" ca="1" si="52"/>
        <v>VENCIDO</v>
      </c>
      <c r="X199" s="29" t="s">
        <v>602</v>
      </c>
      <c r="Y199" s="100" t="s">
        <v>622</v>
      </c>
      <c r="Z199" s="29">
        <f t="shared" si="53"/>
        <v>1</v>
      </c>
      <c r="AA199" s="29" t="str">
        <f t="shared" si="43"/>
        <v>H20ECP - 1</v>
      </c>
      <c r="AB199" s="111">
        <f t="shared" ref="AB199:AB262" ca="1" si="55">IF(V199="VENCIDO",1,IF(V199="PRÓXIMO A VENCER",2,IF(V199="EN TERMINO",3,IF(V199="CON AVANCE",4,IF(V199="CUMPLIDO",5,)))))</f>
        <v>1</v>
      </c>
      <c r="AC199" s="111">
        <f t="shared" ref="AC199:AC262" ca="1" si="56">IF(Z200=Z199+1,MIN(AB199,AC200),AB199)</f>
        <v>1</v>
      </c>
      <c r="AD199" s="111" t="str">
        <f t="shared" si="42"/>
        <v>H20ECP.</v>
      </c>
      <c r="AE199" s="111" t="str">
        <f t="shared" si="54"/>
        <v>H20ECP</v>
      </c>
      <c r="AF199" s="21"/>
      <c r="AG199" s="21"/>
      <c r="AH199" s="21"/>
      <c r="AI199" s="21"/>
      <c r="AJ199" s="21"/>
      <c r="AK199" s="21"/>
      <c r="AL199" s="21"/>
      <c r="AM199" s="21"/>
      <c r="AN199" s="21"/>
      <c r="AO199" s="21"/>
    </row>
    <row r="200" spans="1:41" s="2" customFormat="1" ht="249.95" customHeight="1" x14ac:dyDescent="0.2">
      <c r="A200" s="24">
        <v>168</v>
      </c>
      <c r="B200" s="30">
        <v>199</v>
      </c>
      <c r="C200" s="24"/>
      <c r="D200" s="24" t="s">
        <v>24</v>
      </c>
      <c r="E200" s="88" t="s">
        <v>952</v>
      </c>
      <c r="F200" s="88" t="s">
        <v>645</v>
      </c>
      <c r="G200" s="87" t="s">
        <v>1510</v>
      </c>
      <c r="H200" s="87" t="s">
        <v>1515</v>
      </c>
      <c r="I200" s="60" t="s">
        <v>1511</v>
      </c>
      <c r="J200" s="31">
        <v>2</v>
      </c>
      <c r="K200" s="51">
        <v>43040</v>
      </c>
      <c r="L200" s="51">
        <v>43403</v>
      </c>
      <c r="M200" s="59">
        <f t="shared" si="51"/>
        <v>51.857142857142854</v>
      </c>
      <c r="N200" s="30" t="s">
        <v>1345</v>
      </c>
      <c r="O200" s="108">
        <v>0</v>
      </c>
      <c r="P200" s="68"/>
      <c r="Q200" s="54">
        <f t="shared" si="45"/>
        <v>0</v>
      </c>
      <c r="R200" s="55">
        <f t="shared" si="46"/>
        <v>0</v>
      </c>
      <c r="S200" s="55">
        <f t="shared" ca="1" si="47"/>
        <v>0</v>
      </c>
      <c r="T200" s="55">
        <f t="shared" ca="1" si="48"/>
        <v>0</v>
      </c>
      <c r="U200" s="28" t="str">
        <f t="shared" ca="1" si="50"/>
        <v>NO</v>
      </c>
      <c r="V200" s="105" t="str">
        <f t="shared" ca="1" si="49"/>
        <v>EN TERMINO</v>
      </c>
      <c r="W200" s="105" t="str">
        <f t="shared" ca="1" si="52"/>
        <v>EN TERMINO</v>
      </c>
      <c r="X200" s="29" t="s">
        <v>602</v>
      </c>
      <c r="Y200" s="100" t="s">
        <v>623</v>
      </c>
      <c r="Z200" s="29">
        <f t="shared" si="53"/>
        <v>1</v>
      </c>
      <c r="AA200" s="29" t="str">
        <f t="shared" si="43"/>
        <v>H21ECP - 1</v>
      </c>
      <c r="AB200" s="111">
        <f t="shared" ca="1" si="55"/>
        <v>3</v>
      </c>
      <c r="AC200" s="111">
        <f t="shared" ca="1" si="56"/>
        <v>3</v>
      </c>
      <c r="AD200" s="111" t="str">
        <f t="shared" si="42"/>
        <v>H21ECP.</v>
      </c>
      <c r="AE200" s="111" t="str">
        <f t="shared" si="54"/>
        <v>H21ECP</v>
      </c>
      <c r="AF200" s="21"/>
      <c r="AG200" s="21"/>
      <c r="AH200" s="21"/>
      <c r="AI200" s="21"/>
      <c r="AJ200" s="21"/>
      <c r="AK200" s="21"/>
      <c r="AL200" s="21"/>
      <c r="AM200" s="21"/>
      <c r="AN200" s="21"/>
      <c r="AO200" s="21"/>
    </row>
    <row r="201" spans="1:41" s="2" customFormat="1" ht="249.95" customHeight="1" x14ac:dyDescent="0.2">
      <c r="A201" s="24">
        <v>169</v>
      </c>
      <c r="B201" s="30">
        <v>200</v>
      </c>
      <c r="C201" s="24"/>
      <c r="D201" s="24" t="s">
        <v>24</v>
      </c>
      <c r="E201" s="88" t="s">
        <v>953</v>
      </c>
      <c r="F201" s="88" t="s">
        <v>2399</v>
      </c>
      <c r="G201" s="87" t="s">
        <v>1513</v>
      </c>
      <c r="H201" s="87" t="s">
        <v>1514</v>
      </c>
      <c r="I201" s="60" t="s">
        <v>9</v>
      </c>
      <c r="J201" s="31">
        <v>1</v>
      </c>
      <c r="K201" s="51">
        <v>43040</v>
      </c>
      <c r="L201" s="51">
        <v>43250</v>
      </c>
      <c r="M201" s="59">
        <f t="shared" si="51"/>
        <v>30</v>
      </c>
      <c r="N201" s="30" t="s">
        <v>1345</v>
      </c>
      <c r="O201" s="108">
        <v>1</v>
      </c>
      <c r="P201" s="68"/>
      <c r="Q201" s="54">
        <f t="shared" si="45"/>
        <v>100</v>
      </c>
      <c r="R201" s="55">
        <f t="shared" si="46"/>
        <v>30</v>
      </c>
      <c r="S201" s="55">
        <f t="shared" ca="1" si="47"/>
        <v>30</v>
      </c>
      <c r="T201" s="55">
        <f t="shared" ca="1" si="48"/>
        <v>30</v>
      </c>
      <c r="U201" s="28" t="str">
        <f t="shared" si="50"/>
        <v>SI</v>
      </c>
      <c r="V201" s="105" t="str">
        <f t="shared" si="49"/>
        <v>CUMPLIDO</v>
      </c>
      <c r="W201" s="105" t="str">
        <f t="shared" si="52"/>
        <v>CUMPLIDO</v>
      </c>
      <c r="X201" s="29" t="s">
        <v>602</v>
      </c>
      <c r="Y201" s="100" t="s">
        <v>624</v>
      </c>
      <c r="Z201" s="29">
        <f t="shared" si="53"/>
        <v>1</v>
      </c>
      <c r="AA201" s="29" t="str">
        <f t="shared" si="43"/>
        <v>H22ECP - 1</v>
      </c>
      <c r="AB201" s="111">
        <f t="shared" si="55"/>
        <v>5</v>
      </c>
      <c r="AC201" s="111">
        <f t="shared" si="56"/>
        <v>5</v>
      </c>
      <c r="AD201" s="111" t="str">
        <f t="shared" si="42"/>
        <v>H22ECP.</v>
      </c>
      <c r="AE201" s="111" t="str">
        <f t="shared" si="54"/>
        <v>H22ECP</v>
      </c>
      <c r="AF201" s="21"/>
      <c r="AG201" s="21"/>
      <c r="AH201" s="21"/>
      <c r="AI201" s="21"/>
      <c r="AJ201" s="21"/>
      <c r="AK201" s="21"/>
      <c r="AL201" s="21"/>
      <c r="AM201" s="21"/>
      <c r="AN201" s="21"/>
      <c r="AO201" s="21"/>
    </row>
    <row r="202" spans="1:41" s="2" customFormat="1" ht="249.95" customHeight="1" x14ac:dyDescent="0.2">
      <c r="A202" s="24">
        <v>170</v>
      </c>
      <c r="B202" s="30">
        <v>201</v>
      </c>
      <c r="C202" s="24"/>
      <c r="D202" s="24" t="s">
        <v>24</v>
      </c>
      <c r="E202" s="88" t="s">
        <v>1516</v>
      </c>
      <c r="F202" s="88" t="s">
        <v>2000</v>
      </c>
      <c r="G202" s="88" t="s">
        <v>1512</v>
      </c>
      <c r="H202" s="88" t="s">
        <v>1517</v>
      </c>
      <c r="I202" s="60" t="s">
        <v>9</v>
      </c>
      <c r="J202" s="31">
        <v>2</v>
      </c>
      <c r="K202" s="51">
        <v>43040</v>
      </c>
      <c r="L202" s="51">
        <v>43403</v>
      </c>
      <c r="M202" s="59">
        <f t="shared" si="51"/>
        <v>51.857142857142854</v>
      </c>
      <c r="N202" s="30" t="s">
        <v>1345</v>
      </c>
      <c r="O202" s="108">
        <v>0</v>
      </c>
      <c r="P202" s="30"/>
      <c r="Q202" s="54">
        <f t="shared" si="45"/>
        <v>0</v>
      </c>
      <c r="R202" s="55">
        <f t="shared" si="46"/>
        <v>0</v>
      </c>
      <c r="S202" s="55">
        <f t="shared" ca="1" si="47"/>
        <v>0</v>
      </c>
      <c r="T202" s="55">
        <f t="shared" ca="1" si="48"/>
        <v>0</v>
      </c>
      <c r="U202" s="28" t="str">
        <f t="shared" ca="1" si="50"/>
        <v>NO</v>
      </c>
      <c r="V202" s="105" t="str">
        <f t="shared" ca="1" si="49"/>
        <v>EN TERMINO</v>
      </c>
      <c r="W202" s="105" t="str">
        <f t="shared" ca="1" si="52"/>
        <v>EN TERMINO</v>
      </c>
      <c r="X202" s="29" t="s">
        <v>602</v>
      </c>
      <c r="Y202" s="100" t="s">
        <v>625</v>
      </c>
      <c r="Z202" s="29">
        <f t="shared" si="53"/>
        <v>1</v>
      </c>
      <c r="AA202" s="29" t="str">
        <f t="shared" si="43"/>
        <v>H23ECP - 1</v>
      </c>
      <c r="AB202" s="111">
        <f t="shared" ca="1" si="55"/>
        <v>3</v>
      </c>
      <c r="AC202" s="111">
        <f t="shared" ca="1" si="56"/>
        <v>3</v>
      </c>
      <c r="AD202" s="111" t="str">
        <f t="shared" ref="AD202:AD265" si="57">IF(A202&lt;&gt;"",MID(E202,1,FIND(" ",E202,1)-1),AD201)</f>
        <v>H23ECP.</v>
      </c>
      <c r="AE202" s="111" t="str">
        <f t="shared" si="54"/>
        <v>H23ECP</v>
      </c>
      <c r="AF202" s="21"/>
      <c r="AG202" s="21"/>
      <c r="AH202" s="21"/>
      <c r="AI202" s="21"/>
      <c r="AJ202" s="21"/>
      <c r="AK202" s="21"/>
      <c r="AL202" s="21"/>
      <c r="AM202" s="21"/>
      <c r="AN202" s="21"/>
      <c r="AO202" s="21"/>
    </row>
    <row r="203" spans="1:41" s="2" customFormat="1" ht="249.95" customHeight="1" x14ac:dyDescent="0.2">
      <c r="A203" s="24">
        <v>171</v>
      </c>
      <c r="B203" s="30">
        <v>202</v>
      </c>
      <c r="C203" s="24"/>
      <c r="D203" s="24" t="s">
        <v>597</v>
      </c>
      <c r="E203" s="88" t="s">
        <v>1985</v>
      </c>
      <c r="F203" s="88" t="s">
        <v>598</v>
      </c>
      <c r="G203" s="88" t="s">
        <v>1983</v>
      </c>
      <c r="H203" s="88" t="s">
        <v>1984</v>
      </c>
      <c r="I203" s="60" t="s">
        <v>9</v>
      </c>
      <c r="J203" s="31">
        <v>1</v>
      </c>
      <c r="K203" s="51">
        <v>43040</v>
      </c>
      <c r="L203" s="51">
        <v>43099</v>
      </c>
      <c r="M203" s="59">
        <f t="shared" si="51"/>
        <v>8.4285714285714288</v>
      </c>
      <c r="N203" s="30" t="s">
        <v>1831</v>
      </c>
      <c r="O203" s="108">
        <v>0</v>
      </c>
      <c r="P203" s="30"/>
      <c r="Q203" s="54">
        <f t="shared" si="45"/>
        <v>0</v>
      </c>
      <c r="R203" s="55">
        <f t="shared" si="46"/>
        <v>0</v>
      </c>
      <c r="S203" s="55">
        <f t="shared" ca="1" si="47"/>
        <v>0</v>
      </c>
      <c r="T203" s="55">
        <f t="shared" ca="1" si="48"/>
        <v>8.4285714285714288</v>
      </c>
      <c r="U203" s="28" t="str">
        <f t="shared" ca="1" si="50"/>
        <v>NO</v>
      </c>
      <c r="V203" s="105" t="str">
        <f t="shared" ca="1" si="49"/>
        <v>VENCIDO</v>
      </c>
      <c r="W203" s="105" t="str">
        <f t="shared" ca="1" si="52"/>
        <v>VENCIDO</v>
      </c>
      <c r="X203" s="29" t="s">
        <v>602</v>
      </c>
      <c r="Y203" s="100" t="s">
        <v>626</v>
      </c>
      <c r="Z203" s="29">
        <f t="shared" si="53"/>
        <v>1</v>
      </c>
      <c r="AA203" s="29" t="str">
        <f t="shared" si="43"/>
        <v>H24ECP - 1</v>
      </c>
      <c r="AB203" s="111">
        <f t="shared" ca="1" si="55"/>
        <v>1</v>
      </c>
      <c r="AC203" s="111">
        <f t="shared" ca="1" si="56"/>
        <v>1</v>
      </c>
      <c r="AD203" s="111" t="str">
        <f t="shared" si="57"/>
        <v>H24ECP.</v>
      </c>
      <c r="AE203" s="111" t="str">
        <f t="shared" si="54"/>
        <v>H24ECP</v>
      </c>
      <c r="AF203" s="21"/>
      <c r="AG203" s="21"/>
      <c r="AH203" s="21"/>
      <c r="AI203" s="21"/>
      <c r="AJ203" s="21"/>
      <c r="AK203" s="21"/>
      <c r="AL203" s="21"/>
      <c r="AM203" s="21"/>
      <c r="AN203" s="21"/>
      <c r="AO203" s="21"/>
    </row>
    <row r="204" spans="1:41" s="2" customFormat="1" ht="249.95" customHeight="1" x14ac:dyDescent="0.2">
      <c r="A204" s="24">
        <v>172</v>
      </c>
      <c r="B204" s="30">
        <v>203</v>
      </c>
      <c r="C204" s="24"/>
      <c r="D204" s="24" t="s">
        <v>24</v>
      </c>
      <c r="E204" s="88" t="s">
        <v>954</v>
      </c>
      <c r="F204" s="88" t="s">
        <v>599</v>
      </c>
      <c r="G204" s="88" t="s">
        <v>1986</v>
      </c>
      <c r="H204" s="88" t="s">
        <v>1987</v>
      </c>
      <c r="I204" s="60" t="s">
        <v>1872</v>
      </c>
      <c r="J204" s="31">
        <v>1</v>
      </c>
      <c r="K204" s="51">
        <v>43040</v>
      </c>
      <c r="L204" s="51">
        <v>43099</v>
      </c>
      <c r="M204" s="59">
        <f t="shared" si="51"/>
        <v>8.4285714285714288</v>
      </c>
      <c r="N204" s="30" t="s">
        <v>1831</v>
      </c>
      <c r="O204" s="108">
        <v>0</v>
      </c>
      <c r="P204" s="30"/>
      <c r="Q204" s="54">
        <f t="shared" si="45"/>
        <v>0</v>
      </c>
      <c r="R204" s="55">
        <f t="shared" si="46"/>
        <v>0</v>
      </c>
      <c r="S204" s="55">
        <f t="shared" ca="1" si="47"/>
        <v>0</v>
      </c>
      <c r="T204" s="55">
        <f t="shared" ca="1" si="48"/>
        <v>8.4285714285714288</v>
      </c>
      <c r="U204" s="28" t="str">
        <f t="shared" ca="1" si="50"/>
        <v>NO</v>
      </c>
      <c r="V204" s="105" t="str">
        <f t="shared" ca="1" si="49"/>
        <v>VENCIDO</v>
      </c>
      <c r="W204" s="105" t="str">
        <f t="shared" ca="1" si="52"/>
        <v>VENCIDO</v>
      </c>
      <c r="X204" s="29" t="s">
        <v>602</v>
      </c>
      <c r="Y204" s="100" t="s">
        <v>627</v>
      </c>
      <c r="Z204" s="29">
        <f t="shared" si="53"/>
        <v>1</v>
      </c>
      <c r="AA204" s="29" t="str">
        <f t="shared" si="43"/>
        <v>H25ECP - 1</v>
      </c>
      <c r="AB204" s="111">
        <f t="shared" ca="1" si="55"/>
        <v>1</v>
      </c>
      <c r="AC204" s="111">
        <f t="shared" ca="1" si="56"/>
        <v>1</v>
      </c>
      <c r="AD204" s="111" t="str">
        <f t="shared" si="57"/>
        <v>H25ECP.</v>
      </c>
      <c r="AE204" s="111" t="str">
        <f t="shared" si="54"/>
        <v>H25ECP</v>
      </c>
      <c r="AF204" s="21"/>
      <c r="AG204" s="21"/>
      <c r="AH204" s="21"/>
      <c r="AI204" s="21"/>
      <c r="AJ204" s="21"/>
      <c r="AK204" s="21"/>
      <c r="AL204" s="21"/>
      <c r="AM204" s="21"/>
      <c r="AN204" s="21"/>
      <c r="AO204" s="21"/>
    </row>
    <row r="205" spans="1:41" s="2" customFormat="1" ht="249.95" customHeight="1" x14ac:dyDescent="0.2">
      <c r="A205" s="24">
        <v>173</v>
      </c>
      <c r="B205" s="30">
        <v>204</v>
      </c>
      <c r="C205" s="24"/>
      <c r="D205" s="24" t="s">
        <v>24</v>
      </c>
      <c r="E205" s="88" t="s">
        <v>955</v>
      </c>
      <c r="F205" s="88" t="s">
        <v>600</v>
      </c>
      <c r="G205" s="88" t="s">
        <v>1512</v>
      </c>
      <c r="H205" s="88" t="s">
        <v>1517</v>
      </c>
      <c r="I205" s="60" t="s">
        <v>552</v>
      </c>
      <c r="J205" s="31">
        <v>2</v>
      </c>
      <c r="K205" s="51">
        <v>43040</v>
      </c>
      <c r="L205" s="51">
        <v>43403</v>
      </c>
      <c r="M205" s="59">
        <f t="shared" si="51"/>
        <v>51.857142857142854</v>
      </c>
      <c r="N205" s="30" t="s">
        <v>1345</v>
      </c>
      <c r="O205" s="108">
        <v>0</v>
      </c>
      <c r="P205" s="30"/>
      <c r="Q205" s="54">
        <f t="shared" si="45"/>
        <v>0</v>
      </c>
      <c r="R205" s="55">
        <f t="shared" si="46"/>
        <v>0</v>
      </c>
      <c r="S205" s="55">
        <f t="shared" ca="1" si="47"/>
        <v>0</v>
      </c>
      <c r="T205" s="55">
        <f t="shared" ca="1" si="48"/>
        <v>0</v>
      </c>
      <c r="U205" s="28" t="str">
        <f t="shared" ca="1" si="50"/>
        <v>NO</v>
      </c>
      <c r="V205" s="105" t="str">
        <f t="shared" ca="1" si="49"/>
        <v>EN TERMINO</v>
      </c>
      <c r="W205" s="105" t="str">
        <f t="shared" ca="1" si="52"/>
        <v>EN TERMINO</v>
      </c>
      <c r="X205" s="29" t="s">
        <v>602</v>
      </c>
      <c r="Y205" s="100" t="s">
        <v>628</v>
      </c>
      <c r="Z205" s="29">
        <f t="shared" si="53"/>
        <v>1</v>
      </c>
      <c r="AA205" s="29" t="str">
        <f t="shared" si="43"/>
        <v>H26ECP - 1</v>
      </c>
      <c r="AB205" s="111">
        <f t="shared" ca="1" si="55"/>
        <v>3</v>
      </c>
      <c r="AC205" s="111">
        <f t="shared" ca="1" si="56"/>
        <v>3</v>
      </c>
      <c r="AD205" s="111" t="str">
        <f t="shared" si="57"/>
        <v>H26ECP.</v>
      </c>
      <c r="AE205" s="111" t="str">
        <f t="shared" si="54"/>
        <v>H26ECP</v>
      </c>
      <c r="AF205" s="21"/>
      <c r="AG205" s="21"/>
      <c r="AH205" s="21"/>
      <c r="AI205" s="21"/>
      <c r="AJ205" s="21"/>
      <c r="AK205" s="21"/>
      <c r="AL205" s="21"/>
      <c r="AM205" s="21"/>
      <c r="AN205" s="21"/>
      <c r="AO205" s="21"/>
    </row>
    <row r="206" spans="1:41" s="2" customFormat="1" ht="249.95" customHeight="1" x14ac:dyDescent="0.2">
      <c r="A206" s="24">
        <v>174</v>
      </c>
      <c r="B206" s="30">
        <v>205</v>
      </c>
      <c r="C206" s="24"/>
      <c r="D206" s="24" t="s">
        <v>33</v>
      </c>
      <c r="E206" s="88" t="s">
        <v>1799</v>
      </c>
      <c r="F206" s="88" t="s">
        <v>547</v>
      </c>
      <c r="G206" s="88" t="s">
        <v>1797</v>
      </c>
      <c r="H206" s="88" t="s">
        <v>1793</v>
      </c>
      <c r="I206" s="60" t="s">
        <v>1794</v>
      </c>
      <c r="J206" s="31">
        <v>1</v>
      </c>
      <c r="K206" s="51">
        <v>43040</v>
      </c>
      <c r="L206" s="51">
        <v>43099</v>
      </c>
      <c r="M206" s="59">
        <f t="shared" si="51"/>
        <v>8.4285714285714288</v>
      </c>
      <c r="N206" s="30" t="s">
        <v>1594</v>
      </c>
      <c r="O206" s="108">
        <v>1</v>
      </c>
      <c r="P206" s="30"/>
      <c r="Q206" s="54">
        <f t="shared" si="45"/>
        <v>100</v>
      </c>
      <c r="R206" s="55">
        <f t="shared" si="46"/>
        <v>8.4285714285714288</v>
      </c>
      <c r="S206" s="55">
        <f t="shared" ca="1" si="47"/>
        <v>8.4285714285714288</v>
      </c>
      <c r="T206" s="55">
        <f t="shared" ca="1" si="48"/>
        <v>8.4285714285714288</v>
      </c>
      <c r="U206" s="28" t="str">
        <f t="shared" si="50"/>
        <v>SI</v>
      </c>
      <c r="V206" s="105" t="str">
        <f t="shared" si="49"/>
        <v>CUMPLIDO</v>
      </c>
      <c r="W206" s="105" t="str">
        <f t="shared" si="52"/>
        <v>CUMPLIDO</v>
      </c>
      <c r="X206" s="29" t="s">
        <v>601</v>
      </c>
      <c r="Y206" s="100" t="s">
        <v>556</v>
      </c>
      <c r="Z206" s="29">
        <f t="shared" si="53"/>
        <v>1</v>
      </c>
      <c r="AA206" s="29" t="str">
        <f t="shared" si="43"/>
        <v>H1EVP - 1</v>
      </c>
      <c r="AB206" s="111">
        <f t="shared" si="55"/>
        <v>5</v>
      </c>
      <c r="AC206" s="111">
        <f t="shared" si="56"/>
        <v>5</v>
      </c>
      <c r="AD206" s="111" t="str">
        <f t="shared" si="57"/>
        <v>H1EVP.</v>
      </c>
      <c r="AE206" s="111" t="str">
        <f t="shared" si="54"/>
        <v>H1EVP</v>
      </c>
      <c r="AF206" s="21"/>
      <c r="AG206" s="21"/>
      <c r="AH206" s="21"/>
      <c r="AI206" s="21"/>
      <c r="AJ206" s="21"/>
      <c r="AK206" s="21"/>
      <c r="AL206" s="21"/>
      <c r="AM206" s="21"/>
      <c r="AN206" s="21"/>
      <c r="AO206" s="21"/>
    </row>
    <row r="207" spans="1:41" s="2" customFormat="1" ht="249.95" customHeight="1" x14ac:dyDescent="0.2">
      <c r="A207" s="24"/>
      <c r="B207" s="30">
        <v>206</v>
      </c>
      <c r="C207" s="24"/>
      <c r="D207" s="24" t="s">
        <v>33</v>
      </c>
      <c r="E207" s="87" t="s">
        <v>1798</v>
      </c>
      <c r="F207" s="88" t="s">
        <v>1800</v>
      </c>
      <c r="G207" s="88" t="s">
        <v>2400</v>
      </c>
      <c r="H207" s="88" t="s">
        <v>1795</v>
      </c>
      <c r="I207" s="31" t="s">
        <v>1796</v>
      </c>
      <c r="J207" s="31">
        <v>1</v>
      </c>
      <c r="K207" s="51">
        <v>43040</v>
      </c>
      <c r="L207" s="51">
        <v>43099</v>
      </c>
      <c r="M207" s="59">
        <f t="shared" si="51"/>
        <v>8.4285714285714288</v>
      </c>
      <c r="N207" s="30" t="s">
        <v>1594</v>
      </c>
      <c r="O207" s="108">
        <v>1</v>
      </c>
      <c r="P207" s="30"/>
      <c r="Q207" s="54">
        <f t="shared" si="45"/>
        <v>100</v>
      </c>
      <c r="R207" s="55">
        <f t="shared" si="46"/>
        <v>8.4285714285714288</v>
      </c>
      <c r="S207" s="55">
        <f t="shared" ca="1" si="47"/>
        <v>8.4285714285714288</v>
      </c>
      <c r="T207" s="55">
        <f t="shared" ca="1" si="48"/>
        <v>8.4285714285714288</v>
      </c>
      <c r="U207" s="28" t="str">
        <f t="shared" si="50"/>
        <v>NO</v>
      </c>
      <c r="V207" s="105" t="str">
        <f t="shared" si="49"/>
        <v>CUMPLIDO</v>
      </c>
      <c r="W207" s="105" t="str">
        <f t="shared" si="52"/>
        <v/>
      </c>
      <c r="X207" s="29" t="s">
        <v>601</v>
      </c>
      <c r="Y207" s="100" t="s">
        <v>556</v>
      </c>
      <c r="Z207" s="29">
        <f t="shared" si="53"/>
        <v>2</v>
      </c>
      <c r="AA207" s="29" t="str">
        <f t="shared" si="43"/>
        <v>H1EVP - 2</v>
      </c>
      <c r="AB207" s="111">
        <f t="shared" si="55"/>
        <v>5</v>
      </c>
      <c r="AC207" s="111">
        <f t="shared" si="56"/>
        <v>5</v>
      </c>
      <c r="AD207" s="111" t="str">
        <f t="shared" si="57"/>
        <v>H1EVP.</v>
      </c>
      <c r="AE207" s="111" t="str">
        <f t="shared" si="54"/>
        <v>H1EVP</v>
      </c>
      <c r="AF207" s="21"/>
      <c r="AG207" s="21"/>
      <c r="AH207" s="21"/>
      <c r="AI207" s="21"/>
      <c r="AJ207" s="21"/>
      <c r="AK207" s="21"/>
      <c r="AL207" s="21"/>
      <c r="AM207" s="21"/>
      <c r="AN207" s="21"/>
      <c r="AO207" s="21"/>
    </row>
    <row r="208" spans="1:41" s="2" customFormat="1" ht="249.95" customHeight="1" x14ac:dyDescent="0.2">
      <c r="A208" s="24">
        <v>175</v>
      </c>
      <c r="B208" s="30">
        <v>207</v>
      </c>
      <c r="C208" s="24"/>
      <c r="D208" s="24" t="s">
        <v>548</v>
      </c>
      <c r="E208" s="88" t="s">
        <v>2182</v>
      </c>
      <c r="F208" s="88" t="s">
        <v>549</v>
      </c>
      <c r="G208" s="88" t="s">
        <v>1804</v>
      </c>
      <c r="H208" s="88" t="s">
        <v>1801</v>
      </c>
      <c r="I208" s="31" t="s">
        <v>1802</v>
      </c>
      <c r="J208" s="31">
        <v>1</v>
      </c>
      <c r="K208" s="51">
        <v>43040</v>
      </c>
      <c r="L208" s="51">
        <v>43099</v>
      </c>
      <c r="M208" s="59">
        <f t="shared" si="51"/>
        <v>8.4285714285714288</v>
      </c>
      <c r="N208" s="30" t="s">
        <v>1594</v>
      </c>
      <c r="O208" s="108">
        <v>0</v>
      </c>
      <c r="P208" s="30"/>
      <c r="Q208" s="54">
        <f t="shared" si="45"/>
        <v>0</v>
      </c>
      <c r="R208" s="55">
        <f t="shared" si="46"/>
        <v>0</v>
      </c>
      <c r="S208" s="55">
        <f t="shared" ca="1" si="47"/>
        <v>0</v>
      </c>
      <c r="T208" s="55">
        <f t="shared" ca="1" si="48"/>
        <v>8.4285714285714288</v>
      </c>
      <c r="U208" s="28" t="str">
        <f t="shared" ca="1" si="50"/>
        <v>NO</v>
      </c>
      <c r="V208" s="105" t="str">
        <f t="shared" ca="1" si="49"/>
        <v>VENCIDO</v>
      </c>
      <c r="W208" s="105" t="str">
        <f t="shared" ca="1" si="52"/>
        <v>VENCIDO</v>
      </c>
      <c r="X208" s="29" t="s">
        <v>601</v>
      </c>
      <c r="Y208" s="100" t="s">
        <v>557</v>
      </c>
      <c r="Z208" s="29">
        <f t="shared" si="53"/>
        <v>1</v>
      </c>
      <c r="AA208" s="29" t="str">
        <f t="shared" si="43"/>
        <v>H2EVP - 1</v>
      </c>
      <c r="AB208" s="111">
        <f t="shared" ca="1" si="55"/>
        <v>1</v>
      </c>
      <c r="AC208" s="111">
        <f t="shared" ca="1" si="56"/>
        <v>1</v>
      </c>
      <c r="AD208" s="111" t="str">
        <f t="shared" si="57"/>
        <v>H2EVP.</v>
      </c>
      <c r="AE208" s="111" t="str">
        <f t="shared" si="54"/>
        <v>H2EVP</v>
      </c>
      <c r="AF208" s="21"/>
      <c r="AG208" s="21"/>
      <c r="AH208" s="21"/>
      <c r="AI208" s="21"/>
      <c r="AJ208" s="21"/>
      <c r="AK208" s="21"/>
      <c r="AL208" s="21"/>
      <c r="AM208" s="21"/>
      <c r="AN208" s="21"/>
      <c r="AO208" s="21"/>
    </row>
    <row r="209" spans="1:41" s="2" customFormat="1" ht="249.95" customHeight="1" x14ac:dyDescent="0.2">
      <c r="A209" s="24"/>
      <c r="B209" s="30">
        <v>208</v>
      </c>
      <c r="C209" s="24"/>
      <c r="D209" s="24" t="s">
        <v>548</v>
      </c>
      <c r="E209" s="88" t="s">
        <v>1806</v>
      </c>
      <c r="F209" s="88" t="s">
        <v>549</v>
      </c>
      <c r="G209" s="88" t="s">
        <v>1805</v>
      </c>
      <c r="H209" s="88" t="s">
        <v>1803</v>
      </c>
      <c r="I209" s="31" t="s">
        <v>1785</v>
      </c>
      <c r="J209" s="31">
        <v>1</v>
      </c>
      <c r="K209" s="51">
        <v>43132</v>
      </c>
      <c r="L209" s="51">
        <v>43250</v>
      </c>
      <c r="M209" s="59">
        <f t="shared" si="51"/>
        <v>16.857142857142858</v>
      </c>
      <c r="N209" s="30" t="s">
        <v>1594</v>
      </c>
      <c r="O209" s="108">
        <v>0</v>
      </c>
      <c r="P209" s="30"/>
      <c r="Q209" s="54">
        <f t="shared" si="45"/>
        <v>0</v>
      </c>
      <c r="R209" s="55">
        <f t="shared" si="46"/>
        <v>0</v>
      </c>
      <c r="S209" s="55">
        <f t="shared" ca="1" si="47"/>
        <v>0</v>
      </c>
      <c r="T209" s="55">
        <f t="shared" ca="1" si="48"/>
        <v>16.857142857142858</v>
      </c>
      <c r="U209" s="28" t="str">
        <f t="shared" si="50"/>
        <v>NO</v>
      </c>
      <c r="V209" s="105" t="str">
        <f t="shared" ca="1" si="49"/>
        <v>VENCIDO</v>
      </c>
      <c r="W209" s="105" t="str">
        <f t="shared" si="52"/>
        <v/>
      </c>
      <c r="X209" s="29" t="s">
        <v>601</v>
      </c>
      <c r="Y209" s="100" t="s">
        <v>557</v>
      </c>
      <c r="Z209" s="29">
        <f t="shared" si="53"/>
        <v>2</v>
      </c>
      <c r="AA209" s="29" t="str">
        <f>CONCATENATE(Y209," - ",Z209)</f>
        <v>H2EVP - 2</v>
      </c>
      <c r="AB209" s="111">
        <f t="shared" ca="1" si="55"/>
        <v>1</v>
      </c>
      <c r="AC209" s="111">
        <f t="shared" ca="1" si="56"/>
        <v>1</v>
      </c>
      <c r="AD209" s="111" t="str">
        <f t="shared" si="57"/>
        <v>H2EVP.</v>
      </c>
      <c r="AE209" s="111" t="str">
        <f t="shared" si="54"/>
        <v>H2EVP</v>
      </c>
      <c r="AF209" s="21"/>
      <c r="AG209" s="21"/>
      <c r="AH209" s="21"/>
      <c r="AI209" s="21"/>
      <c r="AJ209" s="21"/>
      <c r="AK209" s="21"/>
      <c r="AL209" s="21"/>
      <c r="AM209" s="21"/>
      <c r="AN209" s="21"/>
      <c r="AO209" s="21"/>
    </row>
    <row r="210" spans="1:41" s="2" customFormat="1" ht="249.95" customHeight="1" x14ac:dyDescent="0.2">
      <c r="A210" s="24">
        <v>176</v>
      </c>
      <c r="B210" s="30">
        <v>209</v>
      </c>
      <c r="C210" s="24"/>
      <c r="D210" s="24" t="s">
        <v>550</v>
      </c>
      <c r="E210" s="87" t="s">
        <v>1807</v>
      </c>
      <c r="F210" s="88" t="s">
        <v>551</v>
      </c>
      <c r="G210" s="88" t="s">
        <v>2401</v>
      </c>
      <c r="H210" s="88" t="s">
        <v>2402</v>
      </c>
      <c r="I210" s="60" t="s">
        <v>1808</v>
      </c>
      <c r="J210" s="31">
        <v>1</v>
      </c>
      <c r="K210" s="51">
        <v>43040</v>
      </c>
      <c r="L210" s="51">
        <v>43099</v>
      </c>
      <c r="M210" s="59">
        <f t="shared" si="51"/>
        <v>8.4285714285714288</v>
      </c>
      <c r="N210" s="30" t="s">
        <v>1594</v>
      </c>
      <c r="O210" s="108">
        <v>1</v>
      </c>
      <c r="P210" s="30"/>
      <c r="Q210" s="54">
        <f t="shared" si="45"/>
        <v>100</v>
      </c>
      <c r="R210" s="55">
        <f t="shared" si="46"/>
        <v>8.4285714285714288</v>
      </c>
      <c r="S210" s="55">
        <f t="shared" ca="1" si="47"/>
        <v>8.4285714285714288</v>
      </c>
      <c r="T210" s="55">
        <f t="shared" ca="1" si="48"/>
        <v>8.4285714285714288</v>
      </c>
      <c r="U210" s="28" t="str">
        <f t="shared" si="50"/>
        <v>SI</v>
      </c>
      <c r="V210" s="105" t="str">
        <f t="shared" si="49"/>
        <v>CUMPLIDO</v>
      </c>
      <c r="W210" s="105" t="str">
        <f t="shared" si="52"/>
        <v>CUMPLIDO</v>
      </c>
      <c r="X210" s="29" t="s">
        <v>601</v>
      </c>
      <c r="Y210" s="100" t="s">
        <v>558</v>
      </c>
      <c r="Z210" s="29">
        <f t="shared" si="53"/>
        <v>1</v>
      </c>
      <c r="AA210" s="29" t="str">
        <f t="shared" ref="AA210:AA272" si="58">CONCATENATE(Y210," - ",Z210)</f>
        <v>H3EVP - 1</v>
      </c>
      <c r="AB210" s="111">
        <f t="shared" si="55"/>
        <v>5</v>
      </c>
      <c r="AC210" s="111">
        <f t="shared" si="56"/>
        <v>5</v>
      </c>
      <c r="AD210" s="111" t="str">
        <f t="shared" si="57"/>
        <v>H3EVP.</v>
      </c>
      <c r="AE210" s="111" t="str">
        <f t="shared" si="54"/>
        <v>H3EVP</v>
      </c>
      <c r="AF210" s="21"/>
      <c r="AG210" s="21"/>
      <c r="AH210" s="21"/>
      <c r="AI210" s="21"/>
      <c r="AJ210" s="21"/>
      <c r="AK210" s="21"/>
      <c r="AL210" s="21"/>
      <c r="AM210" s="21"/>
      <c r="AN210" s="21"/>
      <c r="AO210" s="21"/>
    </row>
    <row r="211" spans="1:41" s="2" customFormat="1" ht="249.95" customHeight="1" x14ac:dyDescent="0.2">
      <c r="A211" s="24">
        <v>177</v>
      </c>
      <c r="B211" s="30">
        <v>210</v>
      </c>
      <c r="C211" s="24"/>
      <c r="D211" s="24" t="s">
        <v>24</v>
      </c>
      <c r="E211" s="87" t="s">
        <v>2002</v>
      </c>
      <c r="F211" s="88" t="s">
        <v>1810</v>
      </c>
      <c r="G211" s="88" t="s">
        <v>2001</v>
      </c>
      <c r="H211" s="88" t="s">
        <v>1809</v>
      </c>
      <c r="I211" s="60" t="s">
        <v>552</v>
      </c>
      <c r="J211" s="31">
        <v>12</v>
      </c>
      <c r="K211" s="51">
        <v>43040</v>
      </c>
      <c r="L211" s="51">
        <v>43099</v>
      </c>
      <c r="M211" s="59">
        <f t="shared" si="51"/>
        <v>8.4285714285714288</v>
      </c>
      <c r="N211" s="30" t="s">
        <v>1594</v>
      </c>
      <c r="O211" s="108">
        <v>12</v>
      </c>
      <c r="P211" s="30"/>
      <c r="Q211" s="54">
        <f t="shared" si="45"/>
        <v>100</v>
      </c>
      <c r="R211" s="55">
        <f t="shared" si="46"/>
        <v>8.4285714285714288</v>
      </c>
      <c r="S211" s="55">
        <f t="shared" ca="1" si="47"/>
        <v>8.4285714285714288</v>
      </c>
      <c r="T211" s="55">
        <f t="shared" ca="1" si="48"/>
        <v>8.4285714285714288</v>
      </c>
      <c r="U211" s="28" t="str">
        <f t="shared" si="50"/>
        <v>SI</v>
      </c>
      <c r="V211" s="105" t="str">
        <f t="shared" si="49"/>
        <v>CUMPLIDO</v>
      </c>
      <c r="W211" s="105" t="str">
        <f t="shared" si="52"/>
        <v>CUMPLIDO</v>
      </c>
      <c r="X211" s="29" t="s">
        <v>601</v>
      </c>
      <c r="Y211" s="100" t="s">
        <v>559</v>
      </c>
      <c r="Z211" s="29">
        <f t="shared" si="53"/>
        <v>1</v>
      </c>
      <c r="AA211" s="29" t="str">
        <f t="shared" si="58"/>
        <v>H4EVP - 1</v>
      </c>
      <c r="AB211" s="111">
        <f t="shared" si="55"/>
        <v>5</v>
      </c>
      <c r="AC211" s="111">
        <f t="shared" si="56"/>
        <v>5</v>
      </c>
      <c r="AD211" s="111" t="str">
        <f t="shared" si="57"/>
        <v>H4EVP.</v>
      </c>
      <c r="AE211" s="111" t="str">
        <f t="shared" si="54"/>
        <v>H4EVP</v>
      </c>
      <c r="AF211" s="21"/>
      <c r="AG211" s="21"/>
      <c r="AH211" s="21"/>
      <c r="AI211" s="21"/>
      <c r="AJ211" s="21"/>
      <c r="AK211" s="21"/>
      <c r="AL211" s="21"/>
      <c r="AM211" s="21"/>
      <c r="AN211" s="21"/>
      <c r="AO211" s="21"/>
    </row>
    <row r="212" spans="1:41" s="2" customFormat="1" ht="249.95" customHeight="1" x14ac:dyDescent="0.2">
      <c r="A212" s="24"/>
      <c r="B212" s="30">
        <v>211</v>
      </c>
      <c r="C212" s="24"/>
      <c r="D212" s="24" t="s">
        <v>24</v>
      </c>
      <c r="E212" s="87" t="s">
        <v>1812</v>
      </c>
      <c r="F212" s="88" t="s">
        <v>1810</v>
      </c>
      <c r="G212" s="71" t="s">
        <v>2003</v>
      </c>
      <c r="H212" s="71" t="s">
        <v>1852</v>
      </c>
      <c r="I212" s="30" t="s">
        <v>1853</v>
      </c>
      <c r="J212" s="72">
        <v>3</v>
      </c>
      <c r="K212" s="73">
        <v>43040</v>
      </c>
      <c r="L212" s="73">
        <v>43099</v>
      </c>
      <c r="M212" s="59">
        <f t="shared" si="51"/>
        <v>8.4285714285714288</v>
      </c>
      <c r="N212" s="30" t="s">
        <v>1811</v>
      </c>
      <c r="O212" s="108">
        <v>3</v>
      </c>
      <c r="P212" s="30"/>
      <c r="Q212" s="54">
        <f t="shared" si="45"/>
        <v>100</v>
      </c>
      <c r="R212" s="55">
        <f t="shared" si="46"/>
        <v>8.4285714285714288</v>
      </c>
      <c r="S212" s="55">
        <f t="shared" ca="1" si="47"/>
        <v>8.4285714285714288</v>
      </c>
      <c r="T212" s="55">
        <f t="shared" ca="1" si="48"/>
        <v>8.4285714285714288</v>
      </c>
      <c r="U212" s="28" t="str">
        <f t="shared" si="50"/>
        <v>NO</v>
      </c>
      <c r="V212" s="105" t="str">
        <f t="shared" si="49"/>
        <v>CUMPLIDO</v>
      </c>
      <c r="W212" s="105" t="str">
        <f t="shared" si="52"/>
        <v/>
      </c>
      <c r="X212" s="29" t="s">
        <v>601</v>
      </c>
      <c r="Y212" s="100" t="s">
        <v>559</v>
      </c>
      <c r="Z212" s="29">
        <f t="shared" si="53"/>
        <v>2</v>
      </c>
      <c r="AA212" s="29" t="str">
        <f t="shared" si="58"/>
        <v>H4EVP - 2</v>
      </c>
      <c r="AB212" s="111">
        <f t="shared" si="55"/>
        <v>5</v>
      </c>
      <c r="AC212" s="111">
        <f t="shared" si="56"/>
        <v>5</v>
      </c>
      <c r="AD212" s="111" t="str">
        <f t="shared" si="57"/>
        <v>H4EVP.</v>
      </c>
      <c r="AE212" s="111" t="str">
        <f t="shared" si="54"/>
        <v>H4EVP</v>
      </c>
      <c r="AF212" s="21"/>
      <c r="AG212" s="21"/>
      <c r="AH212" s="21"/>
      <c r="AI212" s="21"/>
      <c r="AJ212" s="21"/>
      <c r="AK212" s="21"/>
      <c r="AL212" s="21"/>
      <c r="AM212" s="21"/>
      <c r="AN212" s="21"/>
      <c r="AO212" s="21"/>
    </row>
    <row r="213" spans="1:41" s="2" customFormat="1" ht="249.95" customHeight="1" x14ac:dyDescent="0.2">
      <c r="A213" s="24">
        <v>178</v>
      </c>
      <c r="B213" s="30">
        <v>212</v>
      </c>
      <c r="C213" s="24"/>
      <c r="D213" s="24" t="s">
        <v>29</v>
      </c>
      <c r="E213" s="87" t="s">
        <v>2139</v>
      </c>
      <c r="F213" s="88" t="s">
        <v>553</v>
      </c>
      <c r="G213" s="88" t="s">
        <v>2140</v>
      </c>
      <c r="H213" s="88" t="s">
        <v>1814</v>
      </c>
      <c r="I213" s="60" t="s">
        <v>1813</v>
      </c>
      <c r="J213" s="31">
        <v>2</v>
      </c>
      <c r="K213" s="51">
        <v>43132</v>
      </c>
      <c r="L213" s="51">
        <v>43281</v>
      </c>
      <c r="M213" s="59">
        <f t="shared" si="51"/>
        <v>21.285714285714285</v>
      </c>
      <c r="N213" s="30" t="s">
        <v>1594</v>
      </c>
      <c r="O213" s="108">
        <v>0</v>
      </c>
      <c r="P213" s="30"/>
      <c r="Q213" s="54">
        <f t="shared" si="45"/>
        <v>0</v>
      </c>
      <c r="R213" s="55">
        <f t="shared" si="46"/>
        <v>0</v>
      </c>
      <c r="S213" s="55">
        <f t="shared" ca="1" si="47"/>
        <v>0</v>
      </c>
      <c r="T213" s="55">
        <f t="shared" ca="1" si="48"/>
        <v>21.285714285714285</v>
      </c>
      <c r="U213" s="28" t="str">
        <f t="shared" ca="1" si="50"/>
        <v>NO</v>
      </c>
      <c r="V213" s="105" t="str">
        <f t="shared" ca="1" si="49"/>
        <v>VENCIDO</v>
      </c>
      <c r="W213" s="105" t="str">
        <f t="shared" ca="1" si="52"/>
        <v>VENCIDO</v>
      </c>
      <c r="X213" s="29" t="s">
        <v>601</v>
      </c>
      <c r="Y213" s="100" t="s">
        <v>560</v>
      </c>
      <c r="Z213" s="29">
        <f t="shared" si="53"/>
        <v>1</v>
      </c>
      <c r="AA213" s="29" t="str">
        <f t="shared" si="58"/>
        <v>H5EVP - 1</v>
      </c>
      <c r="AB213" s="111">
        <f t="shared" ca="1" si="55"/>
        <v>1</v>
      </c>
      <c r="AC213" s="111">
        <f t="shared" ca="1" si="56"/>
        <v>1</v>
      </c>
      <c r="AD213" s="111" t="str">
        <f t="shared" si="57"/>
        <v>H5EVP.</v>
      </c>
      <c r="AE213" s="111" t="str">
        <f t="shared" si="54"/>
        <v>H5EVP</v>
      </c>
      <c r="AF213" s="21"/>
      <c r="AG213" s="21"/>
      <c r="AH213" s="21"/>
      <c r="AI213" s="21"/>
      <c r="AJ213" s="21"/>
      <c r="AK213" s="21"/>
      <c r="AL213" s="21"/>
      <c r="AM213" s="21"/>
      <c r="AN213" s="21"/>
      <c r="AO213" s="21"/>
    </row>
    <row r="214" spans="1:41" s="2" customFormat="1" ht="249.95" customHeight="1" x14ac:dyDescent="0.2">
      <c r="A214" s="24">
        <v>179</v>
      </c>
      <c r="B214" s="30">
        <v>213</v>
      </c>
      <c r="C214" s="24"/>
      <c r="D214" s="24" t="s">
        <v>554</v>
      </c>
      <c r="E214" s="88" t="s">
        <v>2367</v>
      </c>
      <c r="F214" s="88" t="s">
        <v>555</v>
      </c>
      <c r="G214" s="88" t="s">
        <v>1817</v>
      </c>
      <c r="H214" s="88" t="s">
        <v>1815</v>
      </c>
      <c r="I214" s="60" t="s">
        <v>1816</v>
      </c>
      <c r="J214" s="31">
        <v>1</v>
      </c>
      <c r="K214" s="51">
        <v>43040</v>
      </c>
      <c r="L214" s="51">
        <v>43099</v>
      </c>
      <c r="M214" s="59">
        <f t="shared" si="51"/>
        <v>8.4285714285714288</v>
      </c>
      <c r="N214" s="30" t="s">
        <v>1594</v>
      </c>
      <c r="O214" s="108">
        <v>1</v>
      </c>
      <c r="P214" s="30"/>
      <c r="Q214" s="54">
        <f t="shared" ref="Q214:Q277" si="59">IF(O214/J214&gt;1,100,+O214/J214*100)</f>
        <v>100</v>
      </c>
      <c r="R214" s="55">
        <f t="shared" ref="R214:R277" si="60">+M214*Q214/100</f>
        <v>8.4285714285714288</v>
      </c>
      <c r="S214" s="55">
        <f t="shared" ref="S214:S277" ca="1" si="61">IF(L214&lt;=$AG$1,R214,0)</f>
        <v>8.4285714285714288</v>
      </c>
      <c r="T214" s="55">
        <f t="shared" ref="T214:T277" ca="1" si="62">IF($AG$1&gt;=L214,M214,0)</f>
        <v>8.4285714285714288</v>
      </c>
      <c r="U214" s="28" t="str">
        <f t="shared" si="50"/>
        <v>SI</v>
      </c>
      <c r="V214" s="105" t="str">
        <f t="shared" ref="V214:V277" si="63">IF(Q214=100,"CUMPLIDO",IF(L214-$AG$1&lt;0,"VENCIDO",IF(L214-$AG$1&lt;=30,"PRÓXIMO A VENCER",IF(Q214&gt;0,"CON AVANCE","EN TERMINO"))))</f>
        <v>CUMPLIDO</v>
      </c>
      <c r="W214" s="105" t="str">
        <f t="shared" si="52"/>
        <v>CUMPLIDO</v>
      </c>
      <c r="X214" s="29" t="s">
        <v>601</v>
      </c>
      <c r="Y214" s="100" t="s">
        <v>561</v>
      </c>
      <c r="Z214" s="29">
        <f t="shared" si="53"/>
        <v>1</v>
      </c>
      <c r="AA214" s="29" t="str">
        <f t="shared" si="58"/>
        <v>H6EVP - 1</v>
      </c>
      <c r="AB214" s="111">
        <f t="shared" si="55"/>
        <v>5</v>
      </c>
      <c r="AC214" s="111">
        <f t="shared" si="56"/>
        <v>5</v>
      </c>
      <c r="AD214" s="111" t="str">
        <f t="shared" si="57"/>
        <v>H6EVP.</v>
      </c>
      <c r="AE214" s="111" t="str">
        <f t="shared" si="54"/>
        <v>H6EVP</v>
      </c>
      <c r="AF214" s="21"/>
      <c r="AG214" s="21"/>
      <c r="AH214" s="21"/>
      <c r="AI214" s="21"/>
      <c r="AJ214" s="21"/>
      <c r="AK214" s="21"/>
      <c r="AL214" s="21"/>
      <c r="AM214" s="21"/>
      <c r="AN214" s="21"/>
      <c r="AO214" s="21"/>
    </row>
    <row r="215" spans="1:41" s="2" customFormat="1" ht="249.95" customHeight="1" x14ac:dyDescent="0.2">
      <c r="A215" s="24"/>
      <c r="B215" s="30">
        <v>214</v>
      </c>
      <c r="C215" s="24"/>
      <c r="D215" s="24" t="s">
        <v>554</v>
      </c>
      <c r="E215" s="88" t="s">
        <v>1819</v>
      </c>
      <c r="F215" s="88" t="s">
        <v>555</v>
      </c>
      <c r="G215" s="88" t="s">
        <v>1820</v>
      </c>
      <c r="H215" s="88" t="s">
        <v>1795</v>
      </c>
      <c r="I215" s="60" t="s">
        <v>1818</v>
      </c>
      <c r="J215" s="31">
        <v>1</v>
      </c>
      <c r="K215" s="51">
        <v>43040</v>
      </c>
      <c r="L215" s="51">
        <v>43099</v>
      </c>
      <c r="M215" s="59">
        <f t="shared" si="51"/>
        <v>8.4285714285714288</v>
      </c>
      <c r="N215" s="30" t="s">
        <v>1594</v>
      </c>
      <c r="O215" s="108">
        <v>1</v>
      </c>
      <c r="P215" s="30"/>
      <c r="Q215" s="54">
        <f t="shared" si="59"/>
        <v>100</v>
      </c>
      <c r="R215" s="55">
        <f t="shared" si="60"/>
        <v>8.4285714285714288</v>
      </c>
      <c r="S215" s="55">
        <f t="shared" ca="1" si="61"/>
        <v>8.4285714285714288</v>
      </c>
      <c r="T215" s="55">
        <f t="shared" ca="1" si="62"/>
        <v>8.4285714285714288</v>
      </c>
      <c r="U215" s="28" t="str">
        <f t="shared" ref="U215:U278" si="64">IF(W215="CUMPLIDO","SI","NO")</f>
        <v>NO</v>
      </c>
      <c r="V215" s="105" t="str">
        <f t="shared" si="63"/>
        <v>CUMPLIDO</v>
      </c>
      <c r="W215" s="105" t="str">
        <f t="shared" si="52"/>
        <v/>
      </c>
      <c r="X215" s="29" t="s">
        <v>601</v>
      </c>
      <c r="Y215" s="100" t="s">
        <v>561</v>
      </c>
      <c r="Z215" s="29">
        <f t="shared" si="53"/>
        <v>2</v>
      </c>
      <c r="AA215" s="29" t="str">
        <f t="shared" si="58"/>
        <v>H6EVP - 2</v>
      </c>
      <c r="AB215" s="111">
        <f t="shared" si="55"/>
        <v>5</v>
      </c>
      <c r="AC215" s="111">
        <f t="shared" si="56"/>
        <v>5</v>
      </c>
      <c r="AD215" s="111" t="str">
        <f t="shared" si="57"/>
        <v>H6EVP.</v>
      </c>
      <c r="AE215" s="111" t="str">
        <f t="shared" si="54"/>
        <v>H6EVP</v>
      </c>
      <c r="AF215" s="21"/>
      <c r="AG215" s="21"/>
      <c r="AH215" s="21"/>
      <c r="AI215" s="21"/>
      <c r="AJ215" s="21"/>
      <c r="AK215" s="21"/>
      <c r="AL215" s="21"/>
      <c r="AM215" s="21"/>
      <c r="AN215" s="21"/>
      <c r="AO215" s="21"/>
    </row>
    <row r="216" spans="1:41" s="2" customFormat="1" ht="249.95" customHeight="1" x14ac:dyDescent="0.2">
      <c r="A216" s="24">
        <v>180</v>
      </c>
      <c r="B216" s="30">
        <v>215</v>
      </c>
      <c r="C216" s="24"/>
      <c r="D216" s="24" t="s">
        <v>24</v>
      </c>
      <c r="E216" s="88" t="s">
        <v>210</v>
      </c>
      <c r="F216" s="88" t="s">
        <v>211</v>
      </c>
      <c r="G216" s="88" t="s">
        <v>1066</v>
      </c>
      <c r="H216" s="88" t="s">
        <v>1067</v>
      </c>
      <c r="I216" s="60" t="s">
        <v>1068</v>
      </c>
      <c r="J216" s="31">
        <v>3</v>
      </c>
      <c r="K216" s="51">
        <v>43040</v>
      </c>
      <c r="L216" s="51">
        <v>43312</v>
      </c>
      <c r="M216" s="59">
        <f t="shared" si="51"/>
        <v>38.857142857142854</v>
      </c>
      <c r="N216" s="30" t="s">
        <v>21</v>
      </c>
      <c r="O216" s="108">
        <v>2</v>
      </c>
      <c r="P216" s="30"/>
      <c r="Q216" s="54">
        <f t="shared" si="59"/>
        <v>66.666666666666657</v>
      </c>
      <c r="R216" s="55">
        <f t="shared" si="60"/>
        <v>25.904761904761898</v>
      </c>
      <c r="S216" s="55">
        <f t="shared" ca="1" si="61"/>
        <v>0</v>
      </c>
      <c r="T216" s="55">
        <f t="shared" ca="1" si="62"/>
        <v>0</v>
      </c>
      <c r="U216" s="28" t="str">
        <f t="shared" ca="1" si="64"/>
        <v>NO</v>
      </c>
      <c r="V216" s="105" t="str">
        <f t="shared" ca="1" si="63"/>
        <v>PRÓXIMO A VENCER</v>
      </c>
      <c r="W216" s="105" t="str">
        <f t="shared" ca="1" si="52"/>
        <v>PRÓXIMO A VENCER</v>
      </c>
      <c r="X216" s="29" t="s">
        <v>568</v>
      </c>
      <c r="Y216" s="100" t="s">
        <v>444</v>
      </c>
      <c r="Z216" s="29">
        <f t="shared" si="53"/>
        <v>1</v>
      </c>
      <c r="AA216" s="29" t="str">
        <f t="shared" si="58"/>
        <v>H1R15 - 1</v>
      </c>
      <c r="AB216" s="111">
        <f t="shared" ca="1" si="55"/>
        <v>2</v>
      </c>
      <c r="AC216" s="111">
        <f t="shared" ca="1" si="56"/>
        <v>2</v>
      </c>
      <c r="AD216" s="111" t="str">
        <f t="shared" si="57"/>
        <v>H1R15.</v>
      </c>
      <c r="AE216" s="111" t="str">
        <f t="shared" si="54"/>
        <v>H1R15</v>
      </c>
      <c r="AF216" s="21"/>
      <c r="AG216" s="21"/>
      <c r="AH216" s="21"/>
      <c r="AI216" s="21"/>
      <c r="AJ216" s="21"/>
      <c r="AK216" s="21"/>
      <c r="AL216" s="21"/>
      <c r="AM216" s="21"/>
      <c r="AN216" s="21"/>
      <c r="AO216" s="21"/>
    </row>
    <row r="217" spans="1:41" s="2" customFormat="1" ht="249.95" customHeight="1" x14ac:dyDescent="0.2">
      <c r="A217" s="24">
        <v>181</v>
      </c>
      <c r="B217" s="30">
        <v>216</v>
      </c>
      <c r="C217" s="24"/>
      <c r="D217" s="24" t="s">
        <v>212</v>
      </c>
      <c r="E217" s="88" t="s">
        <v>1450</v>
      </c>
      <c r="F217" s="88" t="s">
        <v>213</v>
      </c>
      <c r="G217" s="88" t="s">
        <v>2403</v>
      </c>
      <c r="H217" s="87" t="s">
        <v>2404</v>
      </c>
      <c r="I217" s="31" t="s">
        <v>1451</v>
      </c>
      <c r="J217" s="31">
        <v>2</v>
      </c>
      <c r="K217" s="51">
        <v>43040</v>
      </c>
      <c r="L217" s="51">
        <v>43403</v>
      </c>
      <c r="M217" s="59">
        <f t="shared" si="51"/>
        <v>51.857142857142854</v>
      </c>
      <c r="N217" s="30" t="s">
        <v>1345</v>
      </c>
      <c r="O217" s="108">
        <v>0</v>
      </c>
      <c r="P217" s="30"/>
      <c r="Q217" s="54">
        <f t="shared" si="59"/>
        <v>0</v>
      </c>
      <c r="R217" s="55">
        <f t="shared" si="60"/>
        <v>0</v>
      </c>
      <c r="S217" s="55">
        <f t="shared" ca="1" si="61"/>
        <v>0</v>
      </c>
      <c r="T217" s="55">
        <f t="shared" ca="1" si="62"/>
        <v>0</v>
      </c>
      <c r="U217" s="28" t="str">
        <f t="shared" ca="1" si="64"/>
        <v>NO</v>
      </c>
      <c r="V217" s="105" t="str">
        <f t="shared" ca="1" si="63"/>
        <v>EN TERMINO</v>
      </c>
      <c r="W217" s="105" t="str">
        <f t="shared" ca="1" si="52"/>
        <v>EN TERMINO</v>
      </c>
      <c r="X217" s="29" t="s">
        <v>568</v>
      </c>
      <c r="Y217" s="100" t="s">
        <v>445</v>
      </c>
      <c r="Z217" s="29">
        <f t="shared" si="53"/>
        <v>1</v>
      </c>
      <c r="AA217" s="29" t="str">
        <f t="shared" si="58"/>
        <v>H2R15 - 1</v>
      </c>
      <c r="AB217" s="111">
        <f t="shared" ca="1" si="55"/>
        <v>3</v>
      </c>
      <c r="AC217" s="111">
        <f t="shared" ca="1" si="56"/>
        <v>3</v>
      </c>
      <c r="AD217" s="111" t="str">
        <f t="shared" si="57"/>
        <v>H2R15.</v>
      </c>
      <c r="AE217" s="111" t="str">
        <f t="shared" si="54"/>
        <v>H2R15</v>
      </c>
      <c r="AF217" s="21"/>
      <c r="AG217" s="21"/>
      <c r="AH217" s="21"/>
      <c r="AI217" s="21"/>
      <c r="AJ217" s="21"/>
      <c r="AK217" s="21"/>
      <c r="AL217" s="21"/>
      <c r="AM217" s="21"/>
      <c r="AN217" s="21"/>
      <c r="AO217" s="21"/>
    </row>
    <row r="218" spans="1:41" s="2" customFormat="1" ht="249.95" customHeight="1" x14ac:dyDescent="0.2">
      <c r="A218" s="24">
        <v>182</v>
      </c>
      <c r="B218" s="30">
        <v>217</v>
      </c>
      <c r="C218" s="24"/>
      <c r="D218" s="24" t="s">
        <v>214</v>
      </c>
      <c r="E218" s="87" t="s">
        <v>1452</v>
      </c>
      <c r="F218" s="88" t="s">
        <v>215</v>
      </c>
      <c r="G218" s="88" t="s">
        <v>1453</v>
      </c>
      <c r="H218" s="88" t="s">
        <v>1454</v>
      </c>
      <c r="I218" s="60" t="s">
        <v>1455</v>
      </c>
      <c r="J218" s="31">
        <v>1</v>
      </c>
      <c r="K218" s="51">
        <v>43040</v>
      </c>
      <c r="L218" s="51">
        <v>43099</v>
      </c>
      <c r="M218" s="59">
        <f t="shared" si="51"/>
        <v>8.4285714285714288</v>
      </c>
      <c r="N218" s="30" t="s">
        <v>1345</v>
      </c>
      <c r="O218" s="108">
        <v>1</v>
      </c>
      <c r="P218" s="30"/>
      <c r="Q218" s="54">
        <f t="shared" si="59"/>
        <v>100</v>
      </c>
      <c r="R218" s="55">
        <f t="shared" si="60"/>
        <v>8.4285714285714288</v>
      </c>
      <c r="S218" s="55">
        <f t="shared" ca="1" si="61"/>
        <v>8.4285714285714288</v>
      </c>
      <c r="T218" s="55">
        <f t="shared" ca="1" si="62"/>
        <v>8.4285714285714288</v>
      </c>
      <c r="U218" s="28" t="str">
        <f t="shared" si="64"/>
        <v>SI</v>
      </c>
      <c r="V218" s="105" t="str">
        <f t="shared" si="63"/>
        <v>CUMPLIDO</v>
      </c>
      <c r="W218" s="105" t="str">
        <f t="shared" si="52"/>
        <v>CUMPLIDO</v>
      </c>
      <c r="X218" s="29" t="s">
        <v>568</v>
      </c>
      <c r="Y218" s="100" t="s">
        <v>446</v>
      </c>
      <c r="Z218" s="29">
        <f t="shared" si="53"/>
        <v>1</v>
      </c>
      <c r="AA218" s="29" t="str">
        <f t="shared" si="58"/>
        <v>H3R15 - 1</v>
      </c>
      <c r="AB218" s="111">
        <f t="shared" si="55"/>
        <v>5</v>
      </c>
      <c r="AC218" s="111">
        <f t="shared" si="56"/>
        <v>5</v>
      </c>
      <c r="AD218" s="111" t="str">
        <f t="shared" si="57"/>
        <v>H3R15.</v>
      </c>
      <c r="AE218" s="111" t="str">
        <f t="shared" si="54"/>
        <v>H3R15</v>
      </c>
      <c r="AF218" s="21"/>
      <c r="AG218" s="21"/>
      <c r="AH218" s="21"/>
      <c r="AI218" s="21"/>
      <c r="AJ218" s="21"/>
      <c r="AK218" s="21"/>
      <c r="AL218" s="21"/>
      <c r="AM218" s="21"/>
      <c r="AN218" s="21"/>
      <c r="AO218" s="21"/>
    </row>
    <row r="219" spans="1:41" s="2" customFormat="1" ht="249.95" customHeight="1" x14ac:dyDescent="0.2">
      <c r="A219" s="24">
        <v>183</v>
      </c>
      <c r="B219" s="30">
        <v>218</v>
      </c>
      <c r="C219" s="24"/>
      <c r="D219" s="24" t="s">
        <v>24</v>
      </c>
      <c r="E219" s="87" t="s">
        <v>956</v>
      </c>
      <c r="F219" s="88" t="s">
        <v>216</v>
      </c>
      <c r="G219" s="88" t="s">
        <v>1739</v>
      </c>
      <c r="H219" s="88" t="s">
        <v>1740</v>
      </c>
      <c r="I219" s="60" t="s">
        <v>8</v>
      </c>
      <c r="J219" s="31">
        <v>1</v>
      </c>
      <c r="K219" s="51">
        <v>43040</v>
      </c>
      <c r="L219" s="51">
        <v>43099</v>
      </c>
      <c r="M219" s="59">
        <f t="shared" si="51"/>
        <v>8.4285714285714288</v>
      </c>
      <c r="N219" s="30" t="s">
        <v>1594</v>
      </c>
      <c r="O219" s="108">
        <v>0.75</v>
      </c>
      <c r="P219" s="30"/>
      <c r="Q219" s="54">
        <f t="shared" si="59"/>
        <v>75</v>
      </c>
      <c r="R219" s="55">
        <f t="shared" si="60"/>
        <v>6.3214285714285712</v>
      </c>
      <c r="S219" s="55">
        <f t="shared" ca="1" si="61"/>
        <v>6.3214285714285712</v>
      </c>
      <c r="T219" s="55">
        <f t="shared" ca="1" si="62"/>
        <v>8.4285714285714288</v>
      </c>
      <c r="U219" s="28" t="str">
        <f t="shared" ca="1" si="64"/>
        <v>NO</v>
      </c>
      <c r="V219" s="105" t="str">
        <f t="shared" ca="1" si="63"/>
        <v>VENCIDO</v>
      </c>
      <c r="W219" s="105" t="str">
        <f t="shared" ca="1" si="52"/>
        <v>VENCIDO</v>
      </c>
      <c r="X219" s="29" t="s">
        <v>568</v>
      </c>
      <c r="Y219" s="100" t="s">
        <v>447</v>
      </c>
      <c r="Z219" s="29">
        <f t="shared" si="53"/>
        <v>1</v>
      </c>
      <c r="AA219" s="29" t="str">
        <f t="shared" si="58"/>
        <v>H4R15 - 1</v>
      </c>
      <c r="AB219" s="111">
        <f t="shared" ca="1" si="55"/>
        <v>1</v>
      </c>
      <c r="AC219" s="111">
        <f t="shared" ca="1" si="56"/>
        <v>1</v>
      </c>
      <c r="AD219" s="111" t="str">
        <f t="shared" si="57"/>
        <v>H4R15.</v>
      </c>
      <c r="AE219" s="111" t="str">
        <f t="shared" si="54"/>
        <v>H4R15</v>
      </c>
      <c r="AF219" s="21"/>
      <c r="AG219" s="21"/>
      <c r="AH219" s="21"/>
      <c r="AI219" s="21"/>
      <c r="AJ219" s="21"/>
      <c r="AK219" s="21"/>
      <c r="AL219" s="21"/>
      <c r="AM219" s="21"/>
      <c r="AN219" s="21"/>
      <c r="AO219" s="21"/>
    </row>
    <row r="220" spans="1:41" s="2" customFormat="1" ht="249.95" customHeight="1" x14ac:dyDescent="0.2">
      <c r="A220" s="24">
        <v>184</v>
      </c>
      <c r="B220" s="30">
        <v>219</v>
      </c>
      <c r="C220" s="24"/>
      <c r="D220" s="24" t="s">
        <v>36</v>
      </c>
      <c r="E220" s="87" t="s">
        <v>2405</v>
      </c>
      <c r="F220" s="88" t="s">
        <v>217</v>
      </c>
      <c r="G220" s="71" t="s">
        <v>983</v>
      </c>
      <c r="H220" s="71" t="s">
        <v>967</v>
      </c>
      <c r="I220" s="72" t="s">
        <v>63</v>
      </c>
      <c r="J220" s="72">
        <v>3</v>
      </c>
      <c r="K220" s="73">
        <v>43040</v>
      </c>
      <c r="L220" s="73">
        <v>43342</v>
      </c>
      <c r="M220" s="59">
        <f t="shared" si="51"/>
        <v>43.142857142857146</v>
      </c>
      <c r="N220" s="30" t="s">
        <v>23</v>
      </c>
      <c r="O220" s="108">
        <v>1.99</v>
      </c>
      <c r="P220" s="30"/>
      <c r="Q220" s="54">
        <f t="shared" si="59"/>
        <v>66.333333333333329</v>
      </c>
      <c r="R220" s="55">
        <f t="shared" si="60"/>
        <v>28.61809523809524</v>
      </c>
      <c r="S220" s="55">
        <f t="shared" ca="1" si="61"/>
        <v>0</v>
      </c>
      <c r="T220" s="55">
        <f t="shared" ca="1" si="62"/>
        <v>0</v>
      </c>
      <c r="U220" s="28" t="str">
        <f t="shared" ca="1" si="64"/>
        <v>NO</v>
      </c>
      <c r="V220" s="105" t="str">
        <f t="shared" ca="1" si="63"/>
        <v>CON AVANCE</v>
      </c>
      <c r="W220" s="105" t="str">
        <f t="shared" ca="1" si="52"/>
        <v>CON AVANCE</v>
      </c>
      <c r="X220" s="29" t="s">
        <v>568</v>
      </c>
      <c r="Y220" s="100" t="s">
        <v>448</v>
      </c>
      <c r="Z220" s="29">
        <f t="shared" si="53"/>
        <v>1</v>
      </c>
      <c r="AA220" s="29" t="str">
        <f t="shared" si="58"/>
        <v>H5R15 - 1</v>
      </c>
      <c r="AB220" s="111">
        <f t="shared" ca="1" si="55"/>
        <v>4</v>
      </c>
      <c r="AC220" s="111">
        <f t="shared" ca="1" si="56"/>
        <v>4</v>
      </c>
      <c r="AD220" s="111" t="str">
        <f t="shared" si="57"/>
        <v>H5R15.</v>
      </c>
      <c r="AE220" s="111" t="str">
        <f t="shared" si="54"/>
        <v>H5R15</v>
      </c>
      <c r="AF220" s="21"/>
      <c r="AG220" s="21"/>
      <c r="AH220" s="21"/>
      <c r="AI220" s="21"/>
      <c r="AJ220" s="21"/>
      <c r="AK220" s="21"/>
      <c r="AL220" s="21"/>
      <c r="AM220" s="21"/>
      <c r="AN220" s="21"/>
      <c r="AO220" s="21"/>
    </row>
    <row r="221" spans="1:41" s="2" customFormat="1" ht="249.95" customHeight="1" x14ac:dyDescent="0.2">
      <c r="A221" s="24">
        <v>185</v>
      </c>
      <c r="B221" s="30">
        <v>220</v>
      </c>
      <c r="C221" s="24"/>
      <c r="D221" s="24" t="s">
        <v>33</v>
      </c>
      <c r="E221" s="87" t="s">
        <v>2004</v>
      </c>
      <c r="F221" s="88" t="s">
        <v>2005</v>
      </c>
      <c r="G221" s="88" t="s">
        <v>1867</v>
      </c>
      <c r="H221" s="88" t="s">
        <v>1868</v>
      </c>
      <c r="I221" s="60" t="s">
        <v>2006</v>
      </c>
      <c r="J221" s="31">
        <v>1</v>
      </c>
      <c r="K221" s="51">
        <v>43040</v>
      </c>
      <c r="L221" s="51">
        <v>43099</v>
      </c>
      <c r="M221" s="59">
        <f t="shared" si="51"/>
        <v>8.4285714285714288</v>
      </c>
      <c r="N221" s="30" t="s">
        <v>1831</v>
      </c>
      <c r="O221" s="108">
        <v>0</v>
      </c>
      <c r="P221" s="30"/>
      <c r="Q221" s="54">
        <f t="shared" si="59"/>
        <v>0</v>
      </c>
      <c r="R221" s="55">
        <f t="shared" si="60"/>
        <v>0</v>
      </c>
      <c r="S221" s="55">
        <f t="shared" ca="1" si="61"/>
        <v>0</v>
      </c>
      <c r="T221" s="55">
        <f t="shared" ca="1" si="62"/>
        <v>8.4285714285714288</v>
      </c>
      <c r="U221" s="28" t="str">
        <f t="shared" ca="1" si="64"/>
        <v>NO</v>
      </c>
      <c r="V221" s="105" t="str">
        <f t="shared" ca="1" si="63"/>
        <v>VENCIDO</v>
      </c>
      <c r="W221" s="105" t="str">
        <f t="shared" ca="1" si="52"/>
        <v>VENCIDO</v>
      </c>
      <c r="X221" s="29" t="s">
        <v>568</v>
      </c>
      <c r="Y221" s="100" t="s">
        <v>449</v>
      </c>
      <c r="Z221" s="29">
        <f t="shared" si="53"/>
        <v>1</v>
      </c>
      <c r="AA221" s="29" t="str">
        <f t="shared" si="58"/>
        <v>H6R15 - 1</v>
      </c>
      <c r="AB221" s="111">
        <f t="shared" ca="1" si="55"/>
        <v>1</v>
      </c>
      <c r="AC221" s="111">
        <f t="shared" ca="1" si="56"/>
        <v>1</v>
      </c>
      <c r="AD221" s="111" t="str">
        <f t="shared" si="57"/>
        <v>H6R15.</v>
      </c>
      <c r="AE221" s="111" t="str">
        <f t="shared" si="54"/>
        <v>H6R15</v>
      </c>
      <c r="AF221" s="21"/>
      <c r="AG221" s="21"/>
      <c r="AH221" s="21"/>
      <c r="AI221" s="21"/>
      <c r="AJ221" s="21"/>
      <c r="AK221" s="21"/>
      <c r="AL221" s="21"/>
      <c r="AM221" s="21"/>
      <c r="AN221" s="21"/>
      <c r="AO221" s="21"/>
    </row>
    <row r="222" spans="1:41" s="2" customFormat="1" ht="249.95" customHeight="1" x14ac:dyDescent="0.2">
      <c r="A222" s="24">
        <v>186</v>
      </c>
      <c r="B222" s="30">
        <v>221</v>
      </c>
      <c r="C222" s="24"/>
      <c r="D222" s="24" t="s">
        <v>47</v>
      </c>
      <c r="E222" s="87" t="s">
        <v>2368</v>
      </c>
      <c r="F222" s="88" t="s">
        <v>218</v>
      </c>
      <c r="G222" s="88" t="s">
        <v>1869</v>
      </c>
      <c r="H222" s="88" t="s">
        <v>1868</v>
      </c>
      <c r="I222" s="60" t="s">
        <v>2006</v>
      </c>
      <c r="J222" s="31">
        <v>1</v>
      </c>
      <c r="K222" s="51">
        <v>43040</v>
      </c>
      <c r="L222" s="51">
        <v>43099</v>
      </c>
      <c r="M222" s="59">
        <f t="shared" si="51"/>
        <v>8.4285714285714288</v>
      </c>
      <c r="N222" s="30" t="s">
        <v>1831</v>
      </c>
      <c r="O222" s="108">
        <v>0</v>
      </c>
      <c r="P222" s="30"/>
      <c r="Q222" s="54">
        <f t="shared" si="59"/>
        <v>0</v>
      </c>
      <c r="R222" s="55">
        <f t="shared" si="60"/>
        <v>0</v>
      </c>
      <c r="S222" s="55">
        <f t="shared" ca="1" si="61"/>
        <v>0</v>
      </c>
      <c r="T222" s="55">
        <f t="shared" ca="1" si="62"/>
        <v>8.4285714285714288</v>
      </c>
      <c r="U222" s="28" t="str">
        <f t="shared" ca="1" si="64"/>
        <v>NO</v>
      </c>
      <c r="V222" s="105" t="str">
        <f t="shared" ca="1" si="63"/>
        <v>VENCIDO</v>
      </c>
      <c r="W222" s="105" t="str">
        <f t="shared" ca="1" si="52"/>
        <v>VENCIDO</v>
      </c>
      <c r="X222" s="29" t="s">
        <v>568</v>
      </c>
      <c r="Y222" s="100" t="s">
        <v>450</v>
      </c>
      <c r="Z222" s="29">
        <f t="shared" si="53"/>
        <v>1</v>
      </c>
      <c r="AA222" s="29" t="str">
        <f t="shared" si="58"/>
        <v>H7R15 - 1</v>
      </c>
      <c r="AB222" s="111">
        <f t="shared" ca="1" si="55"/>
        <v>1</v>
      </c>
      <c r="AC222" s="111">
        <f t="shared" ca="1" si="56"/>
        <v>1</v>
      </c>
      <c r="AD222" s="111" t="str">
        <f t="shared" si="57"/>
        <v>H7R15.</v>
      </c>
      <c r="AE222" s="111" t="str">
        <f t="shared" si="54"/>
        <v>H7R15</v>
      </c>
      <c r="AF222" s="21"/>
      <c r="AG222" s="21"/>
      <c r="AH222" s="21"/>
      <c r="AI222" s="21"/>
      <c r="AJ222" s="21"/>
      <c r="AK222" s="21"/>
      <c r="AL222" s="21"/>
      <c r="AM222" s="21"/>
      <c r="AN222" s="21"/>
      <c r="AO222" s="21"/>
    </row>
    <row r="223" spans="1:41" s="2" customFormat="1" ht="249.95" customHeight="1" x14ac:dyDescent="0.2">
      <c r="A223" s="24">
        <v>187</v>
      </c>
      <c r="B223" s="30">
        <v>222</v>
      </c>
      <c r="C223" s="24"/>
      <c r="D223" s="24" t="s">
        <v>33</v>
      </c>
      <c r="E223" s="87" t="s">
        <v>2369</v>
      </c>
      <c r="F223" s="88" t="s">
        <v>219</v>
      </c>
      <c r="G223" s="88" t="s">
        <v>1870</v>
      </c>
      <c r="H223" s="87" t="s">
        <v>1871</v>
      </c>
      <c r="I223" s="31" t="s">
        <v>9</v>
      </c>
      <c r="J223" s="31">
        <v>1</v>
      </c>
      <c r="K223" s="51">
        <v>43040</v>
      </c>
      <c r="L223" s="51">
        <v>43099</v>
      </c>
      <c r="M223" s="59">
        <f t="shared" si="51"/>
        <v>8.4285714285714288</v>
      </c>
      <c r="N223" s="30" t="s">
        <v>1831</v>
      </c>
      <c r="O223" s="108">
        <v>0</v>
      </c>
      <c r="P223" s="30"/>
      <c r="Q223" s="54">
        <f t="shared" si="59"/>
        <v>0</v>
      </c>
      <c r="R223" s="55">
        <f t="shared" si="60"/>
        <v>0</v>
      </c>
      <c r="S223" s="55">
        <f t="shared" ca="1" si="61"/>
        <v>0</v>
      </c>
      <c r="T223" s="55">
        <f t="shared" ca="1" si="62"/>
        <v>8.4285714285714288</v>
      </c>
      <c r="U223" s="28" t="str">
        <f t="shared" ca="1" si="64"/>
        <v>NO</v>
      </c>
      <c r="V223" s="105" t="str">
        <f t="shared" ca="1" si="63"/>
        <v>VENCIDO</v>
      </c>
      <c r="W223" s="105" t="str">
        <f t="shared" ca="1" si="52"/>
        <v>VENCIDO</v>
      </c>
      <c r="X223" s="29" t="s">
        <v>568</v>
      </c>
      <c r="Y223" s="100" t="s">
        <v>451</v>
      </c>
      <c r="Z223" s="29">
        <f t="shared" si="53"/>
        <v>1</v>
      </c>
      <c r="AA223" s="29" t="str">
        <f t="shared" si="58"/>
        <v>H8R15 - 1</v>
      </c>
      <c r="AB223" s="111">
        <f t="shared" ca="1" si="55"/>
        <v>1</v>
      </c>
      <c r="AC223" s="111">
        <f t="shared" ca="1" si="56"/>
        <v>1</v>
      </c>
      <c r="AD223" s="111" t="str">
        <f t="shared" si="57"/>
        <v>H8R15.</v>
      </c>
      <c r="AE223" s="111" t="str">
        <f t="shared" si="54"/>
        <v>H8R15</v>
      </c>
      <c r="AF223" s="21"/>
      <c r="AG223" s="21"/>
      <c r="AH223" s="21"/>
      <c r="AI223" s="21"/>
      <c r="AJ223" s="21"/>
      <c r="AK223" s="21"/>
      <c r="AL223" s="21"/>
      <c r="AM223" s="21"/>
      <c r="AN223" s="21"/>
      <c r="AO223" s="21"/>
    </row>
    <row r="224" spans="1:41" s="2" customFormat="1" ht="249.95" customHeight="1" x14ac:dyDescent="0.2">
      <c r="A224" s="24">
        <v>188</v>
      </c>
      <c r="B224" s="30">
        <v>223</v>
      </c>
      <c r="C224" s="24"/>
      <c r="D224" s="24" t="s">
        <v>24</v>
      </c>
      <c r="E224" s="87" t="s">
        <v>2370</v>
      </c>
      <c r="F224" s="88" t="s">
        <v>220</v>
      </c>
      <c r="G224" s="88" t="s">
        <v>1873</v>
      </c>
      <c r="H224" s="87" t="s">
        <v>1874</v>
      </c>
      <c r="I224" s="31" t="s">
        <v>9</v>
      </c>
      <c r="J224" s="31">
        <v>1</v>
      </c>
      <c r="K224" s="51">
        <v>43040</v>
      </c>
      <c r="L224" s="51">
        <v>43099</v>
      </c>
      <c r="M224" s="59">
        <f t="shared" si="51"/>
        <v>8.4285714285714288</v>
      </c>
      <c r="N224" s="30" t="s">
        <v>1831</v>
      </c>
      <c r="O224" s="108">
        <v>0</v>
      </c>
      <c r="P224" s="30"/>
      <c r="Q224" s="54">
        <f t="shared" si="59"/>
        <v>0</v>
      </c>
      <c r="R224" s="55">
        <f t="shared" si="60"/>
        <v>0</v>
      </c>
      <c r="S224" s="55">
        <f t="shared" ca="1" si="61"/>
        <v>0</v>
      </c>
      <c r="T224" s="55">
        <f t="shared" ca="1" si="62"/>
        <v>8.4285714285714288</v>
      </c>
      <c r="U224" s="28" t="str">
        <f t="shared" ca="1" si="64"/>
        <v>NO</v>
      </c>
      <c r="V224" s="105" t="str">
        <f t="shared" ca="1" si="63"/>
        <v>VENCIDO</v>
      </c>
      <c r="W224" s="105" t="str">
        <f t="shared" ca="1" si="52"/>
        <v>VENCIDO</v>
      </c>
      <c r="X224" s="29" t="s">
        <v>568</v>
      </c>
      <c r="Y224" s="100" t="s">
        <v>452</v>
      </c>
      <c r="Z224" s="29">
        <f t="shared" si="53"/>
        <v>1</v>
      </c>
      <c r="AA224" s="29" t="str">
        <f t="shared" si="58"/>
        <v>H9R15 - 1</v>
      </c>
      <c r="AB224" s="111">
        <f t="shared" ca="1" si="55"/>
        <v>1</v>
      </c>
      <c r="AC224" s="111">
        <f t="shared" ca="1" si="56"/>
        <v>1</v>
      </c>
      <c r="AD224" s="111" t="str">
        <f t="shared" si="57"/>
        <v>H9R15.</v>
      </c>
      <c r="AE224" s="111" t="str">
        <f t="shared" si="54"/>
        <v>H9R15</v>
      </c>
      <c r="AF224" s="21"/>
      <c r="AG224" s="21"/>
      <c r="AH224" s="21"/>
      <c r="AI224" s="21"/>
      <c r="AJ224" s="21"/>
      <c r="AK224" s="21"/>
      <c r="AL224" s="21"/>
      <c r="AM224" s="21"/>
      <c r="AN224" s="21"/>
      <c r="AO224" s="21"/>
    </row>
    <row r="225" spans="1:41" s="2" customFormat="1" ht="249.95" customHeight="1" x14ac:dyDescent="0.2">
      <c r="A225" s="24">
        <v>189</v>
      </c>
      <c r="B225" s="30">
        <v>224</v>
      </c>
      <c r="C225" s="24"/>
      <c r="D225" s="24" t="s">
        <v>38</v>
      </c>
      <c r="E225" s="87" t="s">
        <v>2371</v>
      </c>
      <c r="F225" s="88" t="s">
        <v>221</v>
      </c>
      <c r="G225" s="87" t="s">
        <v>1875</v>
      </c>
      <c r="H225" s="87" t="s">
        <v>1876</v>
      </c>
      <c r="I225" s="31" t="s">
        <v>1770</v>
      </c>
      <c r="J225" s="31">
        <v>1</v>
      </c>
      <c r="K225" s="51">
        <v>43040</v>
      </c>
      <c r="L225" s="51">
        <v>43099</v>
      </c>
      <c r="M225" s="59">
        <f t="shared" si="51"/>
        <v>8.4285714285714288</v>
      </c>
      <c r="N225" s="30" t="s">
        <v>1831</v>
      </c>
      <c r="O225" s="108">
        <v>1</v>
      </c>
      <c r="P225" s="30"/>
      <c r="Q225" s="54">
        <f t="shared" si="59"/>
        <v>100</v>
      </c>
      <c r="R225" s="55">
        <f t="shared" si="60"/>
        <v>8.4285714285714288</v>
      </c>
      <c r="S225" s="55">
        <f t="shared" ca="1" si="61"/>
        <v>8.4285714285714288</v>
      </c>
      <c r="T225" s="55">
        <f t="shared" ca="1" si="62"/>
        <v>8.4285714285714288</v>
      </c>
      <c r="U225" s="28" t="str">
        <f t="shared" si="64"/>
        <v>SI</v>
      </c>
      <c r="V225" s="105" t="str">
        <f t="shared" si="63"/>
        <v>CUMPLIDO</v>
      </c>
      <c r="W225" s="105" t="str">
        <f t="shared" si="52"/>
        <v>CUMPLIDO</v>
      </c>
      <c r="X225" s="29" t="s">
        <v>568</v>
      </c>
      <c r="Y225" s="100" t="s">
        <v>453</v>
      </c>
      <c r="Z225" s="29">
        <f t="shared" si="53"/>
        <v>1</v>
      </c>
      <c r="AA225" s="29" t="str">
        <f t="shared" si="58"/>
        <v>H10R15 - 1</v>
      </c>
      <c r="AB225" s="111">
        <f t="shared" si="55"/>
        <v>5</v>
      </c>
      <c r="AC225" s="111">
        <f t="shared" si="56"/>
        <v>5</v>
      </c>
      <c r="AD225" s="111" t="str">
        <f t="shared" si="57"/>
        <v>H10R15.</v>
      </c>
      <c r="AE225" s="111" t="str">
        <f t="shared" si="54"/>
        <v>H10R15</v>
      </c>
      <c r="AF225" s="21"/>
      <c r="AG225" s="21"/>
      <c r="AH225" s="21"/>
      <c r="AI225" s="21"/>
      <c r="AJ225" s="21"/>
      <c r="AK225" s="21"/>
      <c r="AL225" s="21"/>
      <c r="AM225" s="21"/>
      <c r="AN225" s="21"/>
      <c r="AO225" s="21"/>
    </row>
    <row r="226" spans="1:41" s="2" customFormat="1" ht="249.95" customHeight="1" x14ac:dyDescent="0.2">
      <c r="A226" s="24">
        <v>190</v>
      </c>
      <c r="B226" s="30">
        <v>225</v>
      </c>
      <c r="C226" s="24"/>
      <c r="D226" s="24" t="s">
        <v>181</v>
      </c>
      <c r="E226" s="87" t="s">
        <v>222</v>
      </c>
      <c r="F226" s="88" t="s">
        <v>223</v>
      </c>
      <c r="G226" s="87" t="s">
        <v>1877</v>
      </c>
      <c r="H226" s="87" t="s">
        <v>1878</v>
      </c>
      <c r="I226" s="31" t="s">
        <v>2071</v>
      </c>
      <c r="J226" s="31">
        <v>1</v>
      </c>
      <c r="K226" s="51">
        <v>43040</v>
      </c>
      <c r="L226" s="51">
        <v>43099</v>
      </c>
      <c r="M226" s="59">
        <f t="shared" si="51"/>
        <v>8.4285714285714288</v>
      </c>
      <c r="N226" s="30" t="s">
        <v>1831</v>
      </c>
      <c r="O226" s="108">
        <v>0</v>
      </c>
      <c r="P226" s="30"/>
      <c r="Q226" s="54">
        <f t="shared" si="59"/>
        <v>0</v>
      </c>
      <c r="R226" s="55">
        <f t="shared" si="60"/>
        <v>0</v>
      </c>
      <c r="S226" s="55">
        <f t="shared" ca="1" si="61"/>
        <v>0</v>
      </c>
      <c r="T226" s="55">
        <f t="shared" ca="1" si="62"/>
        <v>8.4285714285714288</v>
      </c>
      <c r="U226" s="28" t="str">
        <f t="shared" ca="1" si="64"/>
        <v>NO</v>
      </c>
      <c r="V226" s="105" t="str">
        <f t="shared" ca="1" si="63"/>
        <v>VENCIDO</v>
      </c>
      <c r="W226" s="105" t="str">
        <f t="shared" ca="1" si="52"/>
        <v>VENCIDO</v>
      </c>
      <c r="X226" s="29" t="s">
        <v>568</v>
      </c>
      <c r="Y226" s="100" t="s">
        <v>454</v>
      </c>
      <c r="Z226" s="29">
        <f t="shared" si="53"/>
        <v>1</v>
      </c>
      <c r="AA226" s="29" t="str">
        <f t="shared" si="58"/>
        <v>H11R15 - 1</v>
      </c>
      <c r="AB226" s="111">
        <f t="shared" ca="1" si="55"/>
        <v>1</v>
      </c>
      <c r="AC226" s="111">
        <f t="shared" ca="1" si="56"/>
        <v>1</v>
      </c>
      <c r="AD226" s="111" t="str">
        <f t="shared" si="57"/>
        <v>H11R15.</v>
      </c>
      <c r="AE226" s="111" t="str">
        <f t="shared" si="54"/>
        <v>H11R15</v>
      </c>
      <c r="AF226" s="21"/>
      <c r="AG226" s="21"/>
      <c r="AH226" s="21"/>
      <c r="AI226" s="21"/>
      <c r="AJ226" s="21"/>
      <c r="AK226" s="21"/>
      <c r="AL226" s="21"/>
      <c r="AM226" s="21"/>
      <c r="AN226" s="21"/>
      <c r="AO226" s="21"/>
    </row>
    <row r="227" spans="1:41" s="2" customFormat="1" ht="249.95" customHeight="1" x14ac:dyDescent="0.2">
      <c r="A227" s="24">
        <v>191</v>
      </c>
      <c r="B227" s="30">
        <v>226</v>
      </c>
      <c r="C227" s="24"/>
      <c r="D227" s="24" t="s">
        <v>29</v>
      </c>
      <c r="E227" s="87" t="s">
        <v>2072</v>
      </c>
      <c r="F227" s="88" t="s">
        <v>224</v>
      </c>
      <c r="G227" s="87" t="s">
        <v>1741</v>
      </c>
      <c r="H227" s="87" t="s">
        <v>1742</v>
      </c>
      <c r="I227" s="31" t="s">
        <v>1743</v>
      </c>
      <c r="J227" s="31">
        <v>1</v>
      </c>
      <c r="K227" s="51">
        <v>43040</v>
      </c>
      <c r="L227" s="51">
        <v>43099</v>
      </c>
      <c r="M227" s="59">
        <f t="shared" si="51"/>
        <v>8.4285714285714288</v>
      </c>
      <c r="N227" s="30" t="s">
        <v>1594</v>
      </c>
      <c r="O227" s="108">
        <v>1</v>
      </c>
      <c r="P227" s="30"/>
      <c r="Q227" s="54">
        <f t="shared" si="59"/>
        <v>100</v>
      </c>
      <c r="R227" s="55">
        <f t="shared" si="60"/>
        <v>8.4285714285714288</v>
      </c>
      <c r="S227" s="55">
        <f t="shared" ca="1" si="61"/>
        <v>8.4285714285714288</v>
      </c>
      <c r="T227" s="55">
        <f t="shared" ca="1" si="62"/>
        <v>8.4285714285714288</v>
      </c>
      <c r="U227" s="28" t="str">
        <f t="shared" si="64"/>
        <v>SI</v>
      </c>
      <c r="V227" s="105" t="str">
        <f t="shared" si="63"/>
        <v>CUMPLIDO</v>
      </c>
      <c r="W227" s="105" t="str">
        <f t="shared" si="52"/>
        <v>CUMPLIDO</v>
      </c>
      <c r="X227" s="29" t="s">
        <v>568</v>
      </c>
      <c r="Y227" s="100" t="s">
        <v>455</v>
      </c>
      <c r="Z227" s="29">
        <f t="shared" si="53"/>
        <v>1</v>
      </c>
      <c r="AA227" s="29" t="str">
        <f t="shared" si="58"/>
        <v>H12R15 - 1</v>
      </c>
      <c r="AB227" s="111">
        <f t="shared" si="55"/>
        <v>5</v>
      </c>
      <c r="AC227" s="111">
        <f t="shared" si="56"/>
        <v>5</v>
      </c>
      <c r="AD227" s="111" t="str">
        <f t="shared" si="57"/>
        <v>H12R15.</v>
      </c>
      <c r="AE227" s="111" t="str">
        <f t="shared" si="54"/>
        <v>H12R15</v>
      </c>
      <c r="AF227" s="21"/>
      <c r="AG227" s="21"/>
      <c r="AH227" s="21"/>
      <c r="AI227" s="21"/>
      <c r="AJ227" s="21"/>
      <c r="AK227" s="21"/>
      <c r="AL227" s="21"/>
      <c r="AM227" s="21"/>
      <c r="AN227" s="21"/>
      <c r="AO227" s="21"/>
    </row>
    <row r="228" spans="1:41" s="2" customFormat="1" ht="249.95" customHeight="1" x14ac:dyDescent="0.2">
      <c r="A228" s="24">
        <v>192</v>
      </c>
      <c r="B228" s="30">
        <v>227</v>
      </c>
      <c r="C228" s="24"/>
      <c r="D228" s="24" t="s">
        <v>33</v>
      </c>
      <c r="E228" s="87" t="s">
        <v>225</v>
      </c>
      <c r="F228" s="88" t="s">
        <v>226</v>
      </c>
      <c r="G228" s="87" t="s">
        <v>2141</v>
      </c>
      <c r="H228" s="87" t="s">
        <v>1724</v>
      </c>
      <c r="I228" s="31" t="s">
        <v>9</v>
      </c>
      <c r="J228" s="31">
        <v>1</v>
      </c>
      <c r="K228" s="51">
        <v>43040</v>
      </c>
      <c r="L228" s="51">
        <v>43099</v>
      </c>
      <c r="M228" s="59">
        <f t="shared" si="51"/>
        <v>8.4285714285714288</v>
      </c>
      <c r="N228" s="30" t="s">
        <v>1594</v>
      </c>
      <c r="O228" s="108">
        <v>1</v>
      </c>
      <c r="P228" s="56"/>
      <c r="Q228" s="54">
        <f t="shared" si="59"/>
        <v>100</v>
      </c>
      <c r="R228" s="55">
        <f t="shared" si="60"/>
        <v>8.4285714285714288</v>
      </c>
      <c r="S228" s="55">
        <f t="shared" ca="1" si="61"/>
        <v>8.4285714285714288</v>
      </c>
      <c r="T228" s="55">
        <f t="shared" ca="1" si="62"/>
        <v>8.4285714285714288</v>
      </c>
      <c r="U228" s="28" t="str">
        <f t="shared" si="64"/>
        <v>SI</v>
      </c>
      <c r="V228" s="105" t="str">
        <f t="shared" si="63"/>
        <v>CUMPLIDO</v>
      </c>
      <c r="W228" s="105" t="str">
        <f t="shared" si="52"/>
        <v>CUMPLIDO</v>
      </c>
      <c r="X228" s="29" t="s">
        <v>568</v>
      </c>
      <c r="Y228" s="100" t="s">
        <v>456</v>
      </c>
      <c r="Z228" s="29">
        <f t="shared" si="53"/>
        <v>1</v>
      </c>
      <c r="AA228" s="29" t="str">
        <f t="shared" si="58"/>
        <v>H13R15 - 1</v>
      </c>
      <c r="AB228" s="111">
        <f t="shared" si="55"/>
        <v>5</v>
      </c>
      <c r="AC228" s="111">
        <f t="shared" si="56"/>
        <v>5</v>
      </c>
      <c r="AD228" s="111" t="str">
        <f t="shared" si="57"/>
        <v>H13R15.</v>
      </c>
      <c r="AE228" s="111" t="str">
        <f t="shared" si="54"/>
        <v>H13R15</v>
      </c>
      <c r="AF228" s="21"/>
      <c r="AG228" s="21"/>
      <c r="AH228" s="21"/>
      <c r="AI228" s="21"/>
      <c r="AJ228" s="21"/>
      <c r="AK228" s="21"/>
      <c r="AL228" s="21"/>
      <c r="AM228" s="21"/>
      <c r="AN228" s="21"/>
      <c r="AO228" s="21"/>
    </row>
    <row r="229" spans="1:41" s="2" customFormat="1" ht="249.95" customHeight="1" x14ac:dyDescent="0.2">
      <c r="A229" s="24">
        <v>193</v>
      </c>
      <c r="B229" s="30">
        <v>228</v>
      </c>
      <c r="C229" s="24"/>
      <c r="D229" s="24" t="s">
        <v>33</v>
      </c>
      <c r="E229" s="87" t="s">
        <v>2372</v>
      </c>
      <c r="F229" s="88" t="s">
        <v>957</v>
      </c>
      <c r="G229" s="88" t="s">
        <v>1744</v>
      </c>
      <c r="H229" s="87" t="s">
        <v>1745</v>
      </c>
      <c r="I229" s="31" t="s">
        <v>8</v>
      </c>
      <c r="J229" s="31">
        <v>1</v>
      </c>
      <c r="K229" s="51">
        <v>43040</v>
      </c>
      <c r="L229" s="51">
        <v>43099</v>
      </c>
      <c r="M229" s="59">
        <f t="shared" ref="M229:M291" si="65">(+L229-K229)/7</f>
        <v>8.4285714285714288</v>
      </c>
      <c r="N229" s="30" t="s">
        <v>1594</v>
      </c>
      <c r="O229" s="108">
        <v>0</v>
      </c>
      <c r="P229" s="30"/>
      <c r="Q229" s="54">
        <f t="shared" si="59"/>
        <v>0</v>
      </c>
      <c r="R229" s="55">
        <f t="shared" si="60"/>
        <v>0</v>
      </c>
      <c r="S229" s="55">
        <f t="shared" ca="1" si="61"/>
        <v>0</v>
      </c>
      <c r="T229" s="55">
        <f t="shared" ca="1" si="62"/>
        <v>8.4285714285714288</v>
      </c>
      <c r="U229" s="28" t="str">
        <f t="shared" ca="1" si="64"/>
        <v>NO</v>
      </c>
      <c r="V229" s="105" t="str">
        <f t="shared" ca="1" si="63"/>
        <v>VENCIDO</v>
      </c>
      <c r="W229" s="105" t="str">
        <f t="shared" ca="1" si="52"/>
        <v>VENCIDO</v>
      </c>
      <c r="X229" s="29" t="s">
        <v>568</v>
      </c>
      <c r="Y229" s="100" t="s">
        <v>457</v>
      </c>
      <c r="Z229" s="29">
        <f t="shared" si="53"/>
        <v>1</v>
      </c>
      <c r="AA229" s="29" t="str">
        <f t="shared" si="58"/>
        <v>H14R15 - 1</v>
      </c>
      <c r="AB229" s="111">
        <f t="shared" ca="1" si="55"/>
        <v>1</v>
      </c>
      <c r="AC229" s="111">
        <f t="shared" ca="1" si="56"/>
        <v>1</v>
      </c>
      <c r="AD229" s="111" t="str">
        <f t="shared" si="57"/>
        <v>H14R15</v>
      </c>
      <c r="AE229" s="111" t="str">
        <f t="shared" si="54"/>
        <v>H14R15</v>
      </c>
      <c r="AF229" s="21"/>
      <c r="AG229" s="21"/>
      <c r="AH229" s="21"/>
      <c r="AI229" s="21"/>
      <c r="AJ229" s="21"/>
      <c r="AK229" s="21"/>
      <c r="AL229" s="21"/>
      <c r="AM229" s="21"/>
      <c r="AN229" s="21"/>
      <c r="AO229" s="21"/>
    </row>
    <row r="230" spans="1:41" s="2" customFormat="1" ht="249.95" customHeight="1" x14ac:dyDescent="0.2">
      <c r="A230" s="24">
        <v>194</v>
      </c>
      <c r="B230" s="30">
        <v>229</v>
      </c>
      <c r="C230" s="24"/>
      <c r="D230" s="32" t="s">
        <v>181</v>
      </c>
      <c r="E230" s="88" t="s">
        <v>2373</v>
      </c>
      <c r="F230" s="88" t="s">
        <v>227</v>
      </c>
      <c r="G230" s="88" t="s">
        <v>1746</v>
      </c>
      <c r="H230" s="88" t="s">
        <v>1747</v>
      </c>
      <c r="I230" s="31" t="s">
        <v>1748</v>
      </c>
      <c r="J230" s="31">
        <v>1</v>
      </c>
      <c r="K230" s="51">
        <v>43040</v>
      </c>
      <c r="L230" s="51">
        <v>43099</v>
      </c>
      <c r="M230" s="59">
        <f t="shared" si="65"/>
        <v>8.4285714285714288</v>
      </c>
      <c r="N230" s="30" t="s">
        <v>1594</v>
      </c>
      <c r="O230" s="108">
        <v>0</v>
      </c>
      <c r="P230" s="30"/>
      <c r="Q230" s="54">
        <f t="shared" si="59"/>
        <v>0</v>
      </c>
      <c r="R230" s="55">
        <f t="shared" si="60"/>
        <v>0</v>
      </c>
      <c r="S230" s="55">
        <f t="shared" ca="1" si="61"/>
        <v>0</v>
      </c>
      <c r="T230" s="55">
        <f t="shared" ca="1" si="62"/>
        <v>8.4285714285714288</v>
      </c>
      <c r="U230" s="28" t="str">
        <f t="shared" ca="1" si="64"/>
        <v>NO</v>
      </c>
      <c r="V230" s="105" t="str">
        <f t="shared" ca="1" si="63"/>
        <v>VENCIDO</v>
      </c>
      <c r="W230" s="105" t="str">
        <f t="shared" ca="1" si="52"/>
        <v>VENCIDO</v>
      </c>
      <c r="X230" s="29" t="s">
        <v>568</v>
      </c>
      <c r="Y230" s="100" t="s">
        <v>458</v>
      </c>
      <c r="Z230" s="29">
        <f t="shared" si="53"/>
        <v>1</v>
      </c>
      <c r="AA230" s="29" t="str">
        <f t="shared" si="58"/>
        <v>H15R15 - 1</v>
      </c>
      <c r="AB230" s="111">
        <f t="shared" ca="1" si="55"/>
        <v>1</v>
      </c>
      <c r="AC230" s="111">
        <f t="shared" ca="1" si="56"/>
        <v>1</v>
      </c>
      <c r="AD230" s="111" t="str">
        <f t="shared" si="57"/>
        <v>H15R15.</v>
      </c>
      <c r="AE230" s="111" t="str">
        <f t="shared" si="54"/>
        <v>H15R15</v>
      </c>
      <c r="AF230" s="21"/>
      <c r="AG230" s="21"/>
      <c r="AH230" s="21"/>
      <c r="AI230" s="21"/>
      <c r="AJ230" s="21"/>
      <c r="AK230" s="21"/>
      <c r="AL230" s="21"/>
      <c r="AM230" s="21"/>
      <c r="AN230" s="21"/>
      <c r="AO230" s="21"/>
    </row>
    <row r="231" spans="1:41" s="2" customFormat="1" ht="249.95" customHeight="1" x14ac:dyDescent="0.2">
      <c r="A231" s="24">
        <v>195</v>
      </c>
      <c r="B231" s="30">
        <v>230</v>
      </c>
      <c r="C231" s="24"/>
      <c r="D231" s="24" t="s">
        <v>24</v>
      </c>
      <c r="E231" s="88" t="s">
        <v>2374</v>
      </c>
      <c r="F231" s="88" t="s">
        <v>227</v>
      </c>
      <c r="G231" s="71" t="s">
        <v>1850</v>
      </c>
      <c r="H231" s="71" t="s">
        <v>967</v>
      </c>
      <c r="I231" s="72" t="s">
        <v>63</v>
      </c>
      <c r="J231" s="72">
        <v>3</v>
      </c>
      <c r="K231" s="73">
        <v>43040</v>
      </c>
      <c r="L231" s="73">
        <v>43342</v>
      </c>
      <c r="M231" s="59">
        <f t="shared" si="65"/>
        <v>43.142857142857146</v>
      </c>
      <c r="N231" s="30" t="s">
        <v>23</v>
      </c>
      <c r="O231" s="108">
        <v>1.5</v>
      </c>
      <c r="P231" s="30"/>
      <c r="Q231" s="54">
        <f t="shared" si="59"/>
        <v>50</v>
      </c>
      <c r="R231" s="55">
        <f t="shared" si="60"/>
        <v>21.571428571428573</v>
      </c>
      <c r="S231" s="55">
        <f t="shared" ca="1" si="61"/>
        <v>0</v>
      </c>
      <c r="T231" s="55">
        <f t="shared" ca="1" si="62"/>
        <v>0</v>
      </c>
      <c r="U231" s="28" t="str">
        <f t="shared" ca="1" si="64"/>
        <v>NO</v>
      </c>
      <c r="V231" s="105" t="str">
        <f t="shared" ca="1" si="63"/>
        <v>CON AVANCE</v>
      </c>
      <c r="W231" s="105" t="str">
        <f t="shared" ca="1" si="52"/>
        <v>CON AVANCE</v>
      </c>
      <c r="X231" s="29" t="s">
        <v>568</v>
      </c>
      <c r="Y231" s="100" t="s">
        <v>459</v>
      </c>
      <c r="Z231" s="29">
        <f t="shared" si="53"/>
        <v>1</v>
      </c>
      <c r="AA231" s="29" t="str">
        <f t="shared" si="58"/>
        <v>H16R15 - 1</v>
      </c>
      <c r="AB231" s="111">
        <f t="shared" ca="1" si="55"/>
        <v>4</v>
      </c>
      <c r="AC231" s="111">
        <f t="shared" ca="1" si="56"/>
        <v>4</v>
      </c>
      <c r="AD231" s="111" t="str">
        <f t="shared" si="57"/>
        <v>H16R15.</v>
      </c>
      <c r="AE231" s="111" t="str">
        <f t="shared" si="54"/>
        <v>H16R15</v>
      </c>
      <c r="AF231" s="21"/>
      <c r="AG231" s="21"/>
      <c r="AH231" s="21"/>
      <c r="AI231" s="21"/>
      <c r="AJ231" s="21"/>
      <c r="AK231" s="21"/>
      <c r="AL231" s="21"/>
      <c r="AM231" s="21"/>
      <c r="AN231" s="21"/>
      <c r="AO231" s="21"/>
    </row>
    <row r="232" spans="1:41" s="2" customFormat="1" ht="249.95" customHeight="1" x14ac:dyDescent="0.2">
      <c r="A232" s="24">
        <v>196</v>
      </c>
      <c r="B232" s="30">
        <v>231</v>
      </c>
      <c r="C232" s="24"/>
      <c r="D232" s="24" t="s">
        <v>33</v>
      </c>
      <c r="E232" s="88" t="s">
        <v>2375</v>
      </c>
      <c r="F232" s="88" t="s">
        <v>228</v>
      </c>
      <c r="G232" s="87" t="s">
        <v>1749</v>
      </c>
      <c r="H232" s="87" t="s">
        <v>1750</v>
      </c>
      <c r="I232" s="31" t="s">
        <v>1751</v>
      </c>
      <c r="J232" s="31">
        <v>1</v>
      </c>
      <c r="K232" s="51">
        <v>43040</v>
      </c>
      <c r="L232" s="51">
        <v>43099</v>
      </c>
      <c r="M232" s="59">
        <f t="shared" si="65"/>
        <v>8.4285714285714288</v>
      </c>
      <c r="N232" s="30" t="s">
        <v>1594</v>
      </c>
      <c r="O232" s="108">
        <v>1</v>
      </c>
      <c r="P232" s="30"/>
      <c r="Q232" s="54">
        <f t="shared" si="59"/>
        <v>100</v>
      </c>
      <c r="R232" s="55">
        <f t="shared" si="60"/>
        <v>8.4285714285714288</v>
      </c>
      <c r="S232" s="55">
        <f t="shared" ca="1" si="61"/>
        <v>8.4285714285714288</v>
      </c>
      <c r="T232" s="55">
        <f t="shared" ca="1" si="62"/>
        <v>8.4285714285714288</v>
      </c>
      <c r="U232" s="28" t="str">
        <f t="shared" si="64"/>
        <v>SI</v>
      </c>
      <c r="V232" s="105" t="str">
        <f t="shared" si="63"/>
        <v>CUMPLIDO</v>
      </c>
      <c r="W232" s="105" t="str">
        <f t="shared" si="52"/>
        <v>CUMPLIDO</v>
      </c>
      <c r="X232" s="29" t="s">
        <v>568</v>
      </c>
      <c r="Y232" s="100" t="s">
        <v>460</v>
      </c>
      <c r="Z232" s="29">
        <f t="shared" si="53"/>
        <v>1</v>
      </c>
      <c r="AA232" s="29" t="str">
        <f t="shared" si="58"/>
        <v>H17R15 - 1</v>
      </c>
      <c r="AB232" s="111">
        <f t="shared" si="55"/>
        <v>5</v>
      </c>
      <c r="AC232" s="111">
        <f t="shared" si="56"/>
        <v>5</v>
      </c>
      <c r="AD232" s="111" t="str">
        <f t="shared" si="57"/>
        <v>H17R15.</v>
      </c>
      <c r="AE232" s="111" t="str">
        <f t="shared" si="54"/>
        <v>H17R15</v>
      </c>
      <c r="AF232" s="21"/>
      <c r="AG232" s="21"/>
      <c r="AH232" s="21"/>
      <c r="AI232" s="21"/>
      <c r="AJ232" s="21"/>
      <c r="AK232" s="21"/>
      <c r="AL232" s="21"/>
      <c r="AM232" s="21"/>
      <c r="AN232" s="21"/>
      <c r="AO232" s="21"/>
    </row>
    <row r="233" spans="1:41" s="2" customFormat="1" ht="249.95" customHeight="1" x14ac:dyDescent="0.2">
      <c r="A233" s="24">
        <v>197</v>
      </c>
      <c r="B233" s="30">
        <v>232</v>
      </c>
      <c r="C233" s="24"/>
      <c r="D233" s="24" t="s">
        <v>181</v>
      </c>
      <c r="E233" s="88" t="s">
        <v>229</v>
      </c>
      <c r="F233" s="88" t="s">
        <v>227</v>
      </c>
      <c r="G233" s="87" t="s">
        <v>1752</v>
      </c>
      <c r="H233" s="87" t="s">
        <v>1753</v>
      </c>
      <c r="I233" s="31" t="s">
        <v>1754</v>
      </c>
      <c r="J233" s="31">
        <v>2</v>
      </c>
      <c r="K233" s="51">
        <v>43040</v>
      </c>
      <c r="L233" s="51">
        <v>43099</v>
      </c>
      <c r="M233" s="59">
        <f t="shared" si="65"/>
        <v>8.4285714285714288</v>
      </c>
      <c r="N233" s="30" t="s">
        <v>1594</v>
      </c>
      <c r="O233" s="108">
        <v>1</v>
      </c>
      <c r="P233" s="30"/>
      <c r="Q233" s="54">
        <f t="shared" si="59"/>
        <v>50</v>
      </c>
      <c r="R233" s="55">
        <f t="shared" si="60"/>
        <v>4.2142857142857144</v>
      </c>
      <c r="S233" s="55">
        <f t="shared" ca="1" si="61"/>
        <v>4.2142857142857144</v>
      </c>
      <c r="T233" s="55">
        <f t="shared" ca="1" si="62"/>
        <v>8.4285714285714288</v>
      </c>
      <c r="U233" s="28" t="str">
        <f t="shared" ca="1" si="64"/>
        <v>NO</v>
      </c>
      <c r="V233" s="105" t="str">
        <f t="shared" ca="1" si="63"/>
        <v>VENCIDO</v>
      </c>
      <c r="W233" s="105" t="str">
        <f t="shared" ca="1" si="52"/>
        <v>VENCIDO</v>
      </c>
      <c r="X233" s="29" t="s">
        <v>568</v>
      </c>
      <c r="Y233" s="100" t="s">
        <v>461</v>
      </c>
      <c r="Z233" s="29">
        <f t="shared" si="53"/>
        <v>1</v>
      </c>
      <c r="AA233" s="29" t="str">
        <f t="shared" si="58"/>
        <v>H18R15 - 1</v>
      </c>
      <c r="AB233" s="111">
        <f t="shared" ca="1" si="55"/>
        <v>1</v>
      </c>
      <c r="AC233" s="111">
        <f t="shared" ca="1" si="56"/>
        <v>1</v>
      </c>
      <c r="AD233" s="111" t="str">
        <f t="shared" si="57"/>
        <v>H18R15.</v>
      </c>
      <c r="AE233" s="111" t="str">
        <f t="shared" si="54"/>
        <v>H18R15</v>
      </c>
      <c r="AF233" s="21"/>
      <c r="AG233" s="21"/>
      <c r="AH233" s="21"/>
      <c r="AI233" s="21"/>
      <c r="AJ233" s="21"/>
      <c r="AK233" s="21"/>
      <c r="AL233" s="21"/>
      <c r="AM233" s="21"/>
      <c r="AN233" s="21"/>
      <c r="AO233" s="21"/>
    </row>
    <row r="234" spans="1:41" s="2" customFormat="1" ht="249.95" customHeight="1" x14ac:dyDescent="0.2">
      <c r="A234" s="24">
        <v>198</v>
      </c>
      <c r="B234" s="30">
        <v>233</v>
      </c>
      <c r="C234" s="24"/>
      <c r="D234" s="24" t="s">
        <v>181</v>
      </c>
      <c r="E234" s="88" t="s">
        <v>958</v>
      </c>
      <c r="F234" s="88" t="s">
        <v>230</v>
      </c>
      <c r="G234" s="87" t="s">
        <v>1752</v>
      </c>
      <c r="H234" s="87" t="s">
        <v>1755</v>
      </c>
      <c r="I234" s="31" t="s">
        <v>1754</v>
      </c>
      <c r="J234" s="31">
        <v>2</v>
      </c>
      <c r="K234" s="51">
        <v>43040</v>
      </c>
      <c r="L234" s="51">
        <v>43099</v>
      </c>
      <c r="M234" s="59">
        <f t="shared" si="65"/>
        <v>8.4285714285714288</v>
      </c>
      <c r="N234" s="30" t="s">
        <v>1594</v>
      </c>
      <c r="O234" s="108">
        <v>1</v>
      </c>
      <c r="P234" s="30"/>
      <c r="Q234" s="54">
        <f t="shared" si="59"/>
        <v>50</v>
      </c>
      <c r="R234" s="55">
        <f t="shared" si="60"/>
        <v>4.2142857142857144</v>
      </c>
      <c r="S234" s="55">
        <f t="shared" ca="1" si="61"/>
        <v>4.2142857142857144</v>
      </c>
      <c r="T234" s="55">
        <f t="shared" ca="1" si="62"/>
        <v>8.4285714285714288</v>
      </c>
      <c r="U234" s="28" t="str">
        <f t="shared" ca="1" si="64"/>
        <v>NO</v>
      </c>
      <c r="V234" s="105" t="str">
        <f t="shared" ca="1" si="63"/>
        <v>VENCIDO</v>
      </c>
      <c r="W234" s="105" t="str">
        <f t="shared" ca="1" si="52"/>
        <v>VENCIDO</v>
      </c>
      <c r="X234" s="29" t="s">
        <v>568</v>
      </c>
      <c r="Y234" s="100" t="s">
        <v>462</v>
      </c>
      <c r="Z234" s="29">
        <f t="shared" si="53"/>
        <v>1</v>
      </c>
      <c r="AA234" s="29" t="str">
        <f t="shared" si="58"/>
        <v>H19R15 - 1</v>
      </c>
      <c r="AB234" s="111">
        <f t="shared" ca="1" si="55"/>
        <v>1</v>
      </c>
      <c r="AC234" s="111">
        <f t="shared" ca="1" si="56"/>
        <v>1</v>
      </c>
      <c r="AD234" s="111" t="str">
        <f t="shared" si="57"/>
        <v>H19R15.</v>
      </c>
      <c r="AE234" s="111" t="str">
        <f t="shared" si="54"/>
        <v>H19R15</v>
      </c>
      <c r="AF234" s="21"/>
      <c r="AG234" s="21"/>
      <c r="AH234" s="21"/>
      <c r="AI234" s="21"/>
      <c r="AJ234" s="21"/>
      <c r="AK234" s="21"/>
      <c r="AL234" s="21"/>
      <c r="AM234" s="21"/>
      <c r="AN234" s="21"/>
      <c r="AO234" s="21"/>
    </row>
    <row r="235" spans="1:41" s="2" customFormat="1" ht="249.95" customHeight="1" x14ac:dyDescent="0.2">
      <c r="A235" s="24">
        <v>199</v>
      </c>
      <c r="B235" s="30">
        <v>234</v>
      </c>
      <c r="C235" s="24"/>
      <c r="D235" s="24" t="s">
        <v>33</v>
      </c>
      <c r="E235" s="88" t="s">
        <v>1456</v>
      </c>
      <c r="F235" s="88" t="s">
        <v>231</v>
      </c>
      <c r="G235" s="87" t="s">
        <v>1457</v>
      </c>
      <c r="H235" s="87" t="s">
        <v>1458</v>
      </c>
      <c r="I235" s="31" t="s">
        <v>1459</v>
      </c>
      <c r="J235" s="31">
        <v>2</v>
      </c>
      <c r="K235" s="51">
        <v>43040</v>
      </c>
      <c r="L235" s="51">
        <v>43403</v>
      </c>
      <c r="M235" s="59">
        <f t="shared" si="65"/>
        <v>51.857142857142854</v>
      </c>
      <c r="N235" s="30" t="s">
        <v>1345</v>
      </c>
      <c r="O235" s="108">
        <v>0</v>
      </c>
      <c r="P235" s="30"/>
      <c r="Q235" s="54">
        <f t="shared" si="59"/>
        <v>0</v>
      </c>
      <c r="R235" s="55">
        <f t="shared" si="60"/>
        <v>0</v>
      </c>
      <c r="S235" s="55">
        <f t="shared" ca="1" si="61"/>
        <v>0</v>
      </c>
      <c r="T235" s="55">
        <f t="shared" ca="1" si="62"/>
        <v>0</v>
      </c>
      <c r="U235" s="28" t="str">
        <f t="shared" ca="1" si="64"/>
        <v>NO</v>
      </c>
      <c r="V235" s="105" t="str">
        <f t="shared" ca="1" si="63"/>
        <v>EN TERMINO</v>
      </c>
      <c r="W235" s="105" t="str">
        <f t="shared" ca="1" si="52"/>
        <v>EN TERMINO</v>
      </c>
      <c r="X235" s="29" t="s">
        <v>568</v>
      </c>
      <c r="Y235" s="100" t="s">
        <v>463</v>
      </c>
      <c r="Z235" s="29">
        <f t="shared" si="53"/>
        <v>1</v>
      </c>
      <c r="AA235" s="29" t="str">
        <f t="shared" si="58"/>
        <v>H20R15 - 1</v>
      </c>
      <c r="AB235" s="111">
        <f t="shared" ca="1" si="55"/>
        <v>3</v>
      </c>
      <c r="AC235" s="111">
        <f t="shared" ca="1" si="56"/>
        <v>3</v>
      </c>
      <c r="AD235" s="111" t="str">
        <f t="shared" si="57"/>
        <v>H20R15.</v>
      </c>
      <c r="AE235" s="111" t="str">
        <f t="shared" si="54"/>
        <v>H20R15</v>
      </c>
      <c r="AF235" s="21"/>
      <c r="AG235" s="21"/>
      <c r="AH235" s="21"/>
      <c r="AI235" s="21"/>
      <c r="AJ235" s="21"/>
      <c r="AK235" s="21"/>
      <c r="AL235" s="21"/>
      <c r="AM235" s="21"/>
      <c r="AN235" s="21"/>
      <c r="AO235" s="21"/>
    </row>
    <row r="236" spans="1:41" s="2" customFormat="1" ht="249.95" customHeight="1" x14ac:dyDescent="0.2">
      <c r="A236" s="24">
        <v>200</v>
      </c>
      <c r="B236" s="30">
        <v>235</v>
      </c>
      <c r="C236" s="24"/>
      <c r="D236" s="24" t="s">
        <v>41</v>
      </c>
      <c r="E236" s="88" t="s">
        <v>1463</v>
      </c>
      <c r="F236" s="88" t="s">
        <v>232</v>
      </c>
      <c r="G236" s="87" t="s">
        <v>1460</v>
      </c>
      <c r="H236" s="87" t="s">
        <v>1461</v>
      </c>
      <c r="I236" s="31" t="s">
        <v>1462</v>
      </c>
      <c r="J236" s="31">
        <v>2</v>
      </c>
      <c r="K236" s="51">
        <v>43040</v>
      </c>
      <c r="L236" s="51">
        <v>43403</v>
      </c>
      <c r="M236" s="59">
        <f t="shared" si="65"/>
        <v>51.857142857142854</v>
      </c>
      <c r="N236" s="30" t="s">
        <v>1345</v>
      </c>
      <c r="O236" s="108">
        <v>0</v>
      </c>
      <c r="P236" s="30"/>
      <c r="Q236" s="54">
        <f t="shared" si="59"/>
        <v>0</v>
      </c>
      <c r="R236" s="55">
        <f t="shared" si="60"/>
        <v>0</v>
      </c>
      <c r="S236" s="55">
        <f t="shared" ca="1" si="61"/>
        <v>0</v>
      </c>
      <c r="T236" s="55">
        <f t="shared" ca="1" si="62"/>
        <v>0</v>
      </c>
      <c r="U236" s="28" t="str">
        <f t="shared" ca="1" si="64"/>
        <v>NO</v>
      </c>
      <c r="V236" s="105" t="str">
        <f t="shared" ca="1" si="63"/>
        <v>EN TERMINO</v>
      </c>
      <c r="W236" s="105" t="str">
        <f t="shared" ca="1" si="52"/>
        <v>EN TERMINO</v>
      </c>
      <c r="X236" s="29" t="s">
        <v>568</v>
      </c>
      <c r="Y236" s="100" t="s">
        <v>464</v>
      </c>
      <c r="Z236" s="29">
        <f t="shared" si="53"/>
        <v>1</v>
      </c>
      <c r="AA236" s="29" t="str">
        <f t="shared" si="58"/>
        <v>H21R15 - 1</v>
      </c>
      <c r="AB236" s="111">
        <f t="shared" ca="1" si="55"/>
        <v>3</v>
      </c>
      <c r="AC236" s="111">
        <f t="shared" ca="1" si="56"/>
        <v>3</v>
      </c>
      <c r="AD236" s="111" t="str">
        <f t="shared" si="57"/>
        <v>H21R15.</v>
      </c>
      <c r="AE236" s="111" t="str">
        <f t="shared" si="54"/>
        <v>H21R15</v>
      </c>
      <c r="AF236" s="21"/>
      <c r="AG236" s="21"/>
      <c r="AH236" s="21"/>
      <c r="AI236" s="21"/>
      <c r="AJ236" s="21"/>
      <c r="AK236" s="21"/>
      <c r="AL236" s="21"/>
      <c r="AM236" s="21"/>
      <c r="AN236" s="21"/>
      <c r="AO236" s="21"/>
    </row>
    <row r="237" spans="1:41" s="2" customFormat="1" ht="249.95" customHeight="1" x14ac:dyDescent="0.2">
      <c r="A237" s="24">
        <v>201</v>
      </c>
      <c r="B237" s="30">
        <v>236</v>
      </c>
      <c r="C237" s="24"/>
      <c r="D237" s="24" t="s">
        <v>33</v>
      </c>
      <c r="E237" s="88" t="s">
        <v>233</v>
      </c>
      <c r="F237" s="88" t="s">
        <v>234</v>
      </c>
      <c r="G237" s="71" t="s">
        <v>984</v>
      </c>
      <c r="H237" s="71" t="s">
        <v>985</v>
      </c>
      <c r="I237" s="72" t="s">
        <v>9</v>
      </c>
      <c r="J237" s="72">
        <v>1</v>
      </c>
      <c r="K237" s="73">
        <v>43040</v>
      </c>
      <c r="L237" s="73">
        <v>43099</v>
      </c>
      <c r="M237" s="59">
        <f t="shared" si="65"/>
        <v>8.4285714285714288</v>
      </c>
      <c r="N237" s="30" t="s">
        <v>23</v>
      </c>
      <c r="O237" s="30">
        <v>1</v>
      </c>
      <c r="P237" s="30"/>
      <c r="Q237" s="54">
        <f t="shared" si="59"/>
        <v>100</v>
      </c>
      <c r="R237" s="55">
        <f t="shared" si="60"/>
        <v>8.4285714285714288</v>
      </c>
      <c r="S237" s="55">
        <f t="shared" ca="1" si="61"/>
        <v>8.4285714285714288</v>
      </c>
      <c r="T237" s="55">
        <f t="shared" ca="1" si="62"/>
        <v>8.4285714285714288</v>
      </c>
      <c r="U237" s="28" t="str">
        <f t="shared" si="64"/>
        <v>SI</v>
      </c>
      <c r="V237" s="105" t="str">
        <f t="shared" si="63"/>
        <v>CUMPLIDO</v>
      </c>
      <c r="W237" s="105" t="str">
        <f t="shared" si="52"/>
        <v>CUMPLIDO</v>
      </c>
      <c r="X237" s="29" t="s">
        <v>568</v>
      </c>
      <c r="Y237" s="100" t="s">
        <v>465</v>
      </c>
      <c r="Z237" s="29">
        <f t="shared" si="53"/>
        <v>1</v>
      </c>
      <c r="AA237" s="29" t="str">
        <f t="shared" si="58"/>
        <v xml:space="preserve">
H22R15 - 1</v>
      </c>
      <c r="AB237" s="111">
        <f t="shared" si="55"/>
        <v>5</v>
      </c>
      <c r="AC237" s="111">
        <f t="shared" si="56"/>
        <v>5</v>
      </c>
      <c r="AD237" s="111" t="str">
        <f t="shared" si="57"/>
        <v xml:space="preserve">
H22R15.</v>
      </c>
      <c r="AE237" s="111" t="str">
        <f t="shared" si="54"/>
        <v xml:space="preserve">
H22R15</v>
      </c>
      <c r="AF237" s="21"/>
      <c r="AG237" s="21"/>
      <c r="AH237" s="21"/>
      <c r="AI237" s="21"/>
      <c r="AJ237" s="21"/>
      <c r="AK237" s="21"/>
      <c r="AL237" s="21"/>
      <c r="AM237" s="21"/>
      <c r="AN237" s="21"/>
      <c r="AO237" s="21"/>
    </row>
    <row r="238" spans="1:41" s="2" customFormat="1" ht="249.95" customHeight="1" x14ac:dyDescent="0.2">
      <c r="A238" s="24">
        <v>202</v>
      </c>
      <c r="B238" s="30">
        <v>237</v>
      </c>
      <c r="C238" s="24"/>
      <c r="D238" s="24" t="s">
        <v>34</v>
      </c>
      <c r="E238" s="88" t="s">
        <v>1464</v>
      </c>
      <c r="F238" s="88" t="s">
        <v>2406</v>
      </c>
      <c r="G238" s="87" t="s">
        <v>1465</v>
      </c>
      <c r="H238" s="88" t="s">
        <v>1466</v>
      </c>
      <c r="I238" s="60" t="s">
        <v>1467</v>
      </c>
      <c r="J238" s="31">
        <v>3</v>
      </c>
      <c r="K238" s="51">
        <v>43040</v>
      </c>
      <c r="L238" s="51">
        <v>43403</v>
      </c>
      <c r="M238" s="59">
        <f t="shared" si="65"/>
        <v>51.857142857142854</v>
      </c>
      <c r="N238" s="30" t="s">
        <v>1345</v>
      </c>
      <c r="O238" s="108">
        <v>0</v>
      </c>
      <c r="P238" s="30"/>
      <c r="Q238" s="54">
        <f t="shared" si="59"/>
        <v>0</v>
      </c>
      <c r="R238" s="55">
        <f t="shared" si="60"/>
        <v>0</v>
      </c>
      <c r="S238" s="55">
        <f t="shared" ca="1" si="61"/>
        <v>0</v>
      </c>
      <c r="T238" s="55">
        <f t="shared" ca="1" si="62"/>
        <v>0</v>
      </c>
      <c r="U238" s="28" t="str">
        <f t="shared" ca="1" si="64"/>
        <v>NO</v>
      </c>
      <c r="V238" s="105" t="str">
        <f t="shared" ca="1" si="63"/>
        <v>EN TERMINO</v>
      </c>
      <c r="W238" s="105" t="str">
        <f t="shared" ca="1" si="52"/>
        <v>EN TERMINO</v>
      </c>
      <c r="X238" s="29" t="s">
        <v>568</v>
      </c>
      <c r="Y238" s="100" t="s">
        <v>466</v>
      </c>
      <c r="Z238" s="29">
        <f t="shared" si="53"/>
        <v>1</v>
      </c>
      <c r="AA238" s="29" t="str">
        <f t="shared" si="58"/>
        <v>H23R15 - 1</v>
      </c>
      <c r="AB238" s="111">
        <f t="shared" ca="1" si="55"/>
        <v>3</v>
      </c>
      <c r="AC238" s="111">
        <f t="shared" ca="1" si="56"/>
        <v>3</v>
      </c>
      <c r="AD238" s="111" t="str">
        <f t="shared" si="57"/>
        <v>H23R15.</v>
      </c>
      <c r="AE238" s="111" t="str">
        <f t="shared" si="54"/>
        <v>H23R15</v>
      </c>
      <c r="AF238" s="21"/>
      <c r="AG238" s="21"/>
      <c r="AH238" s="21"/>
      <c r="AI238" s="21"/>
      <c r="AJ238" s="21"/>
      <c r="AK238" s="21"/>
      <c r="AL238" s="21"/>
      <c r="AM238" s="21"/>
      <c r="AN238" s="21"/>
      <c r="AO238" s="21"/>
    </row>
    <row r="239" spans="1:41" s="2" customFormat="1" ht="249.95" customHeight="1" x14ac:dyDescent="0.2">
      <c r="A239" s="24">
        <v>203</v>
      </c>
      <c r="B239" s="30">
        <v>238</v>
      </c>
      <c r="C239" s="24"/>
      <c r="D239" s="24" t="s">
        <v>34</v>
      </c>
      <c r="E239" s="88" t="s">
        <v>1477</v>
      </c>
      <c r="F239" s="88" t="s">
        <v>1476</v>
      </c>
      <c r="G239" s="87" t="s">
        <v>1468</v>
      </c>
      <c r="H239" s="88" t="s">
        <v>2073</v>
      </c>
      <c r="I239" s="60" t="s">
        <v>1467</v>
      </c>
      <c r="J239" s="31">
        <v>3</v>
      </c>
      <c r="K239" s="51">
        <v>43040</v>
      </c>
      <c r="L239" s="51">
        <v>43403</v>
      </c>
      <c r="M239" s="59">
        <f t="shared" si="65"/>
        <v>51.857142857142854</v>
      </c>
      <c r="N239" s="30" t="s">
        <v>1345</v>
      </c>
      <c r="O239" s="108">
        <v>0</v>
      </c>
      <c r="P239" s="30"/>
      <c r="Q239" s="54">
        <f t="shared" si="59"/>
        <v>0</v>
      </c>
      <c r="R239" s="55">
        <f t="shared" si="60"/>
        <v>0</v>
      </c>
      <c r="S239" s="55">
        <f t="shared" ca="1" si="61"/>
        <v>0</v>
      </c>
      <c r="T239" s="55">
        <f t="shared" ca="1" si="62"/>
        <v>0</v>
      </c>
      <c r="U239" s="28" t="str">
        <f t="shared" ca="1" si="64"/>
        <v>NO</v>
      </c>
      <c r="V239" s="105" t="str">
        <f t="shared" ca="1" si="63"/>
        <v>EN TERMINO</v>
      </c>
      <c r="W239" s="105" t="str">
        <f t="shared" ca="1" si="52"/>
        <v>EN TERMINO</v>
      </c>
      <c r="X239" s="29" t="s">
        <v>568</v>
      </c>
      <c r="Y239" s="100" t="s">
        <v>467</v>
      </c>
      <c r="Z239" s="29">
        <f t="shared" si="53"/>
        <v>1</v>
      </c>
      <c r="AA239" s="29" t="str">
        <f t="shared" si="58"/>
        <v>H24R15 - 1</v>
      </c>
      <c r="AB239" s="111">
        <f t="shared" ca="1" si="55"/>
        <v>3</v>
      </c>
      <c r="AC239" s="111">
        <f t="shared" ca="1" si="56"/>
        <v>3</v>
      </c>
      <c r="AD239" s="111" t="str">
        <f t="shared" si="57"/>
        <v>H24R15.</v>
      </c>
      <c r="AE239" s="111" t="str">
        <f t="shared" si="54"/>
        <v>H24R15</v>
      </c>
      <c r="AF239" s="21"/>
      <c r="AG239" s="21"/>
      <c r="AH239" s="21"/>
      <c r="AI239" s="21"/>
      <c r="AJ239" s="21"/>
      <c r="AK239" s="21"/>
      <c r="AL239" s="21"/>
      <c r="AM239" s="21"/>
      <c r="AN239" s="21"/>
      <c r="AO239" s="21"/>
    </row>
    <row r="240" spans="1:41" s="2" customFormat="1" ht="249.95" customHeight="1" x14ac:dyDescent="0.2">
      <c r="A240" s="24">
        <v>204</v>
      </c>
      <c r="B240" s="30">
        <v>239</v>
      </c>
      <c r="C240" s="24"/>
      <c r="D240" s="24" t="s">
        <v>34</v>
      </c>
      <c r="E240" s="88" t="s">
        <v>1478</v>
      </c>
      <c r="F240" s="88" t="s">
        <v>1479</v>
      </c>
      <c r="G240" s="87" t="s">
        <v>1469</v>
      </c>
      <c r="H240" s="88" t="s">
        <v>1470</v>
      </c>
      <c r="I240" s="60" t="s">
        <v>9</v>
      </c>
      <c r="J240" s="31">
        <v>1</v>
      </c>
      <c r="K240" s="51">
        <v>43040</v>
      </c>
      <c r="L240" s="51">
        <v>43403</v>
      </c>
      <c r="M240" s="59">
        <f t="shared" si="65"/>
        <v>51.857142857142854</v>
      </c>
      <c r="N240" s="30" t="s">
        <v>1345</v>
      </c>
      <c r="O240" s="108">
        <v>0</v>
      </c>
      <c r="P240" s="30"/>
      <c r="Q240" s="54">
        <f t="shared" si="59"/>
        <v>0</v>
      </c>
      <c r="R240" s="55">
        <f t="shared" si="60"/>
        <v>0</v>
      </c>
      <c r="S240" s="55">
        <f t="shared" ca="1" si="61"/>
        <v>0</v>
      </c>
      <c r="T240" s="55">
        <f t="shared" ca="1" si="62"/>
        <v>0</v>
      </c>
      <c r="U240" s="28" t="str">
        <f t="shared" ca="1" si="64"/>
        <v>NO</v>
      </c>
      <c r="V240" s="105" t="str">
        <f t="shared" ca="1" si="63"/>
        <v>EN TERMINO</v>
      </c>
      <c r="W240" s="105" t="str">
        <f t="shared" ca="1" si="52"/>
        <v>EN TERMINO</v>
      </c>
      <c r="X240" s="29" t="s">
        <v>568</v>
      </c>
      <c r="Y240" s="100" t="s">
        <v>468</v>
      </c>
      <c r="Z240" s="29">
        <f t="shared" si="53"/>
        <v>1</v>
      </c>
      <c r="AA240" s="29" t="str">
        <f t="shared" si="58"/>
        <v>H25R15 - 1</v>
      </c>
      <c r="AB240" s="111">
        <f t="shared" ca="1" si="55"/>
        <v>3</v>
      </c>
      <c r="AC240" s="111">
        <f t="shared" ca="1" si="56"/>
        <v>3</v>
      </c>
      <c r="AD240" s="111" t="str">
        <f t="shared" si="57"/>
        <v>H25R15.</v>
      </c>
      <c r="AE240" s="111" t="str">
        <f t="shared" si="54"/>
        <v>H25R15</v>
      </c>
      <c r="AF240" s="21"/>
      <c r="AG240" s="21"/>
      <c r="AH240" s="21"/>
      <c r="AI240" s="21"/>
      <c r="AJ240" s="21"/>
      <c r="AK240" s="21"/>
      <c r="AL240" s="21"/>
      <c r="AM240" s="21"/>
      <c r="AN240" s="21"/>
      <c r="AO240" s="21"/>
    </row>
    <row r="241" spans="1:41" s="2" customFormat="1" ht="249.95" customHeight="1" x14ac:dyDescent="0.2">
      <c r="A241" s="24">
        <v>205</v>
      </c>
      <c r="B241" s="30">
        <v>240</v>
      </c>
      <c r="C241" s="24"/>
      <c r="D241" s="24" t="s">
        <v>34</v>
      </c>
      <c r="E241" s="88" t="s">
        <v>1480</v>
      </c>
      <c r="F241" s="88" t="s">
        <v>1481</v>
      </c>
      <c r="G241" s="87" t="s">
        <v>2142</v>
      </c>
      <c r="H241" s="88" t="s">
        <v>2074</v>
      </c>
      <c r="I241" s="60" t="s">
        <v>1471</v>
      </c>
      <c r="J241" s="31">
        <v>10</v>
      </c>
      <c r="K241" s="51">
        <v>43040</v>
      </c>
      <c r="L241" s="51">
        <v>43403</v>
      </c>
      <c r="M241" s="59">
        <f t="shared" si="65"/>
        <v>51.857142857142854</v>
      </c>
      <c r="N241" s="30" t="s">
        <v>1345</v>
      </c>
      <c r="O241" s="108">
        <v>0</v>
      </c>
      <c r="P241" s="30"/>
      <c r="Q241" s="54">
        <f t="shared" si="59"/>
        <v>0</v>
      </c>
      <c r="R241" s="55">
        <f t="shared" si="60"/>
        <v>0</v>
      </c>
      <c r="S241" s="55">
        <f t="shared" ca="1" si="61"/>
        <v>0</v>
      </c>
      <c r="T241" s="55">
        <f t="shared" ca="1" si="62"/>
        <v>0</v>
      </c>
      <c r="U241" s="28" t="str">
        <f t="shared" ca="1" si="64"/>
        <v>NO</v>
      </c>
      <c r="V241" s="105" t="str">
        <f t="shared" ca="1" si="63"/>
        <v>EN TERMINO</v>
      </c>
      <c r="W241" s="105" t="str">
        <f t="shared" ca="1" si="52"/>
        <v>EN TERMINO</v>
      </c>
      <c r="X241" s="29" t="s">
        <v>568</v>
      </c>
      <c r="Y241" s="100" t="s">
        <v>469</v>
      </c>
      <c r="Z241" s="29">
        <f t="shared" si="53"/>
        <v>1</v>
      </c>
      <c r="AA241" s="29" t="str">
        <f t="shared" si="58"/>
        <v>H26R15 - 1</v>
      </c>
      <c r="AB241" s="111">
        <f t="shared" ca="1" si="55"/>
        <v>3</v>
      </c>
      <c r="AC241" s="111">
        <f t="shared" ca="1" si="56"/>
        <v>3</v>
      </c>
      <c r="AD241" s="111" t="str">
        <f t="shared" si="57"/>
        <v>H26R15.</v>
      </c>
      <c r="AE241" s="111" t="str">
        <f t="shared" si="54"/>
        <v>H26R15</v>
      </c>
      <c r="AF241" s="21"/>
      <c r="AG241" s="21"/>
      <c r="AH241" s="21"/>
      <c r="AI241" s="21"/>
      <c r="AJ241" s="21"/>
      <c r="AK241" s="21"/>
      <c r="AL241" s="21"/>
      <c r="AM241" s="21"/>
      <c r="AN241" s="21"/>
      <c r="AO241" s="21"/>
    </row>
    <row r="242" spans="1:41" s="2" customFormat="1" ht="249.95" customHeight="1" x14ac:dyDescent="0.2">
      <c r="A242" s="24">
        <v>206</v>
      </c>
      <c r="B242" s="30">
        <v>241</v>
      </c>
      <c r="C242" s="24"/>
      <c r="D242" s="24" t="s">
        <v>34</v>
      </c>
      <c r="E242" s="88" t="s">
        <v>1482</v>
      </c>
      <c r="F242" s="88" t="s">
        <v>1483</v>
      </c>
      <c r="G242" s="87" t="s">
        <v>1472</v>
      </c>
      <c r="H242" s="88" t="s">
        <v>1473</v>
      </c>
      <c r="I242" s="60" t="s">
        <v>27</v>
      </c>
      <c r="J242" s="31">
        <v>2</v>
      </c>
      <c r="K242" s="51">
        <v>43040</v>
      </c>
      <c r="L242" s="51">
        <v>43403</v>
      </c>
      <c r="M242" s="59">
        <f t="shared" si="65"/>
        <v>51.857142857142854</v>
      </c>
      <c r="N242" s="30" t="s">
        <v>1345</v>
      </c>
      <c r="O242" s="108">
        <v>0</v>
      </c>
      <c r="P242" s="30"/>
      <c r="Q242" s="54">
        <f t="shared" si="59"/>
        <v>0</v>
      </c>
      <c r="R242" s="55">
        <f t="shared" si="60"/>
        <v>0</v>
      </c>
      <c r="S242" s="55">
        <f t="shared" ca="1" si="61"/>
        <v>0</v>
      </c>
      <c r="T242" s="55">
        <f t="shared" ca="1" si="62"/>
        <v>0</v>
      </c>
      <c r="U242" s="28" t="str">
        <f t="shared" ca="1" si="64"/>
        <v>NO</v>
      </c>
      <c r="V242" s="105" t="str">
        <f t="shared" ca="1" si="63"/>
        <v>EN TERMINO</v>
      </c>
      <c r="W242" s="105" t="str">
        <f t="shared" ca="1" si="52"/>
        <v>EN TERMINO</v>
      </c>
      <c r="X242" s="29" t="s">
        <v>568</v>
      </c>
      <c r="Y242" s="100" t="s">
        <v>470</v>
      </c>
      <c r="Z242" s="29">
        <f t="shared" si="53"/>
        <v>1</v>
      </c>
      <c r="AA242" s="29" t="str">
        <f t="shared" si="58"/>
        <v>H27R15 - 1</v>
      </c>
      <c r="AB242" s="111">
        <f t="shared" ca="1" si="55"/>
        <v>3</v>
      </c>
      <c r="AC242" s="111">
        <f t="shared" ca="1" si="56"/>
        <v>3</v>
      </c>
      <c r="AD242" s="111" t="str">
        <f t="shared" si="57"/>
        <v>H27R15.</v>
      </c>
      <c r="AE242" s="111" t="str">
        <f t="shared" si="54"/>
        <v>H27R15</v>
      </c>
      <c r="AF242" s="21"/>
      <c r="AG242" s="21"/>
      <c r="AH242" s="21"/>
      <c r="AI242" s="21"/>
      <c r="AJ242" s="21"/>
      <c r="AK242" s="21"/>
      <c r="AL242" s="21"/>
      <c r="AM242" s="21"/>
      <c r="AN242" s="21"/>
      <c r="AO242" s="21"/>
    </row>
    <row r="243" spans="1:41" s="2" customFormat="1" ht="249.95" customHeight="1" x14ac:dyDescent="0.2">
      <c r="A243" s="24">
        <v>207</v>
      </c>
      <c r="B243" s="30">
        <v>242</v>
      </c>
      <c r="C243" s="24"/>
      <c r="D243" s="24" t="s">
        <v>34</v>
      </c>
      <c r="E243" s="87" t="s">
        <v>1484</v>
      </c>
      <c r="F243" s="88" t="s">
        <v>1485</v>
      </c>
      <c r="G243" s="87" t="s">
        <v>1474</v>
      </c>
      <c r="H243" s="87" t="s">
        <v>1475</v>
      </c>
      <c r="I243" s="31" t="s">
        <v>9</v>
      </c>
      <c r="J243" s="31">
        <v>2</v>
      </c>
      <c r="K243" s="51">
        <v>43040</v>
      </c>
      <c r="L243" s="51">
        <v>43403</v>
      </c>
      <c r="M243" s="59">
        <f t="shared" si="65"/>
        <v>51.857142857142854</v>
      </c>
      <c r="N243" s="30" t="s">
        <v>1345</v>
      </c>
      <c r="O243" s="108">
        <v>0</v>
      </c>
      <c r="P243" s="30"/>
      <c r="Q243" s="54">
        <f t="shared" si="59"/>
        <v>0</v>
      </c>
      <c r="R243" s="55">
        <f t="shared" si="60"/>
        <v>0</v>
      </c>
      <c r="S243" s="55">
        <f t="shared" ca="1" si="61"/>
        <v>0</v>
      </c>
      <c r="T243" s="55">
        <f t="shared" ca="1" si="62"/>
        <v>0</v>
      </c>
      <c r="U243" s="28" t="str">
        <f t="shared" ca="1" si="64"/>
        <v>NO</v>
      </c>
      <c r="V243" s="105" t="str">
        <f t="shared" ca="1" si="63"/>
        <v>EN TERMINO</v>
      </c>
      <c r="W243" s="105" t="str">
        <f t="shared" ca="1" si="52"/>
        <v>EN TERMINO</v>
      </c>
      <c r="X243" s="29" t="s">
        <v>568</v>
      </c>
      <c r="Y243" s="100" t="s">
        <v>471</v>
      </c>
      <c r="Z243" s="29">
        <f t="shared" si="53"/>
        <v>1</v>
      </c>
      <c r="AA243" s="29" t="str">
        <f t="shared" si="58"/>
        <v>H28R15 - 1</v>
      </c>
      <c r="AB243" s="111">
        <f t="shared" ca="1" si="55"/>
        <v>3</v>
      </c>
      <c r="AC243" s="111">
        <f t="shared" ca="1" si="56"/>
        <v>3</v>
      </c>
      <c r="AD243" s="111" t="str">
        <f t="shared" si="57"/>
        <v>H28R15.</v>
      </c>
      <c r="AE243" s="111" t="str">
        <f t="shared" si="54"/>
        <v>H28R15</v>
      </c>
      <c r="AF243" s="21"/>
      <c r="AG243" s="21"/>
      <c r="AH243" s="21"/>
      <c r="AI243" s="21"/>
      <c r="AJ243" s="21"/>
      <c r="AK243" s="21"/>
      <c r="AL243" s="21"/>
      <c r="AM243" s="21"/>
      <c r="AN243" s="21"/>
      <c r="AO243" s="21"/>
    </row>
    <row r="244" spans="1:41" s="2" customFormat="1" ht="249.95" customHeight="1" x14ac:dyDescent="0.2">
      <c r="A244" s="24">
        <v>208</v>
      </c>
      <c r="B244" s="30">
        <v>243</v>
      </c>
      <c r="C244" s="24"/>
      <c r="D244" s="24" t="s">
        <v>24</v>
      </c>
      <c r="E244" s="88" t="s">
        <v>235</v>
      </c>
      <c r="F244" s="88" t="s">
        <v>236</v>
      </c>
      <c r="G244" s="88" t="s">
        <v>1758</v>
      </c>
      <c r="H244" s="88" t="s">
        <v>1759</v>
      </c>
      <c r="I244" s="60" t="s">
        <v>1680</v>
      </c>
      <c r="J244" s="31">
        <v>1</v>
      </c>
      <c r="K244" s="51">
        <v>43040</v>
      </c>
      <c r="L244" s="51">
        <v>43189</v>
      </c>
      <c r="M244" s="59">
        <f t="shared" si="65"/>
        <v>21.285714285714285</v>
      </c>
      <c r="N244" s="30" t="s">
        <v>1594</v>
      </c>
      <c r="O244" s="108">
        <v>1</v>
      </c>
      <c r="P244" s="30"/>
      <c r="Q244" s="54">
        <f t="shared" si="59"/>
        <v>100</v>
      </c>
      <c r="R244" s="55">
        <f t="shared" si="60"/>
        <v>21.285714285714285</v>
      </c>
      <c r="S244" s="55">
        <f t="shared" ca="1" si="61"/>
        <v>21.285714285714285</v>
      </c>
      <c r="T244" s="55">
        <f t="shared" ca="1" si="62"/>
        <v>21.285714285714285</v>
      </c>
      <c r="U244" s="28" t="str">
        <f t="shared" si="64"/>
        <v>SI</v>
      </c>
      <c r="V244" s="105" t="str">
        <f t="shared" si="63"/>
        <v>CUMPLIDO</v>
      </c>
      <c r="W244" s="105" t="str">
        <f t="shared" si="52"/>
        <v>CUMPLIDO</v>
      </c>
      <c r="X244" s="29" t="s">
        <v>568</v>
      </c>
      <c r="Y244" s="100" t="s">
        <v>472</v>
      </c>
      <c r="Z244" s="29">
        <f t="shared" si="53"/>
        <v>1</v>
      </c>
      <c r="AA244" s="29" t="str">
        <f t="shared" si="58"/>
        <v>H29R15 - 1</v>
      </c>
      <c r="AB244" s="111">
        <f t="shared" si="55"/>
        <v>5</v>
      </c>
      <c r="AC244" s="111">
        <f t="shared" si="56"/>
        <v>5</v>
      </c>
      <c r="AD244" s="111" t="str">
        <f t="shared" si="57"/>
        <v>H29R15.</v>
      </c>
      <c r="AE244" s="111" t="str">
        <f t="shared" si="54"/>
        <v>H29R15</v>
      </c>
      <c r="AF244" s="21"/>
      <c r="AG244" s="21"/>
      <c r="AH244" s="21"/>
      <c r="AI244" s="21"/>
      <c r="AJ244" s="21"/>
      <c r="AK244" s="21"/>
      <c r="AL244" s="21"/>
      <c r="AM244" s="21"/>
      <c r="AN244" s="21"/>
      <c r="AO244" s="21"/>
    </row>
    <row r="245" spans="1:41" s="2" customFormat="1" ht="249.95" customHeight="1" x14ac:dyDescent="0.2">
      <c r="A245" s="24">
        <v>209</v>
      </c>
      <c r="B245" s="30">
        <v>244</v>
      </c>
      <c r="C245" s="24"/>
      <c r="D245" s="24" t="s">
        <v>237</v>
      </c>
      <c r="E245" s="87" t="s">
        <v>2008</v>
      </c>
      <c r="F245" s="88" t="s">
        <v>238</v>
      </c>
      <c r="G245" s="56" t="s">
        <v>2009</v>
      </c>
      <c r="H245" s="56" t="s">
        <v>1756</v>
      </c>
      <c r="I245" s="60" t="s">
        <v>1757</v>
      </c>
      <c r="J245" s="30">
        <v>2</v>
      </c>
      <c r="K245" s="57">
        <v>43040</v>
      </c>
      <c r="L245" s="57">
        <v>43099</v>
      </c>
      <c r="M245" s="59">
        <f t="shared" si="65"/>
        <v>8.4285714285714288</v>
      </c>
      <c r="N245" s="30" t="s">
        <v>1594</v>
      </c>
      <c r="O245" s="108">
        <v>2</v>
      </c>
      <c r="P245" s="30"/>
      <c r="Q245" s="54">
        <f t="shared" si="59"/>
        <v>100</v>
      </c>
      <c r="R245" s="55">
        <f t="shared" si="60"/>
        <v>8.4285714285714288</v>
      </c>
      <c r="S245" s="55">
        <f t="shared" ca="1" si="61"/>
        <v>8.4285714285714288</v>
      </c>
      <c r="T245" s="55">
        <f t="shared" ca="1" si="62"/>
        <v>8.4285714285714288</v>
      </c>
      <c r="U245" s="28" t="str">
        <f t="shared" si="64"/>
        <v>SI</v>
      </c>
      <c r="V245" s="105" t="str">
        <f t="shared" si="63"/>
        <v>CUMPLIDO</v>
      </c>
      <c r="W245" s="105" t="str">
        <f t="shared" si="52"/>
        <v>CUMPLIDO</v>
      </c>
      <c r="X245" s="29" t="s">
        <v>568</v>
      </c>
      <c r="Y245" s="100" t="s">
        <v>473</v>
      </c>
      <c r="Z245" s="29">
        <f t="shared" si="53"/>
        <v>1</v>
      </c>
      <c r="AA245" s="29" t="str">
        <f t="shared" si="58"/>
        <v>H30R15 - 1</v>
      </c>
      <c r="AB245" s="111">
        <f t="shared" si="55"/>
        <v>5</v>
      </c>
      <c r="AC245" s="111">
        <f t="shared" si="56"/>
        <v>5</v>
      </c>
      <c r="AD245" s="111" t="str">
        <f t="shared" si="57"/>
        <v>H30R15.</v>
      </c>
      <c r="AE245" s="111" t="str">
        <f t="shared" si="54"/>
        <v>H30R15</v>
      </c>
      <c r="AF245" s="21"/>
      <c r="AG245" s="21"/>
      <c r="AH245" s="21"/>
      <c r="AI245" s="21"/>
      <c r="AJ245" s="21"/>
      <c r="AK245" s="21"/>
      <c r="AL245" s="21"/>
      <c r="AM245" s="21"/>
      <c r="AN245" s="21"/>
      <c r="AO245" s="21"/>
    </row>
    <row r="246" spans="1:41" s="21" customFormat="1" ht="249.95" customHeight="1" x14ac:dyDescent="0.2">
      <c r="A246" s="24"/>
      <c r="B246" s="30">
        <v>245</v>
      </c>
      <c r="C246" s="24"/>
      <c r="D246" s="24" t="s">
        <v>237</v>
      </c>
      <c r="E246" s="71" t="s">
        <v>2013</v>
      </c>
      <c r="F246" s="56" t="s">
        <v>238</v>
      </c>
      <c r="G246" s="56" t="s">
        <v>2010</v>
      </c>
      <c r="H246" s="56" t="s">
        <v>2011</v>
      </c>
      <c r="I246" s="67" t="s">
        <v>2007</v>
      </c>
      <c r="J246" s="30">
        <v>1</v>
      </c>
      <c r="K246" s="57">
        <v>43040</v>
      </c>
      <c r="L246" s="57">
        <v>43099</v>
      </c>
      <c r="M246" s="53">
        <f t="shared" si="65"/>
        <v>8.4285714285714288</v>
      </c>
      <c r="N246" s="30" t="s">
        <v>2012</v>
      </c>
      <c r="O246" s="108">
        <v>1</v>
      </c>
      <c r="P246" s="30"/>
      <c r="Q246" s="54">
        <f t="shared" si="59"/>
        <v>100</v>
      </c>
      <c r="R246" s="55">
        <f t="shared" si="60"/>
        <v>8.4285714285714288</v>
      </c>
      <c r="S246" s="55">
        <f t="shared" ca="1" si="61"/>
        <v>8.4285714285714288</v>
      </c>
      <c r="T246" s="55">
        <f t="shared" ca="1" si="62"/>
        <v>8.4285714285714288</v>
      </c>
      <c r="U246" s="28" t="str">
        <f t="shared" si="64"/>
        <v>NO</v>
      </c>
      <c r="V246" s="105" t="str">
        <f t="shared" si="63"/>
        <v>CUMPLIDO</v>
      </c>
      <c r="W246" s="105" t="str">
        <f t="shared" si="52"/>
        <v/>
      </c>
      <c r="X246" s="85" t="s">
        <v>568</v>
      </c>
      <c r="Y246" s="101" t="s">
        <v>473</v>
      </c>
      <c r="Z246" s="29">
        <f t="shared" si="53"/>
        <v>2</v>
      </c>
      <c r="AA246" s="29" t="str">
        <f t="shared" si="58"/>
        <v>H30R15 - 2</v>
      </c>
      <c r="AB246" s="111">
        <f t="shared" si="55"/>
        <v>5</v>
      </c>
      <c r="AC246" s="111">
        <f t="shared" si="56"/>
        <v>5</v>
      </c>
      <c r="AD246" s="111" t="str">
        <f t="shared" si="57"/>
        <v>H30R15.</v>
      </c>
      <c r="AE246" s="111" t="str">
        <f t="shared" si="54"/>
        <v>H30R15</v>
      </c>
    </row>
    <row r="247" spans="1:41" s="2" customFormat="1" ht="249.95" customHeight="1" x14ac:dyDescent="0.2">
      <c r="A247" s="24">
        <v>210</v>
      </c>
      <c r="B247" s="30">
        <v>246</v>
      </c>
      <c r="C247" s="24"/>
      <c r="D247" s="24" t="s">
        <v>181</v>
      </c>
      <c r="E247" s="87" t="s">
        <v>239</v>
      </c>
      <c r="F247" s="88" t="s">
        <v>227</v>
      </c>
      <c r="G247" s="88" t="s">
        <v>1760</v>
      </c>
      <c r="H247" s="88" t="s">
        <v>1761</v>
      </c>
      <c r="I247" s="60" t="s">
        <v>1762</v>
      </c>
      <c r="J247" s="31">
        <v>3</v>
      </c>
      <c r="K247" s="51">
        <v>43040</v>
      </c>
      <c r="L247" s="51">
        <v>43342</v>
      </c>
      <c r="M247" s="59">
        <f t="shared" si="65"/>
        <v>43.142857142857146</v>
      </c>
      <c r="N247" s="30" t="s">
        <v>1594</v>
      </c>
      <c r="O247" s="108">
        <v>0</v>
      </c>
      <c r="P247" s="30"/>
      <c r="Q247" s="54">
        <f t="shared" si="59"/>
        <v>0</v>
      </c>
      <c r="R247" s="55">
        <f t="shared" si="60"/>
        <v>0</v>
      </c>
      <c r="S247" s="55">
        <f t="shared" ca="1" si="61"/>
        <v>0</v>
      </c>
      <c r="T247" s="55">
        <f t="shared" ca="1" si="62"/>
        <v>0</v>
      </c>
      <c r="U247" s="28" t="str">
        <f t="shared" ca="1" si="64"/>
        <v>NO</v>
      </c>
      <c r="V247" s="105" t="str">
        <f t="shared" ca="1" si="63"/>
        <v>EN TERMINO</v>
      </c>
      <c r="W247" s="105" t="str">
        <f t="shared" ca="1" si="52"/>
        <v>EN TERMINO</v>
      </c>
      <c r="X247" s="29" t="s">
        <v>568</v>
      </c>
      <c r="Y247" s="100" t="s">
        <v>474</v>
      </c>
      <c r="Z247" s="29">
        <f t="shared" si="53"/>
        <v>1</v>
      </c>
      <c r="AA247" s="29" t="str">
        <f t="shared" si="58"/>
        <v>H31R15 - 1</v>
      </c>
      <c r="AB247" s="111">
        <f t="shared" ca="1" si="55"/>
        <v>3</v>
      </c>
      <c r="AC247" s="111">
        <f t="shared" ca="1" si="56"/>
        <v>3</v>
      </c>
      <c r="AD247" s="111" t="str">
        <f t="shared" si="57"/>
        <v>H31R15.</v>
      </c>
      <c r="AE247" s="111" t="str">
        <f t="shared" si="54"/>
        <v>H31R15</v>
      </c>
      <c r="AF247" s="21"/>
      <c r="AG247" s="21"/>
      <c r="AH247" s="21"/>
      <c r="AI247" s="21"/>
      <c r="AJ247" s="21"/>
      <c r="AK247" s="21"/>
      <c r="AL247" s="21"/>
      <c r="AM247" s="21"/>
      <c r="AN247" s="21"/>
      <c r="AO247" s="21"/>
    </row>
    <row r="248" spans="1:41" s="2" customFormat="1" ht="249.95" customHeight="1" x14ac:dyDescent="0.2">
      <c r="A248" s="24">
        <v>211</v>
      </c>
      <c r="B248" s="30">
        <v>247</v>
      </c>
      <c r="C248" s="24"/>
      <c r="D248" s="24" t="s">
        <v>181</v>
      </c>
      <c r="E248" s="87" t="s">
        <v>240</v>
      </c>
      <c r="F248" s="88" t="s">
        <v>241</v>
      </c>
      <c r="G248" s="88" t="s">
        <v>1687</v>
      </c>
      <c r="H248" s="88" t="s">
        <v>1688</v>
      </c>
      <c r="I248" s="60" t="s">
        <v>1689</v>
      </c>
      <c r="J248" s="31">
        <v>3</v>
      </c>
      <c r="K248" s="51">
        <v>43040</v>
      </c>
      <c r="L248" s="51">
        <v>43342</v>
      </c>
      <c r="M248" s="59">
        <f t="shared" si="65"/>
        <v>43.142857142857146</v>
      </c>
      <c r="N248" s="30" t="s">
        <v>1594</v>
      </c>
      <c r="O248" s="108">
        <v>0</v>
      </c>
      <c r="P248" s="30"/>
      <c r="Q248" s="54">
        <f t="shared" si="59"/>
        <v>0</v>
      </c>
      <c r="R248" s="55">
        <f t="shared" si="60"/>
        <v>0</v>
      </c>
      <c r="S248" s="55">
        <f t="shared" ca="1" si="61"/>
        <v>0</v>
      </c>
      <c r="T248" s="55">
        <f t="shared" ca="1" si="62"/>
        <v>0</v>
      </c>
      <c r="U248" s="28" t="str">
        <f t="shared" ca="1" si="64"/>
        <v>NO</v>
      </c>
      <c r="V248" s="105" t="str">
        <f t="shared" ca="1" si="63"/>
        <v>EN TERMINO</v>
      </c>
      <c r="W248" s="105" t="str">
        <f t="shared" ca="1" si="52"/>
        <v>EN TERMINO</v>
      </c>
      <c r="X248" s="29" t="s">
        <v>568</v>
      </c>
      <c r="Y248" s="100" t="s">
        <v>475</v>
      </c>
      <c r="Z248" s="29">
        <f t="shared" si="53"/>
        <v>1</v>
      </c>
      <c r="AA248" s="29" t="str">
        <f t="shared" si="58"/>
        <v>H32R15 - 1</v>
      </c>
      <c r="AB248" s="111">
        <f t="shared" ca="1" si="55"/>
        <v>3</v>
      </c>
      <c r="AC248" s="111">
        <f t="shared" ca="1" si="56"/>
        <v>3</v>
      </c>
      <c r="AD248" s="111" t="str">
        <f t="shared" si="57"/>
        <v>H32R15.</v>
      </c>
      <c r="AE248" s="111" t="str">
        <f t="shared" si="54"/>
        <v>H32R15</v>
      </c>
      <c r="AF248" s="21"/>
      <c r="AG248" s="21"/>
      <c r="AH248" s="21" t="s">
        <v>629</v>
      </c>
      <c r="AI248" s="21"/>
      <c r="AJ248" s="21"/>
      <c r="AK248" s="21"/>
      <c r="AL248" s="21"/>
      <c r="AM248" s="21"/>
      <c r="AN248" s="21"/>
      <c r="AO248" s="21"/>
    </row>
    <row r="249" spans="1:41" s="2" customFormat="1" ht="198" customHeight="1" x14ac:dyDescent="0.2">
      <c r="A249" s="24">
        <v>212</v>
      </c>
      <c r="B249" s="30">
        <v>248</v>
      </c>
      <c r="C249" s="24"/>
      <c r="D249" s="24" t="s">
        <v>29</v>
      </c>
      <c r="E249" s="87" t="s">
        <v>1879</v>
      </c>
      <c r="F249" s="88" t="s">
        <v>1765</v>
      </c>
      <c r="G249" s="88" t="s">
        <v>2143</v>
      </c>
      <c r="H249" s="88" t="s">
        <v>1763</v>
      </c>
      <c r="I249" s="60" t="s">
        <v>1883</v>
      </c>
      <c r="J249" s="31">
        <v>2</v>
      </c>
      <c r="K249" s="51">
        <v>43040</v>
      </c>
      <c r="L249" s="51">
        <v>43099</v>
      </c>
      <c r="M249" s="59">
        <f t="shared" si="65"/>
        <v>8.4285714285714288</v>
      </c>
      <c r="N249" s="30" t="s">
        <v>1594</v>
      </c>
      <c r="O249" s="108">
        <v>2</v>
      </c>
      <c r="P249" s="30"/>
      <c r="Q249" s="54">
        <f t="shared" si="59"/>
        <v>100</v>
      </c>
      <c r="R249" s="55">
        <f t="shared" si="60"/>
        <v>8.4285714285714288</v>
      </c>
      <c r="S249" s="55">
        <f t="shared" ca="1" si="61"/>
        <v>8.4285714285714288</v>
      </c>
      <c r="T249" s="55">
        <f t="shared" ca="1" si="62"/>
        <v>8.4285714285714288</v>
      </c>
      <c r="U249" s="28" t="str">
        <f t="shared" ca="1" si="64"/>
        <v>NO</v>
      </c>
      <c r="V249" s="105" t="str">
        <f t="shared" si="63"/>
        <v>CUMPLIDO</v>
      </c>
      <c r="W249" s="105" t="str">
        <f t="shared" ca="1" si="52"/>
        <v>VENCIDO</v>
      </c>
      <c r="X249" s="29" t="s">
        <v>568</v>
      </c>
      <c r="Y249" s="100" t="s">
        <v>476</v>
      </c>
      <c r="Z249" s="29">
        <f t="shared" si="53"/>
        <v>1</v>
      </c>
      <c r="AA249" s="29" t="str">
        <f t="shared" si="58"/>
        <v>H33R15 - 1</v>
      </c>
      <c r="AB249" s="111">
        <f t="shared" si="55"/>
        <v>5</v>
      </c>
      <c r="AC249" s="111">
        <f t="shared" ca="1" si="56"/>
        <v>1</v>
      </c>
      <c r="AD249" s="111" t="str">
        <f t="shared" si="57"/>
        <v>H33R15.</v>
      </c>
      <c r="AE249" s="111" t="str">
        <f t="shared" si="54"/>
        <v>H33R15</v>
      </c>
      <c r="AF249" s="21"/>
      <c r="AG249" s="21"/>
      <c r="AH249" s="21"/>
      <c r="AI249" s="21"/>
      <c r="AJ249" s="21"/>
      <c r="AK249" s="21"/>
      <c r="AL249" s="21"/>
      <c r="AM249" s="21"/>
      <c r="AN249" s="21"/>
      <c r="AO249" s="21"/>
    </row>
    <row r="250" spans="1:41" s="2" customFormat="1" ht="195" customHeight="1" x14ac:dyDescent="0.2">
      <c r="A250" s="24"/>
      <c r="B250" s="30">
        <v>249</v>
      </c>
      <c r="C250" s="24"/>
      <c r="D250" s="24" t="s">
        <v>29</v>
      </c>
      <c r="E250" s="87" t="s">
        <v>1880</v>
      </c>
      <c r="F250" s="88" t="s">
        <v>1765</v>
      </c>
      <c r="G250" s="88" t="s">
        <v>1882</v>
      </c>
      <c r="H250" s="88" t="s">
        <v>1881</v>
      </c>
      <c r="I250" s="60" t="s">
        <v>1884</v>
      </c>
      <c r="J250" s="31">
        <v>1</v>
      </c>
      <c r="K250" s="51">
        <v>43040</v>
      </c>
      <c r="L250" s="51">
        <v>43099</v>
      </c>
      <c r="M250" s="59">
        <f t="shared" si="65"/>
        <v>8.4285714285714288</v>
      </c>
      <c r="N250" s="30" t="s">
        <v>1831</v>
      </c>
      <c r="O250" s="108">
        <v>0</v>
      </c>
      <c r="P250" s="30"/>
      <c r="Q250" s="54">
        <f t="shared" si="59"/>
        <v>0</v>
      </c>
      <c r="R250" s="55">
        <f t="shared" si="60"/>
        <v>0</v>
      </c>
      <c r="S250" s="55">
        <f t="shared" ca="1" si="61"/>
        <v>0</v>
      </c>
      <c r="T250" s="55">
        <f t="shared" ca="1" si="62"/>
        <v>8.4285714285714288</v>
      </c>
      <c r="U250" s="28" t="str">
        <f t="shared" si="64"/>
        <v>NO</v>
      </c>
      <c r="V250" s="105" t="str">
        <f t="shared" ca="1" si="63"/>
        <v>VENCIDO</v>
      </c>
      <c r="W250" s="105" t="str">
        <f t="shared" si="52"/>
        <v/>
      </c>
      <c r="X250" s="29" t="s">
        <v>568</v>
      </c>
      <c r="Y250" s="100" t="s">
        <v>476</v>
      </c>
      <c r="Z250" s="29">
        <f t="shared" si="53"/>
        <v>2</v>
      </c>
      <c r="AA250" s="29" t="str">
        <f t="shared" si="58"/>
        <v>H33R15 - 2</v>
      </c>
      <c r="AB250" s="111">
        <f t="shared" ca="1" si="55"/>
        <v>1</v>
      </c>
      <c r="AC250" s="111">
        <f t="shared" ca="1" si="56"/>
        <v>1</v>
      </c>
      <c r="AD250" s="111" t="str">
        <f t="shared" si="57"/>
        <v>H33R15.</v>
      </c>
      <c r="AE250" s="111" t="str">
        <f t="shared" si="54"/>
        <v>H33R15</v>
      </c>
      <c r="AF250" s="21"/>
      <c r="AG250" s="21"/>
      <c r="AH250" s="21"/>
      <c r="AI250" s="21"/>
      <c r="AJ250" s="21"/>
      <c r="AK250" s="21"/>
      <c r="AL250" s="21"/>
      <c r="AM250" s="21"/>
      <c r="AN250" s="21"/>
      <c r="AO250" s="21"/>
    </row>
    <row r="251" spans="1:41" s="2" customFormat="1" ht="249.95" customHeight="1" x14ac:dyDescent="0.2">
      <c r="A251" s="24">
        <v>213</v>
      </c>
      <c r="B251" s="30">
        <v>250</v>
      </c>
      <c r="C251" s="24"/>
      <c r="D251" s="24" t="s">
        <v>29</v>
      </c>
      <c r="E251" s="87" t="s">
        <v>242</v>
      </c>
      <c r="F251" s="88" t="s">
        <v>243</v>
      </c>
      <c r="G251" s="88" t="s">
        <v>1764</v>
      </c>
      <c r="H251" s="88" t="s">
        <v>2144</v>
      </c>
      <c r="I251" s="60" t="s">
        <v>10</v>
      </c>
      <c r="J251" s="31">
        <v>1</v>
      </c>
      <c r="K251" s="51">
        <v>43040</v>
      </c>
      <c r="L251" s="51">
        <v>43099</v>
      </c>
      <c r="M251" s="59">
        <f t="shared" si="65"/>
        <v>8.4285714285714288</v>
      </c>
      <c r="N251" s="30" t="s">
        <v>1594</v>
      </c>
      <c r="O251" s="108">
        <v>1</v>
      </c>
      <c r="P251" s="30"/>
      <c r="Q251" s="54">
        <f t="shared" si="59"/>
        <v>100</v>
      </c>
      <c r="R251" s="55">
        <f t="shared" si="60"/>
        <v>8.4285714285714288</v>
      </c>
      <c r="S251" s="55">
        <f t="shared" ca="1" si="61"/>
        <v>8.4285714285714288</v>
      </c>
      <c r="T251" s="55">
        <f t="shared" ca="1" si="62"/>
        <v>8.4285714285714288</v>
      </c>
      <c r="U251" s="28" t="str">
        <f t="shared" si="64"/>
        <v>SI</v>
      </c>
      <c r="V251" s="105" t="str">
        <f t="shared" si="63"/>
        <v>CUMPLIDO</v>
      </c>
      <c r="W251" s="105" t="str">
        <f t="shared" si="52"/>
        <v>CUMPLIDO</v>
      </c>
      <c r="X251" s="29" t="s">
        <v>568</v>
      </c>
      <c r="Y251" s="100" t="s">
        <v>477</v>
      </c>
      <c r="Z251" s="29">
        <f t="shared" si="53"/>
        <v>1</v>
      </c>
      <c r="AA251" s="29" t="str">
        <f t="shared" si="58"/>
        <v>H34R15 - 1</v>
      </c>
      <c r="AB251" s="111">
        <f t="shared" si="55"/>
        <v>5</v>
      </c>
      <c r="AC251" s="111">
        <f t="shared" si="56"/>
        <v>5</v>
      </c>
      <c r="AD251" s="111" t="str">
        <f t="shared" si="57"/>
        <v>H34R15.</v>
      </c>
      <c r="AE251" s="111" t="str">
        <f t="shared" si="54"/>
        <v>H34R15</v>
      </c>
      <c r="AF251" s="21"/>
      <c r="AG251" s="21"/>
      <c r="AH251" s="21"/>
      <c r="AI251" s="21"/>
      <c r="AJ251" s="21"/>
      <c r="AK251" s="21"/>
      <c r="AL251" s="21"/>
      <c r="AM251" s="21"/>
      <c r="AN251" s="21"/>
      <c r="AO251" s="21"/>
    </row>
    <row r="252" spans="1:41" s="2" customFormat="1" ht="249.95" customHeight="1" x14ac:dyDescent="0.2">
      <c r="A252" s="24">
        <v>214</v>
      </c>
      <c r="B252" s="30">
        <v>251</v>
      </c>
      <c r="C252" s="24"/>
      <c r="D252" s="24" t="s">
        <v>29</v>
      </c>
      <c r="E252" s="87" t="s">
        <v>2014</v>
      </c>
      <c r="F252" s="88" t="s">
        <v>244</v>
      </c>
      <c r="G252" s="88" t="s">
        <v>1885</v>
      </c>
      <c r="H252" s="88" t="s">
        <v>1886</v>
      </c>
      <c r="I252" s="60" t="s">
        <v>9</v>
      </c>
      <c r="J252" s="31">
        <v>1</v>
      </c>
      <c r="K252" s="51">
        <v>43040</v>
      </c>
      <c r="L252" s="51">
        <v>43099</v>
      </c>
      <c r="M252" s="59">
        <f t="shared" si="65"/>
        <v>8.4285714285714288</v>
      </c>
      <c r="N252" s="30" t="s">
        <v>1831</v>
      </c>
      <c r="O252" s="108">
        <v>0</v>
      </c>
      <c r="P252" s="30"/>
      <c r="Q252" s="54">
        <f t="shared" si="59"/>
        <v>0</v>
      </c>
      <c r="R252" s="55">
        <f t="shared" si="60"/>
        <v>0</v>
      </c>
      <c r="S252" s="55">
        <f t="shared" ca="1" si="61"/>
        <v>0</v>
      </c>
      <c r="T252" s="55">
        <f t="shared" ca="1" si="62"/>
        <v>8.4285714285714288</v>
      </c>
      <c r="U252" s="28" t="str">
        <f t="shared" ca="1" si="64"/>
        <v>NO</v>
      </c>
      <c r="V252" s="105" t="str">
        <f t="shared" ca="1" si="63"/>
        <v>VENCIDO</v>
      </c>
      <c r="W252" s="105" t="str">
        <f t="shared" ca="1" si="52"/>
        <v>VENCIDO</v>
      </c>
      <c r="X252" s="29" t="s">
        <v>568</v>
      </c>
      <c r="Y252" s="100" t="s">
        <v>478</v>
      </c>
      <c r="Z252" s="29">
        <f t="shared" si="53"/>
        <v>1</v>
      </c>
      <c r="AA252" s="29" t="str">
        <f t="shared" si="58"/>
        <v>H35R15 - 1</v>
      </c>
      <c r="AB252" s="111">
        <f t="shared" ca="1" si="55"/>
        <v>1</v>
      </c>
      <c r="AC252" s="111">
        <f t="shared" ca="1" si="56"/>
        <v>1</v>
      </c>
      <c r="AD252" s="111" t="str">
        <f t="shared" si="57"/>
        <v>H35R15.</v>
      </c>
      <c r="AE252" s="111" t="str">
        <f t="shared" si="54"/>
        <v>H35R15</v>
      </c>
      <c r="AF252" s="21"/>
      <c r="AG252" s="21"/>
      <c r="AH252" s="21"/>
      <c r="AI252" s="21"/>
      <c r="AJ252" s="21"/>
      <c r="AK252" s="21"/>
      <c r="AL252" s="21"/>
      <c r="AM252" s="21"/>
      <c r="AN252" s="21"/>
      <c r="AO252" s="21"/>
    </row>
    <row r="253" spans="1:41" s="2" customFormat="1" ht="249.95" customHeight="1" x14ac:dyDescent="0.2">
      <c r="A253" s="24">
        <v>215</v>
      </c>
      <c r="B253" s="30">
        <v>252</v>
      </c>
      <c r="C253" s="24"/>
      <c r="D253" s="24" t="s">
        <v>181</v>
      </c>
      <c r="E253" s="87" t="s">
        <v>245</v>
      </c>
      <c r="F253" s="88" t="s">
        <v>246</v>
      </c>
      <c r="G253" s="88" t="s">
        <v>1887</v>
      </c>
      <c r="H253" s="88" t="s">
        <v>1888</v>
      </c>
      <c r="I253" s="60" t="s">
        <v>1892</v>
      </c>
      <c r="J253" s="31">
        <v>1</v>
      </c>
      <c r="K253" s="51">
        <v>43040</v>
      </c>
      <c r="L253" s="51">
        <v>43099</v>
      </c>
      <c r="M253" s="59">
        <f t="shared" si="65"/>
        <v>8.4285714285714288</v>
      </c>
      <c r="N253" s="30" t="s">
        <v>1831</v>
      </c>
      <c r="O253" s="108">
        <v>0</v>
      </c>
      <c r="P253" s="30"/>
      <c r="Q253" s="54">
        <f t="shared" si="59"/>
        <v>0</v>
      </c>
      <c r="R253" s="55">
        <f t="shared" si="60"/>
        <v>0</v>
      </c>
      <c r="S253" s="55">
        <f t="shared" ca="1" si="61"/>
        <v>0</v>
      </c>
      <c r="T253" s="55">
        <f t="shared" ca="1" si="62"/>
        <v>8.4285714285714288</v>
      </c>
      <c r="U253" s="28" t="str">
        <f t="shared" ca="1" si="64"/>
        <v>NO</v>
      </c>
      <c r="V253" s="105" t="str">
        <f t="shared" ca="1" si="63"/>
        <v>VENCIDO</v>
      </c>
      <c r="W253" s="105" t="str">
        <f t="shared" ca="1" si="52"/>
        <v>VENCIDO</v>
      </c>
      <c r="X253" s="29" t="s">
        <v>568</v>
      </c>
      <c r="Y253" s="100" t="s">
        <v>479</v>
      </c>
      <c r="Z253" s="29">
        <f t="shared" si="53"/>
        <v>1</v>
      </c>
      <c r="AA253" s="29" t="str">
        <f t="shared" si="58"/>
        <v>H36R15 - 1</v>
      </c>
      <c r="AB253" s="111">
        <f t="shared" ca="1" si="55"/>
        <v>1</v>
      </c>
      <c r="AC253" s="111">
        <f t="shared" ca="1" si="56"/>
        <v>1</v>
      </c>
      <c r="AD253" s="111" t="str">
        <f t="shared" si="57"/>
        <v>H36R15.</v>
      </c>
      <c r="AE253" s="111" t="str">
        <f t="shared" si="54"/>
        <v>H36R15</v>
      </c>
      <c r="AF253" s="21"/>
      <c r="AG253" s="21"/>
      <c r="AH253" s="21"/>
      <c r="AI253" s="21"/>
      <c r="AJ253" s="21"/>
      <c r="AK253" s="21"/>
      <c r="AL253" s="21"/>
      <c r="AM253" s="21"/>
      <c r="AN253" s="21"/>
      <c r="AO253" s="21"/>
    </row>
    <row r="254" spans="1:41" s="2" customFormat="1" ht="249.95" customHeight="1" x14ac:dyDescent="0.2">
      <c r="A254" s="24">
        <v>216</v>
      </c>
      <c r="B254" s="30">
        <v>253</v>
      </c>
      <c r="C254" s="24"/>
      <c r="D254" s="24" t="s">
        <v>39</v>
      </c>
      <c r="E254" s="87" t="s">
        <v>247</v>
      </c>
      <c r="F254" s="88" t="s">
        <v>248</v>
      </c>
      <c r="G254" s="88" t="s">
        <v>1889</v>
      </c>
      <c r="H254" s="88" t="s">
        <v>1890</v>
      </c>
      <c r="I254" s="60" t="s">
        <v>1891</v>
      </c>
      <c r="J254" s="31">
        <v>2</v>
      </c>
      <c r="K254" s="51">
        <v>43040</v>
      </c>
      <c r="L254" s="51">
        <v>43099</v>
      </c>
      <c r="M254" s="59">
        <f t="shared" si="65"/>
        <v>8.4285714285714288</v>
      </c>
      <c r="N254" s="30" t="s">
        <v>1831</v>
      </c>
      <c r="O254" s="108">
        <v>0</v>
      </c>
      <c r="P254" s="30"/>
      <c r="Q254" s="54">
        <f t="shared" si="59"/>
        <v>0</v>
      </c>
      <c r="R254" s="55">
        <f t="shared" si="60"/>
        <v>0</v>
      </c>
      <c r="S254" s="55">
        <f t="shared" ca="1" si="61"/>
        <v>0</v>
      </c>
      <c r="T254" s="55">
        <f t="shared" ca="1" si="62"/>
        <v>8.4285714285714288</v>
      </c>
      <c r="U254" s="28" t="str">
        <f t="shared" ca="1" si="64"/>
        <v>NO</v>
      </c>
      <c r="V254" s="105" t="str">
        <f t="shared" ca="1" si="63"/>
        <v>VENCIDO</v>
      </c>
      <c r="W254" s="105" t="str">
        <f t="shared" ca="1" si="52"/>
        <v>VENCIDO</v>
      </c>
      <c r="X254" s="29" t="s">
        <v>568</v>
      </c>
      <c r="Y254" s="100" t="s">
        <v>480</v>
      </c>
      <c r="Z254" s="29">
        <f t="shared" si="53"/>
        <v>1</v>
      </c>
      <c r="AA254" s="29" t="str">
        <f t="shared" si="58"/>
        <v>H37R15 - 1</v>
      </c>
      <c r="AB254" s="111">
        <f t="shared" ca="1" si="55"/>
        <v>1</v>
      </c>
      <c r="AC254" s="111">
        <f t="shared" ca="1" si="56"/>
        <v>1</v>
      </c>
      <c r="AD254" s="111" t="str">
        <f t="shared" si="57"/>
        <v>H37R15.</v>
      </c>
      <c r="AE254" s="111" t="str">
        <f t="shared" si="54"/>
        <v>H37R15</v>
      </c>
      <c r="AF254" s="21"/>
      <c r="AG254" s="21"/>
      <c r="AH254" s="21"/>
      <c r="AI254" s="21"/>
      <c r="AJ254" s="21"/>
      <c r="AK254" s="21"/>
      <c r="AL254" s="21"/>
      <c r="AM254" s="21"/>
      <c r="AN254" s="21"/>
      <c r="AO254" s="21"/>
    </row>
    <row r="255" spans="1:41" s="2" customFormat="1" ht="249.95" customHeight="1" x14ac:dyDescent="0.2">
      <c r="A255" s="24">
        <v>217</v>
      </c>
      <c r="B255" s="30">
        <v>254</v>
      </c>
      <c r="C255" s="24"/>
      <c r="D255" s="24" t="s">
        <v>181</v>
      </c>
      <c r="E255" s="87" t="s">
        <v>2076</v>
      </c>
      <c r="F255" s="88" t="s">
        <v>2077</v>
      </c>
      <c r="G255" s="88" t="s">
        <v>1744</v>
      </c>
      <c r="H255" s="88" t="s">
        <v>1745</v>
      </c>
      <c r="I255" s="60" t="s">
        <v>8</v>
      </c>
      <c r="J255" s="31">
        <v>1</v>
      </c>
      <c r="K255" s="51">
        <v>43040</v>
      </c>
      <c r="L255" s="51">
        <v>43099</v>
      </c>
      <c r="M255" s="59">
        <f t="shared" si="65"/>
        <v>8.4285714285714288</v>
      </c>
      <c r="N255" s="30" t="s">
        <v>1594</v>
      </c>
      <c r="O255" s="108">
        <v>0</v>
      </c>
      <c r="P255" s="30"/>
      <c r="Q255" s="54">
        <f t="shared" si="59"/>
        <v>0</v>
      </c>
      <c r="R255" s="55">
        <f t="shared" si="60"/>
        <v>0</v>
      </c>
      <c r="S255" s="55">
        <f t="shared" ca="1" si="61"/>
        <v>0</v>
      </c>
      <c r="T255" s="55">
        <f t="shared" ca="1" si="62"/>
        <v>8.4285714285714288</v>
      </c>
      <c r="U255" s="28" t="str">
        <f t="shared" ca="1" si="64"/>
        <v>NO</v>
      </c>
      <c r="V255" s="105" t="str">
        <f t="shared" ca="1" si="63"/>
        <v>VENCIDO</v>
      </c>
      <c r="W255" s="105" t="str">
        <f t="shared" ca="1" si="52"/>
        <v>VENCIDO</v>
      </c>
      <c r="X255" s="29" t="s">
        <v>568</v>
      </c>
      <c r="Y255" s="100" t="s">
        <v>481</v>
      </c>
      <c r="Z255" s="29">
        <f t="shared" si="53"/>
        <v>1</v>
      </c>
      <c r="AA255" s="29" t="str">
        <f t="shared" si="58"/>
        <v>H38R15 - 1</v>
      </c>
      <c r="AB255" s="111">
        <f t="shared" ca="1" si="55"/>
        <v>1</v>
      </c>
      <c r="AC255" s="111">
        <f t="shared" ca="1" si="56"/>
        <v>1</v>
      </c>
      <c r="AD255" s="111" t="str">
        <f t="shared" si="57"/>
        <v>H38R15.</v>
      </c>
      <c r="AE255" s="111" t="str">
        <f t="shared" si="54"/>
        <v>H38R15</v>
      </c>
      <c r="AF255" s="21"/>
      <c r="AG255" s="21"/>
      <c r="AH255" s="21" t="s">
        <v>629</v>
      </c>
      <c r="AI255" s="21"/>
      <c r="AJ255" s="21"/>
      <c r="AK255" s="21"/>
      <c r="AL255" s="21"/>
      <c r="AM255" s="21"/>
      <c r="AN255" s="21"/>
      <c r="AO255" s="21"/>
    </row>
    <row r="256" spans="1:41" s="2" customFormat="1" ht="249.95" customHeight="1" x14ac:dyDescent="0.2">
      <c r="A256" s="24">
        <v>218</v>
      </c>
      <c r="B256" s="30">
        <v>255</v>
      </c>
      <c r="C256" s="24"/>
      <c r="D256" s="24" t="s">
        <v>39</v>
      </c>
      <c r="E256" s="87" t="s">
        <v>2075</v>
      </c>
      <c r="F256" s="88" t="s">
        <v>2078</v>
      </c>
      <c r="G256" s="88" t="s">
        <v>2145</v>
      </c>
      <c r="H256" s="88" t="s">
        <v>2146</v>
      </c>
      <c r="I256" s="60" t="s">
        <v>8</v>
      </c>
      <c r="J256" s="31">
        <v>1</v>
      </c>
      <c r="K256" s="51">
        <v>43040</v>
      </c>
      <c r="L256" s="51">
        <v>43099</v>
      </c>
      <c r="M256" s="59">
        <f t="shared" si="65"/>
        <v>8.4285714285714288</v>
      </c>
      <c r="N256" s="30" t="s">
        <v>1594</v>
      </c>
      <c r="O256" s="108">
        <v>0</v>
      </c>
      <c r="P256" s="30"/>
      <c r="Q256" s="54">
        <f t="shared" si="59"/>
        <v>0</v>
      </c>
      <c r="R256" s="55">
        <f t="shared" si="60"/>
        <v>0</v>
      </c>
      <c r="S256" s="55">
        <f t="shared" ca="1" si="61"/>
        <v>0</v>
      </c>
      <c r="T256" s="55">
        <f t="shared" ca="1" si="62"/>
        <v>8.4285714285714288</v>
      </c>
      <c r="U256" s="28" t="str">
        <f t="shared" ca="1" si="64"/>
        <v>NO</v>
      </c>
      <c r="V256" s="105" t="str">
        <f t="shared" ca="1" si="63"/>
        <v>VENCIDO</v>
      </c>
      <c r="W256" s="105" t="str">
        <f t="shared" ca="1" si="52"/>
        <v>VENCIDO</v>
      </c>
      <c r="X256" s="29" t="s">
        <v>568</v>
      </c>
      <c r="Y256" s="100" t="s">
        <v>482</v>
      </c>
      <c r="Z256" s="29">
        <f t="shared" si="53"/>
        <v>1</v>
      </c>
      <c r="AA256" s="29" t="str">
        <f t="shared" si="58"/>
        <v>H39R15 - 1</v>
      </c>
      <c r="AB256" s="111">
        <f t="shared" ca="1" si="55"/>
        <v>1</v>
      </c>
      <c r="AC256" s="111">
        <f t="shared" ca="1" si="56"/>
        <v>1</v>
      </c>
      <c r="AD256" s="111" t="str">
        <f t="shared" si="57"/>
        <v>H39R15.</v>
      </c>
      <c r="AE256" s="111" t="str">
        <f t="shared" si="54"/>
        <v>H39R15</v>
      </c>
      <c r="AF256" s="21"/>
      <c r="AG256" s="21"/>
      <c r="AH256" s="21"/>
      <c r="AI256" s="21"/>
      <c r="AJ256" s="21"/>
      <c r="AK256" s="21"/>
      <c r="AL256" s="21"/>
      <c r="AM256" s="21"/>
      <c r="AN256" s="21"/>
      <c r="AO256" s="21"/>
    </row>
    <row r="257" spans="1:41" s="2" customFormat="1" ht="249.95" customHeight="1" x14ac:dyDescent="0.2">
      <c r="A257" s="24">
        <v>219</v>
      </c>
      <c r="B257" s="30">
        <v>256</v>
      </c>
      <c r="C257" s="24"/>
      <c r="D257" s="24" t="s">
        <v>181</v>
      </c>
      <c r="E257" s="87" t="s">
        <v>249</v>
      </c>
      <c r="F257" s="88" t="s">
        <v>250</v>
      </c>
      <c r="G257" s="88" t="s">
        <v>1893</v>
      </c>
      <c r="H257" s="88" t="s">
        <v>1894</v>
      </c>
      <c r="I257" s="60" t="s">
        <v>8</v>
      </c>
      <c r="J257" s="31">
        <v>1</v>
      </c>
      <c r="K257" s="51">
        <v>43040</v>
      </c>
      <c r="L257" s="51">
        <v>43099</v>
      </c>
      <c r="M257" s="59">
        <f t="shared" si="65"/>
        <v>8.4285714285714288</v>
      </c>
      <c r="N257" s="30" t="s">
        <v>1831</v>
      </c>
      <c r="O257" s="108">
        <v>0</v>
      </c>
      <c r="P257" s="30"/>
      <c r="Q257" s="54">
        <f t="shared" si="59"/>
        <v>0</v>
      </c>
      <c r="R257" s="55">
        <f t="shared" si="60"/>
        <v>0</v>
      </c>
      <c r="S257" s="55">
        <f t="shared" ca="1" si="61"/>
        <v>0</v>
      </c>
      <c r="T257" s="55">
        <f t="shared" ca="1" si="62"/>
        <v>8.4285714285714288</v>
      </c>
      <c r="U257" s="28" t="str">
        <f t="shared" ca="1" si="64"/>
        <v>NO</v>
      </c>
      <c r="V257" s="105" t="str">
        <f t="shared" ca="1" si="63"/>
        <v>VENCIDO</v>
      </c>
      <c r="W257" s="105" t="str">
        <f t="shared" ca="1" si="52"/>
        <v>VENCIDO</v>
      </c>
      <c r="X257" s="29" t="s">
        <v>568</v>
      </c>
      <c r="Y257" s="100" t="s">
        <v>483</v>
      </c>
      <c r="Z257" s="29">
        <f t="shared" si="53"/>
        <v>1</v>
      </c>
      <c r="AA257" s="29" t="str">
        <f t="shared" si="58"/>
        <v>H40R15 - 1</v>
      </c>
      <c r="AB257" s="111">
        <f t="shared" ca="1" si="55"/>
        <v>1</v>
      </c>
      <c r="AC257" s="111">
        <f t="shared" ca="1" si="56"/>
        <v>1</v>
      </c>
      <c r="AD257" s="111" t="str">
        <f t="shared" si="57"/>
        <v>H40R15.</v>
      </c>
      <c r="AE257" s="111" t="str">
        <f t="shared" si="54"/>
        <v>H40R15</v>
      </c>
      <c r="AF257" s="21"/>
      <c r="AG257" s="21"/>
      <c r="AH257" s="21"/>
      <c r="AI257" s="21"/>
      <c r="AJ257" s="21"/>
      <c r="AK257" s="21"/>
      <c r="AL257" s="21"/>
      <c r="AM257" s="21"/>
      <c r="AN257" s="21"/>
      <c r="AO257" s="21"/>
    </row>
    <row r="258" spans="1:41" s="2" customFormat="1" ht="249.95" customHeight="1" x14ac:dyDescent="0.2">
      <c r="A258" s="24">
        <v>220</v>
      </c>
      <c r="B258" s="30">
        <v>257</v>
      </c>
      <c r="C258" s="24"/>
      <c r="D258" s="24" t="s">
        <v>181</v>
      </c>
      <c r="E258" s="87" t="s">
        <v>251</v>
      </c>
      <c r="F258" s="88" t="s">
        <v>252</v>
      </c>
      <c r="G258" s="88" t="s">
        <v>1895</v>
      </c>
      <c r="H258" s="88" t="s">
        <v>1896</v>
      </c>
      <c r="I258" s="60" t="s">
        <v>9</v>
      </c>
      <c r="J258" s="31">
        <v>1</v>
      </c>
      <c r="K258" s="51">
        <v>43040</v>
      </c>
      <c r="L258" s="51">
        <v>43099</v>
      </c>
      <c r="M258" s="59">
        <f t="shared" si="65"/>
        <v>8.4285714285714288</v>
      </c>
      <c r="N258" s="30" t="s">
        <v>1831</v>
      </c>
      <c r="O258" s="108">
        <v>0</v>
      </c>
      <c r="P258" s="30"/>
      <c r="Q258" s="54">
        <f t="shared" si="59"/>
        <v>0</v>
      </c>
      <c r="R258" s="55">
        <f t="shared" si="60"/>
        <v>0</v>
      </c>
      <c r="S258" s="55">
        <f t="shared" ca="1" si="61"/>
        <v>0</v>
      </c>
      <c r="T258" s="55">
        <f t="shared" ca="1" si="62"/>
        <v>8.4285714285714288</v>
      </c>
      <c r="U258" s="28" t="str">
        <f t="shared" ca="1" si="64"/>
        <v>NO</v>
      </c>
      <c r="V258" s="105" t="str">
        <f t="shared" ca="1" si="63"/>
        <v>VENCIDO</v>
      </c>
      <c r="W258" s="105" t="str">
        <f t="shared" ref="W258:W321" ca="1" si="66">IF(A258&lt;&gt;"",IF(AC258=1,"VENCIDO",IF(AC258=2,"PRÓXIMO A VENCER",IF(AC258=3,"EN TERMINO",IF(AC258=4,"CON AVANCE",IF(AC258=5,"CUMPLIDO",))))),"")</f>
        <v>VENCIDO</v>
      </c>
      <c r="X258" s="29" t="s">
        <v>568</v>
      </c>
      <c r="Y258" s="100" t="s">
        <v>484</v>
      </c>
      <c r="Z258" s="29">
        <f t="shared" ref="Z258:Z321" si="67">IF(A258&lt;&gt;"",1,Z257+1)</f>
        <v>1</v>
      </c>
      <c r="AA258" s="29" t="str">
        <f t="shared" si="58"/>
        <v>H41R15 - 1</v>
      </c>
      <c r="AB258" s="111">
        <f t="shared" ca="1" si="55"/>
        <v>1</v>
      </c>
      <c r="AC258" s="111">
        <f t="shared" ca="1" si="56"/>
        <v>1</v>
      </c>
      <c r="AD258" s="111" t="str">
        <f t="shared" si="57"/>
        <v>H41R15.</v>
      </c>
      <c r="AE258" s="111" t="str">
        <f t="shared" si="54"/>
        <v>H41R15</v>
      </c>
      <c r="AF258" s="21"/>
      <c r="AG258" s="21"/>
      <c r="AH258" s="21"/>
      <c r="AI258" s="21"/>
      <c r="AJ258" s="21"/>
      <c r="AK258" s="21"/>
      <c r="AL258" s="21"/>
      <c r="AM258" s="21"/>
      <c r="AN258" s="21"/>
      <c r="AO258" s="21"/>
    </row>
    <row r="259" spans="1:41" s="2" customFormat="1" ht="249.95" customHeight="1" x14ac:dyDescent="0.2">
      <c r="A259" s="24">
        <v>221</v>
      </c>
      <c r="B259" s="30">
        <v>258</v>
      </c>
      <c r="C259" s="24"/>
      <c r="D259" s="24" t="s">
        <v>181</v>
      </c>
      <c r="E259" s="87" t="s">
        <v>2079</v>
      </c>
      <c r="F259" s="88" t="s">
        <v>253</v>
      </c>
      <c r="G259" s="87" t="s">
        <v>1893</v>
      </c>
      <c r="H259" s="87" t="s">
        <v>1894</v>
      </c>
      <c r="I259" s="31" t="s">
        <v>8</v>
      </c>
      <c r="J259" s="31">
        <v>1</v>
      </c>
      <c r="K259" s="51">
        <v>43040</v>
      </c>
      <c r="L259" s="51">
        <v>43099</v>
      </c>
      <c r="M259" s="59">
        <f t="shared" si="65"/>
        <v>8.4285714285714288</v>
      </c>
      <c r="N259" s="30" t="s">
        <v>1831</v>
      </c>
      <c r="O259" s="108">
        <v>0</v>
      </c>
      <c r="P259" s="30"/>
      <c r="Q259" s="54">
        <f t="shared" si="59"/>
        <v>0</v>
      </c>
      <c r="R259" s="55">
        <f t="shared" si="60"/>
        <v>0</v>
      </c>
      <c r="S259" s="55">
        <f t="shared" ca="1" si="61"/>
        <v>0</v>
      </c>
      <c r="T259" s="55">
        <f t="shared" ca="1" si="62"/>
        <v>8.4285714285714288</v>
      </c>
      <c r="U259" s="28" t="str">
        <f t="shared" ca="1" si="64"/>
        <v>NO</v>
      </c>
      <c r="V259" s="105" t="str">
        <f t="shared" ca="1" si="63"/>
        <v>VENCIDO</v>
      </c>
      <c r="W259" s="105" t="str">
        <f t="shared" ca="1" si="66"/>
        <v>VENCIDO</v>
      </c>
      <c r="X259" s="29" t="s">
        <v>568</v>
      </c>
      <c r="Y259" s="100" t="s">
        <v>485</v>
      </c>
      <c r="Z259" s="29">
        <f t="shared" si="67"/>
        <v>1</v>
      </c>
      <c r="AA259" s="29" t="str">
        <f t="shared" si="58"/>
        <v>H42R15 - 1</v>
      </c>
      <c r="AB259" s="111">
        <f t="shared" ca="1" si="55"/>
        <v>1</v>
      </c>
      <c r="AC259" s="111">
        <f t="shared" ca="1" si="56"/>
        <v>1</v>
      </c>
      <c r="AD259" s="111" t="str">
        <f t="shared" si="57"/>
        <v>H42R15.</v>
      </c>
      <c r="AE259" s="111" t="str">
        <f t="shared" si="54"/>
        <v>H42R15</v>
      </c>
      <c r="AF259" s="21"/>
      <c r="AG259" s="21"/>
      <c r="AH259" s="21"/>
      <c r="AI259" s="21"/>
      <c r="AJ259" s="21"/>
      <c r="AK259" s="21"/>
      <c r="AL259" s="21"/>
      <c r="AM259" s="21"/>
      <c r="AN259" s="21"/>
      <c r="AO259" s="21"/>
    </row>
    <row r="260" spans="1:41" s="2" customFormat="1" ht="249.95" customHeight="1" x14ac:dyDescent="0.2">
      <c r="A260" s="24">
        <v>222</v>
      </c>
      <c r="B260" s="30">
        <v>259</v>
      </c>
      <c r="C260" s="24"/>
      <c r="D260" s="24" t="s">
        <v>24</v>
      </c>
      <c r="E260" s="87" t="s">
        <v>2080</v>
      </c>
      <c r="F260" s="88" t="s">
        <v>2081</v>
      </c>
      <c r="G260" s="88" t="s">
        <v>1895</v>
      </c>
      <c r="H260" s="88" t="s">
        <v>1896</v>
      </c>
      <c r="I260" s="60" t="s">
        <v>9</v>
      </c>
      <c r="J260" s="31">
        <v>1</v>
      </c>
      <c r="K260" s="51">
        <v>43040</v>
      </c>
      <c r="L260" s="51">
        <v>43099</v>
      </c>
      <c r="M260" s="59">
        <f t="shared" si="65"/>
        <v>8.4285714285714288</v>
      </c>
      <c r="N260" s="30" t="s">
        <v>1831</v>
      </c>
      <c r="O260" s="108">
        <v>0</v>
      </c>
      <c r="P260" s="30"/>
      <c r="Q260" s="54">
        <f t="shared" si="59"/>
        <v>0</v>
      </c>
      <c r="R260" s="55">
        <f t="shared" si="60"/>
        <v>0</v>
      </c>
      <c r="S260" s="55">
        <f t="shared" ca="1" si="61"/>
        <v>0</v>
      </c>
      <c r="T260" s="55">
        <f t="shared" ca="1" si="62"/>
        <v>8.4285714285714288</v>
      </c>
      <c r="U260" s="28" t="str">
        <f t="shared" ca="1" si="64"/>
        <v>NO</v>
      </c>
      <c r="V260" s="105" t="str">
        <f t="shared" ca="1" si="63"/>
        <v>VENCIDO</v>
      </c>
      <c r="W260" s="105" t="str">
        <f t="shared" ca="1" si="66"/>
        <v>VENCIDO</v>
      </c>
      <c r="X260" s="29" t="s">
        <v>568</v>
      </c>
      <c r="Y260" s="100" t="s">
        <v>486</v>
      </c>
      <c r="Z260" s="29">
        <f t="shared" si="67"/>
        <v>1</v>
      </c>
      <c r="AA260" s="29" t="str">
        <f t="shared" si="58"/>
        <v>H43R15 - 1</v>
      </c>
      <c r="AB260" s="111">
        <f t="shared" ca="1" si="55"/>
        <v>1</v>
      </c>
      <c r="AC260" s="111">
        <f t="shared" ca="1" si="56"/>
        <v>1</v>
      </c>
      <c r="AD260" s="111" t="str">
        <f t="shared" si="57"/>
        <v>H43R15.</v>
      </c>
      <c r="AE260" s="111" t="str">
        <f t="shared" si="54"/>
        <v>H43R15</v>
      </c>
      <c r="AF260" s="21"/>
      <c r="AG260" s="21"/>
      <c r="AH260" s="21"/>
      <c r="AI260" s="21"/>
      <c r="AJ260" s="21"/>
      <c r="AK260" s="21"/>
      <c r="AL260" s="21"/>
      <c r="AM260" s="21"/>
      <c r="AN260" s="21"/>
      <c r="AO260" s="21"/>
    </row>
    <row r="261" spans="1:41" s="2" customFormat="1" ht="249.95" customHeight="1" x14ac:dyDescent="0.2">
      <c r="A261" s="24">
        <v>223</v>
      </c>
      <c r="B261" s="30">
        <v>260</v>
      </c>
      <c r="C261" s="24"/>
      <c r="D261" s="24" t="s">
        <v>24</v>
      </c>
      <c r="E261" s="87" t="s">
        <v>254</v>
      </c>
      <c r="F261" s="88" t="s">
        <v>255</v>
      </c>
      <c r="G261" s="88" t="s">
        <v>1897</v>
      </c>
      <c r="H261" s="88" t="s">
        <v>1898</v>
      </c>
      <c r="I261" s="60" t="s">
        <v>9</v>
      </c>
      <c r="J261" s="31">
        <v>1</v>
      </c>
      <c r="K261" s="51">
        <v>43040</v>
      </c>
      <c r="L261" s="51">
        <v>43099</v>
      </c>
      <c r="M261" s="59">
        <f t="shared" si="65"/>
        <v>8.4285714285714288</v>
      </c>
      <c r="N261" s="30" t="s">
        <v>1831</v>
      </c>
      <c r="O261" s="108">
        <v>0</v>
      </c>
      <c r="P261" s="30"/>
      <c r="Q261" s="54">
        <f t="shared" si="59"/>
        <v>0</v>
      </c>
      <c r="R261" s="55">
        <f t="shared" si="60"/>
        <v>0</v>
      </c>
      <c r="S261" s="55">
        <f t="shared" ca="1" si="61"/>
        <v>0</v>
      </c>
      <c r="T261" s="55">
        <f t="shared" ca="1" si="62"/>
        <v>8.4285714285714288</v>
      </c>
      <c r="U261" s="28" t="str">
        <f t="shared" ca="1" si="64"/>
        <v>NO</v>
      </c>
      <c r="V261" s="105" t="str">
        <f t="shared" ca="1" si="63"/>
        <v>VENCIDO</v>
      </c>
      <c r="W261" s="105" t="str">
        <f t="shared" ca="1" si="66"/>
        <v>VENCIDO</v>
      </c>
      <c r="X261" s="29" t="s">
        <v>568</v>
      </c>
      <c r="Y261" s="100" t="s">
        <v>487</v>
      </c>
      <c r="Z261" s="29">
        <f t="shared" si="67"/>
        <v>1</v>
      </c>
      <c r="AA261" s="29" t="str">
        <f t="shared" si="58"/>
        <v>H44R15 - 1</v>
      </c>
      <c r="AB261" s="111">
        <f t="shared" ca="1" si="55"/>
        <v>1</v>
      </c>
      <c r="AC261" s="111">
        <f t="shared" ca="1" si="56"/>
        <v>1</v>
      </c>
      <c r="AD261" s="111" t="str">
        <f t="shared" si="57"/>
        <v>H44R15.</v>
      </c>
      <c r="AE261" s="111" t="str">
        <f t="shared" ref="AE261:AE324" si="68">IFERROR(MID(AD261,1,FIND(".",AD261,1)-1),AD261)</f>
        <v>H44R15</v>
      </c>
      <c r="AF261" s="21"/>
      <c r="AG261" s="21"/>
      <c r="AH261" s="21"/>
      <c r="AI261" s="21"/>
      <c r="AJ261" s="21"/>
      <c r="AK261" s="21"/>
      <c r="AL261" s="21"/>
      <c r="AM261" s="21"/>
      <c r="AN261" s="21"/>
      <c r="AO261" s="21"/>
    </row>
    <row r="262" spans="1:41" s="2" customFormat="1" ht="249.95" customHeight="1" x14ac:dyDescent="0.2">
      <c r="A262" s="24">
        <v>224</v>
      </c>
      <c r="B262" s="30">
        <v>261</v>
      </c>
      <c r="C262" s="24"/>
      <c r="D262" s="24" t="s">
        <v>181</v>
      </c>
      <c r="E262" s="87" t="s">
        <v>2082</v>
      </c>
      <c r="F262" s="88" t="s">
        <v>2083</v>
      </c>
      <c r="G262" s="88" t="s">
        <v>1897</v>
      </c>
      <c r="H262" s="88" t="s">
        <v>1899</v>
      </c>
      <c r="I262" s="60" t="s">
        <v>9</v>
      </c>
      <c r="J262" s="31">
        <v>1</v>
      </c>
      <c r="K262" s="51">
        <v>43040</v>
      </c>
      <c r="L262" s="51">
        <v>43099</v>
      </c>
      <c r="M262" s="59">
        <f t="shared" si="65"/>
        <v>8.4285714285714288</v>
      </c>
      <c r="N262" s="30" t="s">
        <v>1831</v>
      </c>
      <c r="O262" s="108">
        <v>0</v>
      </c>
      <c r="P262" s="30"/>
      <c r="Q262" s="54">
        <f t="shared" si="59"/>
        <v>0</v>
      </c>
      <c r="R262" s="55">
        <f t="shared" si="60"/>
        <v>0</v>
      </c>
      <c r="S262" s="55">
        <f t="shared" ca="1" si="61"/>
        <v>0</v>
      </c>
      <c r="T262" s="55">
        <f t="shared" ca="1" si="62"/>
        <v>8.4285714285714288</v>
      </c>
      <c r="U262" s="28" t="str">
        <f t="shared" ca="1" si="64"/>
        <v>NO</v>
      </c>
      <c r="V262" s="105" t="str">
        <f t="shared" ca="1" si="63"/>
        <v>VENCIDO</v>
      </c>
      <c r="W262" s="105" t="str">
        <f t="shared" ca="1" si="66"/>
        <v>VENCIDO</v>
      </c>
      <c r="X262" s="29" t="s">
        <v>568</v>
      </c>
      <c r="Y262" s="100" t="s">
        <v>570</v>
      </c>
      <c r="Z262" s="29">
        <f t="shared" si="67"/>
        <v>1</v>
      </c>
      <c r="AA262" s="29" t="str">
        <f t="shared" si="58"/>
        <v>H45R15 - 1</v>
      </c>
      <c r="AB262" s="111">
        <f t="shared" ca="1" si="55"/>
        <v>1</v>
      </c>
      <c r="AC262" s="111">
        <f t="shared" ca="1" si="56"/>
        <v>1</v>
      </c>
      <c r="AD262" s="111" t="str">
        <f t="shared" si="57"/>
        <v>H45R15.</v>
      </c>
      <c r="AE262" s="111" t="str">
        <f t="shared" si="68"/>
        <v>H45R15</v>
      </c>
      <c r="AF262" s="21"/>
      <c r="AG262" s="21"/>
      <c r="AH262" s="21"/>
      <c r="AI262" s="21"/>
      <c r="AJ262" s="21"/>
      <c r="AK262" s="21"/>
      <c r="AL262" s="21"/>
      <c r="AM262" s="21"/>
      <c r="AN262" s="21"/>
      <c r="AO262" s="21"/>
    </row>
    <row r="263" spans="1:41" s="2" customFormat="1" ht="249.95" customHeight="1" x14ac:dyDescent="0.2">
      <c r="A263" s="24">
        <v>225</v>
      </c>
      <c r="B263" s="30">
        <v>262</v>
      </c>
      <c r="C263" s="24"/>
      <c r="D263" s="24" t="s">
        <v>41</v>
      </c>
      <c r="E263" s="87" t="s">
        <v>256</v>
      </c>
      <c r="F263" s="88" t="s">
        <v>257</v>
      </c>
      <c r="G263" s="88" t="s">
        <v>1897</v>
      </c>
      <c r="H263" s="88" t="s">
        <v>1900</v>
      </c>
      <c r="I263" s="60" t="s">
        <v>9</v>
      </c>
      <c r="J263" s="31">
        <v>1</v>
      </c>
      <c r="K263" s="51">
        <v>43040</v>
      </c>
      <c r="L263" s="51">
        <v>43099</v>
      </c>
      <c r="M263" s="59">
        <f t="shared" si="65"/>
        <v>8.4285714285714288</v>
      </c>
      <c r="N263" s="30" t="s">
        <v>1831</v>
      </c>
      <c r="O263" s="108">
        <v>0</v>
      </c>
      <c r="P263" s="30"/>
      <c r="Q263" s="54">
        <f t="shared" si="59"/>
        <v>0</v>
      </c>
      <c r="R263" s="55">
        <f t="shared" si="60"/>
        <v>0</v>
      </c>
      <c r="S263" s="55">
        <f t="shared" ca="1" si="61"/>
        <v>0</v>
      </c>
      <c r="T263" s="55">
        <f t="shared" ca="1" si="62"/>
        <v>8.4285714285714288</v>
      </c>
      <c r="U263" s="28" t="str">
        <f t="shared" ca="1" si="64"/>
        <v>NO</v>
      </c>
      <c r="V263" s="105" t="str">
        <f t="shared" ca="1" si="63"/>
        <v>VENCIDO</v>
      </c>
      <c r="W263" s="105" t="str">
        <f t="shared" ca="1" si="66"/>
        <v>VENCIDO</v>
      </c>
      <c r="X263" s="29" t="s">
        <v>568</v>
      </c>
      <c r="Y263" s="100" t="s">
        <v>488</v>
      </c>
      <c r="Z263" s="29">
        <f t="shared" si="67"/>
        <v>1</v>
      </c>
      <c r="AA263" s="29" t="str">
        <f t="shared" si="58"/>
        <v>H46R15 - 1</v>
      </c>
      <c r="AB263" s="111">
        <f t="shared" ref="AB263:AB326" ca="1" si="69">IF(V263="VENCIDO",1,IF(V263="PRÓXIMO A VENCER",2,IF(V263="EN TERMINO",3,IF(V263="CON AVANCE",4,IF(V263="CUMPLIDO",5,)))))</f>
        <v>1</v>
      </c>
      <c r="AC263" s="111">
        <f t="shared" ref="AC263:AC326" ca="1" si="70">IF(Z264=Z263+1,MIN(AB263,AC264),AB263)</f>
        <v>1</v>
      </c>
      <c r="AD263" s="111" t="str">
        <f t="shared" si="57"/>
        <v>H46R15.</v>
      </c>
      <c r="AE263" s="111" t="str">
        <f t="shared" si="68"/>
        <v>H46R15</v>
      </c>
      <c r="AF263" s="21"/>
      <c r="AG263" s="21"/>
      <c r="AH263" s="21"/>
      <c r="AI263" s="21"/>
      <c r="AJ263" s="21"/>
      <c r="AK263" s="21"/>
      <c r="AL263" s="21"/>
      <c r="AM263" s="21"/>
      <c r="AN263" s="21"/>
      <c r="AO263" s="21"/>
    </row>
    <row r="264" spans="1:41" s="2" customFormat="1" ht="249.95" customHeight="1" x14ac:dyDescent="0.2">
      <c r="A264" s="24">
        <v>226</v>
      </c>
      <c r="B264" s="30">
        <v>263</v>
      </c>
      <c r="C264" s="24"/>
      <c r="D264" s="24" t="s">
        <v>181</v>
      </c>
      <c r="E264" s="87" t="s">
        <v>258</v>
      </c>
      <c r="F264" s="88" t="s">
        <v>259</v>
      </c>
      <c r="G264" s="56" t="s">
        <v>1901</v>
      </c>
      <c r="H264" s="56" t="s">
        <v>1902</v>
      </c>
      <c r="I264" s="60" t="s">
        <v>2084</v>
      </c>
      <c r="J264" s="31">
        <v>1</v>
      </c>
      <c r="K264" s="57">
        <v>43040</v>
      </c>
      <c r="L264" s="57">
        <v>43281</v>
      </c>
      <c r="M264" s="59">
        <f t="shared" si="65"/>
        <v>34.428571428571431</v>
      </c>
      <c r="N264" s="30" t="s">
        <v>1831</v>
      </c>
      <c r="O264" s="108">
        <v>0</v>
      </c>
      <c r="P264" s="30"/>
      <c r="Q264" s="54">
        <f t="shared" si="59"/>
        <v>0</v>
      </c>
      <c r="R264" s="55">
        <f t="shared" si="60"/>
        <v>0</v>
      </c>
      <c r="S264" s="55">
        <f t="shared" ca="1" si="61"/>
        <v>0</v>
      </c>
      <c r="T264" s="55">
        <f t="shared" ca="1" si="62"/>
        <v>34.428571428571431</v>
      </c>
      <c r="U264" s="28" t="str">
        <f t="shared" ca="1" si="64"/>
        <v>NO</v>
      </c>
      <c r="V264" s="105" t="str">
        <f t="shared" ca="1" si="63"/>
        <v>VENCIDO</v>
      </c>
      <c r="W264" s="105" t="str">
        <f t="shared" ca="1" si="66"/>
        <v>VENCIDO</v>
      </c>
      <c r="X264" s="29" t="s">
        <v>568</v>
      </c>
      <c r="Y264" s="100" t="s">
        <v>489</v>
      </c>
      <c r="Z264" s="29">
        <f t="shared" si="67"/>
        <v>1</v>
      </c>
      <c r="AA264" s="29" t="str">
        <f t="shared" si="58"/>
        <v>H47R15 - 1</v>
      </c>
      <c r="AB264" s="111">
        <f t="shared" ca="1" si="69"/>
        <v>1</v>
      </c>
      <c r="AC264" s="111">
        <f t="shared" ca="1" si="70"/>
        <v>1</v>
      </c>
      <c r="AD264" s="111" t="str">
        <f t="shared" si="57"/>
        <v>H47R15.</v>
      </c>
      <c r="AE264" s="111" t="str">
        <f t="shared" si="68"/>
        <v>H47R15</v>
      </c>
      <c r="AF264" s="21"/>
      <c r="AG264" s="21"/>
      <c r="AH264" s="21"/>
      <c r="AI264" s="21"/>
      <c r="AJ264" s="21"/>
      <c r="AK264" s="21"/>
      <c r="AL264" s="21"/>
      <c r="AM264" s="21"/>
      <c r="AN264" s="21"/>
      <c r="AO264" s="21"/>
    </row>
    <row r="265" spans="1:41" s="2" customFormat="1" ht="249.95" customHeight="1" x14ac:dyDescent="0.2">
      <c r="A265" s="24">
        <v>227</v>
      </c>
      <c r="B265" s="30">
        <v>264</v>
      </c>
      <c r="C265" s="24"/>
      <c r="D265" s="24" t="s">
        <v>260</v>
      </c>
      <c r="E265" s="87" t="s">
        <v>261</v>
      </c>
      <c r="F265" s="88" t="s">
        <v>262</v>
      </c>
      <c r="G265" s="88" t="s">
        <v>1903</v>
      </c>
      <c r="H265" s="88" t="s">
        <v>1904</v>
      </c>
      <c r="I265" s="60" t="s">
        <v>8</v>
      </c>
      <c r="J265" s="31">
        <v>1</v>
      </c>
      <c r="K265" s="57">
        <v>43040</v>
      </c>
      <c r="L265" s="57">
        <v>43099</v>
      </c>
      <c r="M265" s="59">
        <f t="shared" si="65"/>
        <v>8.4285714285714288</v>
      </c>
      <c r="N265" s="30" t="s">
        <v>1831</v>
      </c>
      <c r="O265" s="108">
        <v>0</v>
      </c>
      <c r="P265" s="30"/>
      <c r="Q265" s="54">
        <f t="shared" si="59"/>
        <v>0</v>
      </c>
      <c r="R265" s="55">
        <f t="shared" si="60"/>
        <v>0</v>
      </c>
      <c r="S265" s="55">
        <f t="shared" ca="1" si="61"/>
        <v>0</v>
      </c>
      <c r="T265" s="55">
        <f t="shared" ca="1" si="62"/>
        <v>8.4285714285714288</v>
      </c>
      <c r="U265" s="28" t="str">
        <f t="shared" ca="1" si="64"/>
        <v>NO</v>
      </c>
      <c r="V265" s="105" t="str">
        <f t="shared" ca="1" si="63"/>
        <v>VENCIDO</v>
      </c>
      <c r="W265" s="105" t="str">
        <f t="shared" ca="1" si="66"/>
        <v>VENCIDO</v>
      </c>
      <c r="X265" s="29" t="s">
        <v>568</v>
      </c>
      <c r="Y265" s="100" t="s">
        <v>490</v>
      </c>
      <c r="Z265" s="29">
        <f t="shared" si="67"/>
        <v>1</v>
      </c>
      <c r="AA265" s="29" t="str">
        <f t="shared" si="58"/>
        <v>H48R15 - 1</v>
      </c>
      <c r="AB265" s="111">
        <f t="shared" ca="1" si="69"/>
        <v>1</v>
      </c>
      <c r="AC265" s="111">
        <f t="shared" ca="1" si="70"/>
        <v>1</v>
      </c>
      <c r="AD265" s="111" t="str">
        <f t="shared" si="57"/>
        <v>H48R15.</v>
      </c>
      <c r="AE265" s="111" t="str">
        <f t="shared" si="68"/>
        <v>H48R15</v>
      </c>
      <c r="AF265" s="21"/>
      <c r="AG265" s="21"/>
      <c r="AH265" s="21"/>
      <c r="AI265" s="21"/>
      <c r="AJ265" s="21"/>
      <c r="AK265" s="21"/>
      <c r="AL265" s="21"/>
      <c r="AM265" s="21"/>
      <c r="AN265" s="21"/>
      <c r="AO265" s="21"/>
    </row>
    <row r="266" spans="1:41" s="2" customFormat="1" ht="249.95" customHeight="1" x14ac:dyDescent="0.2">
      <c r="A266" s="24">
        <v>228</v>
      </c>
      <c r="B266" s="30">
        <v>265</v>
      </c>
      <c r="C266" s="24"/>
      <c r="D266" s="24" t="s">
        <v>260</v>
      </c>
      <c r="E266" s="87" t="s">
        <v>263</v>
      </c>
      <c r="F266" s="88" t="s">
        <v>262</v>
      </c>
      <c r="G266" s="88" t="s">
        <v>1905</v>
      </c>
      <c r="H266" s="88" t="s">
        <v>1906</v>
      </c>
      <c r="I266" s="67" t="s">
        <v>8</v>
      </c>
      <c r="J266" s="30">
        <v>1</v>
      </c>
      <c r="K266" s="57">
        <v>43040</v>
      </c>
      <c r="L266" s="51">
        <v>43099</v>
      </c>
      <c r="M266" s="59">
        <f t="shared" si="65"/>
        <v>8.4285714285714288</v>
      </c>
      <c r="N266" s="30" t="s">
        <v>1831</v>
      </c>
      <c r="O266" s="108">
        <v>0</v>
      </c>
      <c r="P266" s="30"/>
      <c r="Q266" s="54">
        <f t="shared" si="59"/>
        <v>0</v>
      </c>
      <c r="R266" s="55">
        <f t="shared" si="60"/>
        <v>0</v>
      </c>
      <c r="S266" s="55">
        <f t="shared" ca="1" si="61"/>
        <v>0</v>
      </c>
      <c r="T266" s="55">
        <f t="shared" ca="1" si="62"/>
        <v>8.4285714285714288</v>
      </c>
      <c r="U266" s="28" t="str">
        <f t="shared" ca="1" si="64"/>
        <v>NO</v>
      </c>
      <c r="V266" s="105" t="str">
        <f t="shared" ca="1" si="63"/>
        <v>VENCIDO</v>
      </c>
      <c r="W266" s="105" t="str">
        <f t="shared" ca="1" si="66"/>
        <v>VENCIDO</v>
      </c>
      <c r="X266" s="29" t="s">
        <v>568</v>
      </c>
      <c r="Y266" s="100" t="s">
        <v>491</v>
      </c>
      <c r="Z266" s="29">
        <f t="shared" si="67"/>
        <v>1</v>
      </c>
      <c r="AA266" s="29" t="str">
        <f t="shared" si="58"/>
        <v>H49R15 - 1</v>
      </c>
      <c r="AB266" s="111">
        <f t="shared" ca="1" si="69"/>
        <v>1</v>
      </c>
      <c r="AC266" s="111">
        <f t="shared" ca="1" si="70"/>
        <v>1</v>
      </c>
      <c r="AD266" s="111" t="str">
        <f t="shared" ref="AD266:AD329" si="71">IF(A266&lt;&gt;"",MID(E266,1,FIND(" ",E266,1)-1),AD265)</f>
        <v>H49R15.</v>
      </c>
      <c r="AE266" s="111" t="str">
        <f t="shared" si="68"/>
        <v>H49R15</v>
      </c>
      <c r="AF266" s="21"/>
      <c r="AG266" s="21"/>
      <c r="AH266" s="21"/>
      <c r="AI266" s="21"/>
      <c r="AJ266" s="21"/>
      <c r="AK266" s="21"/>
      <c r="AL266" s="21"/>
      <c r="AM266" s="21"/>
      <c r="AN266" s="21"/>
      <c r="AO266" s="21"/>
    </row>
    <row r="267" spans="1:41" s="2" customFormat="1" ht="249.95" customHeight="1" x14ac:dyDescent="0.2">
      <c r="A267" s="24">
        <v>229</v>
      </c>
      <c r="B267" s="30">
        <v>266</v>
      </c>
      <c r="C267" s="24"/>
      <c r="D267" s="24" t="s">
        <v>260</v>
      </c>
      <c r="E267" s="87" t="s">
        <v>1910</v>
      </c>
      <c r="F267" s="88" t="s">
        <v>262</v>
      </c>
      <c r="G267" s="56" t="s">
        <v>1907</v>
      </c>
      <c r="H267" s="56" t="s">
        <v>1906</v>
      </c>
      <c r="I267" s="67" t="s">
        <v>8</v>
      </c>
      <c r="J267" s="31">
        <v>1</v>
      </c>
      <c r="K267" s="57">
        <v>43040</v>
      </c>
      <c r="L267" s="57">
        <v>43099</v>
      </c>
      <c r="M267" s="59">
        <f t="shared" si="65"/>
        <v>8.4285714285714288</v>
      </c>
      <c r="N267" s="30" t="s">
        <v>1831</v>
      </c>
      <c r="O267" s="108">
        <v>0</v>
      </c>
      <c r="P267" s="30"/>
      <c r="Q267" s="54">
        <f t="shared" si="59"/>
        <v>0</v>
      </c>
      <c r="R267" s="55">
        <f t="shared" si="60"/>
        <v>0</v>
      </c>
      <c r="S267" s="55">
        <f t="shared" ca="1" si="61"/>
        <v>0</v>
      </c>
      <c r="T267" s="55">
        <f t="shared" ca="1" si="62"/>
        <v>8.4285714285714288</v>
      </c>
      <c r="U267" s="28" t="str">
        <f t="shared" ca="1" si="64"/>
        <v>NO</v>
      </c>
      <c r="V267" s="105" t="str">
        <f t="shared" ca="1" si="63"/>
        <v>VENCIDO</v>
      </c>
      <c r="W267" s="105" t="str">
        <f t="shared" ca="1" si="66"/>
        <v>VENCIDO</v>
      </c>
      <c r="X267" s="29" t="s">
        <v>568</v>
      </c>
      <c r="Y267" s="100" t="s">
        <v>492</v>
      </c>
      <c r="Z267" s="29">
        <f t="shared" si="67"/>
        <v>1</v>
      </c>
      <c r="AA267" s="29" t="str">
        <f t="shared" si="58"/>
        <v>H50R15 - 1</v>
      </c>
      <c r="AB267" s="111">
        <f t="shared" ca="1" si="69"/>
        <v>1</v>
      </c>
      <c r="AC267" s="111">
        <f t="shared" ca="1" si="70"/>
        <v>1</v>
      </c>
      <c r="AD267" s="111" t="str">
        <f t="shared" si="71"/>
        <v>H50R15.</v>
      </c>
      <c r="AE267" s="111" t="str">
        <f t="shared" si="68"/>
        <v>H50R15</v>
      </c>
      <c r="AF267" s="21"/>
      <c r="AG267" s="21"/>
      <c r="AH267" s="21"/>
      <c r="AI267" s="21"/>
      <c r="AJ267" s="21"/>
      <c r="AK267" s="21"/>
      <c r="AL267" s="21"/>
      <c r="AM267" s="21"/>
      <c r="AN267" s="21"/>
      <c r="AO267" s="21"/>
    </row>
    <row r="268" spans="1:41" s="2" customFormat="1" ht="249.95" customHeight="1" x14ac:dyDescent="0.2">
      <c r="A268" s="24">
        <v>230</v>
      </c>
      <c r="B268" s="30">
        <v>267</v>
      </c>
      <c r="C268" s="24"/>
      <c r="D268" s="24" t="s">
        <v>181</v>
      </c>
      <c r="E268" s="87" t="s">
        <v>2085</v>
      </c>
      <c r="F268" s="88" t="s">
        <v>1911</v>
      </c>
      <c r="G268" s="88" t="s">
        <v>1908</v>
      </c>
      <c r="H268" s="88" t="s">
        <v>1909</v>
      </c>
      <c r="I268" s="60" t="s">
        <v>63</v>
      </c>
      <c r="J268" s="31">
        <v>3</v>
      </c>
      <c r="K268" s="51">
        <v>43040</v>
      </c>
      <c r="L268" s="51">
        <v>43342</v>
      </c>
      <c r="M268" s="59">
        <f t="shared" si="65"/>
        <v>43.142857142857146</v>
      </c>
      <c r="N268" s="30" t="s">
        <v>1831</v>
      </c>
      <c r="O268" s="108">
        <v>0</v>
      </c>
      <c r="P268" s="30"/>
      <c r="Q268" s="54">
        <f t="shared" si="59"/>
        <v>0</v>
      </c>
      <c r="R268" s="55">
        <f t="shared" si="60"/>
        <v>0</v>
      </c>
      <c r="S268" s="55">
        <f t="shared" ca="1" si="61"/>
        <v>0</v>
      </c>
      <c r="T268" s="55">
        <f t="shared" ca="1" si="62"/>
        <v>0</v>
      </c>
      <c r="U268" s="28" t="str">
        <f t="shared" ca="1" si="64"/>
        <v>NO</v>
      </c>
      <c r="V268" s="105" t="str">
        <f t="shared" ca="1" si="63"/>
        <v>EN TERMINO</v>
      </c>
      <c r="W268" s="105" t="str">
        <f t="shared" ca="1" si="66"/>
        <v>EN TERMINO</v>
      </c>
      <c r="X268" s="29" t="s">
        <v>568</v>
      </c>
      <c r="Y268" s="100" t="s">
        <v>493</v>
      </c>
      <c r="Z268" s="29">
        <f t="shared" si="67"/>
        <v>1</v>
      </c>
      <c r="AA268" s="29" t="str">
        <f t="shared" si="58"/>
        <v>H51R15 - 1</v>
      </c>
      <c r="AB268" s="111">
        <f t="shared" ca="1" si="69"/>
        <v>3</v>
      </c>
      <c r="AC268" s="111">
        <f t="shared" ca="1" si="70"/>
        <v>3</v>
      </c>
      <c r="AD268" s="111" t="str">
        <f t="shared" si="71"/>
        <v>H51R15.</v>
      </c>
      <c r="AE268" s="111" t="str">
        <f t="shared" si="68"/>
        <v>H51R15</v>
      </c>
      <c r="AF268" s="21"/>
      <c r="AG268" s="21"/>
      <c r="AH268" s="21"/>
      <c r="AI268" s="21"/>
      <c r="AJ268" s="21"/>
      <c r="AK268" s="21"/>
      <c r="AL268" s="21"/>
      <c r="AM268" s="21"/>
      <c r="AN268" s="21"/>
      <c r="AO268" s="21"/>
    </row>
    <row r="269" spans="1:41" s="2" customFormat="1" ht="249.95" customHeight="1" x14ac:dyDescent="0.2">
      <c r="A269" s="24">
        <v>231</v>
      </c>
      <c r="B269" s="30">
        <v>268</v>
      </c>
      <c r="C269" s="24"/>
      <c r="D269" s="24" t="s">
        <v>264</v>
      </c>
      <c r="E269" s="87" t="s">
        <v>1186</v>
      </c>
      <c r="F269" s="88" t="s">
        <v>265</v>
      </c>
      <c r="G269" s="88" t="s">
        <v>1183</v>
      </c>
      <c r="H269" s="88" t="s">
        <v>1184</v>
      </c>
      <c r="I269" s="60" t="s">
        <v>1185</v>
      </c>
      <c r="J269" s="31">
        <v>3</v>
      </c>
      <c r="K269" s="51">
        <v>43040</v>
      </c>
      <c r="L269" s="51">
        <v>43342</v>
      </c>
      <c r="M269" s="59">
        <f t="shared" si="65"/>
        <v>43.142857142857146</v>
      </c>
      <c r="N269" s="30" t="s">
        <v>1146</v>
      </c>
      <c r="O269" s="108">
        <v>2</v>
      </c>
      <c r="P269" s="30"/>
      <c r="Q269" s="54">
        <f t="shared" si="59"/>
        <v>66.666666666666657</v>
      </c>
      <c r="R269" s="55">
        <f t="shared" si="60"/>
        <v>28.761904761904763</v>
      </c>
      <c r="S269" s="55">
        <f t="shared" ca="1" si="61"/>
        <v>0</v>
      </c>
      <c r="T269" s="55">
        <f t="shared" ca="1" si="62"/>
        <v>0</v>
      </c>
      <c r="U269" s="28" t="str">
        <f t="shared" ca="1" si="64"/>
        <v>NO</v>
      </c>
      <c r="V269" s="105" t="str">
        <f t="shared" ca="1" si="63"/>
        <v>CON AVANCE</v>
      </c>
      <c r="W269" s="105" t="str">
        <f t="shared" ca="1" si="66"/>
        <v>CON AVANCE</v>
      </c>
      <c r="X269" s="29" t="s">
        <v>568</v>
      </c>
      <c r="Y269" s="100" t="s">
        <v>494</v>
      </c>
      <c r="Z269" s="29">
        <f t="shared" si="67"/>
        <v>1</v>
      </c>
      <c r="AA269" s="29" t="str">
        <f t="shared" si="58"/>
        <v>H52R15 - 1</v>
      </c>
      <c r="AB269" s="111">
        <f t="shared" ca="1" si="69"/>
        <v>4</v>
      </c>
      <c r="AC269" s="111">
        <f t="shared" ca="1" si="70"/>
        <v>4</v>
      </c>
      <c r="AD269" s="111" t="str">
        <f t="shared" si="71"/>
        <v>H52R15.</v>
      </c>
      <c r="AE269" s="111" t="str">
        <f t="shared" si="68"/>
        <v>H52R15</v>
      </c>
      <c r="AF269" s="21"/>
      <c r="AG269" s="21"/>
      <c r="AH269" s="21"/>
      <c r="AI269" s="21"/>
      <c r="AJ269" s="21"/>
      <c r="AK269" s="21"/>
      <c r="AL269" s="21"/>
      <c r="AM269" s="21"/>
      <c r="AN269" s="21"/>
      <c r="AO269" s="21"/>
    </row>
    <row r="270" spans="1:41" s="2" customFormat="1" ht="249.95" customHeight="1" x14ac:dyDescent="0.2">
      <c r="A270" s="24">
        <v>232</v>
      </c>
      <c r="B270" s="30">
        <v>269</v>
      </c>
      <c r="C270" s="24"/>
      <c r="D270" s="24" t="s">
        <v>33</v>
      </c>
      <c r="E270" s="87" t="s">
        <v>266</v>
      </c>
      <c r="F270" s="88" t="s">
        <v>267</v>
      </c>
      <c r="G270" s="71" t="s">
        <v>986</v>
      </c>
      <c r="H270" s="71" t="s">
        <v>987</v>
      </c>
      <c r="I270" s="72" t="s">
        <v>63</v>
      </c>
      <c r="J270" s="72">
        <v>3</v>
      </c>
      <c r="K270" s="73">
        <v>43040</v>
      </c>
      <c r="L270" s="73">
        <v>43342</v>
      </c>
      <c r="M270" s="59">
        <f t="shared" si="65"/>
        <v>43.142857142857146</v>
      </c>
      <c r="N270" s="30" t="s">
        <v>23</v>
      </c>
      <c r="O270" s="108">
        <v>1.99</v>
      </c>
      <c r="P270" s="30"/>
      <c r="Q270" s="54">
        <f t="shared" si="59"/>
        <v>66.333333333333329</v>
      </c>
      <c r="R270" s="55">
        <f t="shared" si="60"/>
        <v>28.61809523809524</v>
      </c>
      <c r="S270" s="55">
        <f t="shared" ca="1" si="61"/>
        <v>0</v>
      </c>
      <c r="T270" s="55">
        <f t="shared" ca="1" si="62"/>
        <v>0</v>
      </c>
      <c r="U270" s="28" t="str">
        <f t="shared" ca="1" si="64"/>
        <v>NO</v>
      </c>
      <c r="V270" s="105" t="str">
        <f t="shared" ca="1" si="63"/>
        <v>CON AVANCE</v>
      </c>
      <c r="W270" s="105" t="str">
        <f t="shared" ca="1" si="66"/>
        <v>CON AVANCE</v>
      </c>
      <c r="X270" s="29" t="s">
        <v>568</v>
      </c>
      <c r="Y270" s="100" t="s">
        <v>495</v>
      </c>
      <c r="Z270" s="29">
        <f t="shared" si="67"/>
        <v>1</v>
      </c>
      <c r="AA270" s="29" t="str">
        <f t="shared" si="58"/>
        <v>H53R15 - 1</v>
      </c>
      <c r="AB270" s="111">
        <f t="shared" ca="1" si="69"/>
        <v>4</v>
      </c>
      <c r="AC270" s="111">
        <f t="shared" ca="1" si="70"/>
        <v>4</v>
      </c>
      <c r="AD270" s="111" t="str">
        <f t="shared" si="71"/>
        <v>H53R15</v>
      </c>
      <c r="AE270" s="111" t="str">
        <f t="shared" si="68"/>
        <v>H53R15</v>
      </c>
      <c r="AF270" s="21"/>
      <c r="AG270" s="21"/>
      <c r="AH270" s="21"/>
      <c r="AI270" s="21"/>
      <c r="AJ270" s="21"/>
      <c r="AK270" s="21"/>
      <c r="AL270" s="21"/>
      <c r="AM270" s="21"/>
      <c r="AN270" s="21"/>
      <c r="AO270" s="21"/>
    </row>
    <row r="271" spans="1:41" s="2" customFormat="1" ht="249.95" customHeight="1" x14ac:dyDescent="0.2">
      <c r="A271" s="24">
        <v>233</v>
      </c>
      <c r="B271" s="30">
        <v>270</v>
      </c>
      <c r="C271" s="24"/>
      <c r="D271" s="24" t="s">
        <v>20</v>
      </c>
      <c r="E271" s="87" t="s">
        <v>1767</v>
      </c>
      <c r="F271" s="88" t="s">
        <v>268</v>
      </c>
      <c r="G271" s="88" t="s">
        <v>1769</v>
      </c>
      <c r="H271" s="88" t="s">
        <v>1768</v>
      </c>
      <c r="I271" s="60" t="s">
        <v>1766</v>
      </c>
      <c r="J271" s="31">
        <v>2</v>
      </c>
      <c r="K271" s="51">
        <v>43040</v>
      </c>
      <c r="L271" s="51">
        <v>43099</v>
      </c>
      <c r="M271" s="59">
        <f t="shared" si="65"/>
        <v>8.4285714285714288</v>
      </c>
      <c r="N271" s="30" t="s">
        <v>1594</v>
      </c>
      <c r="O271" s="108">
        <v>2</v>
      </c>
      <c r="P271" s="30"/>
      <c r="Q271" s="54">
        <f t="shared" si="59"/>
        <v>100</v>
      </c>
      <c r="R271" s="55">
        <f t="shared" si="60"/>
        <v>8.4285714285714288</v>
      </c>
      <c r="S271" s="55">
        <f t="shared" ca="1" si="61"/>
        <v>8.4285714285714288</v>
      </c>
      <c r="T271" s="55">
        <f t="shared" ca="1" si="62"/>
        <v>8.4285714285714288</v>
      </c>
      <c r="U271" s="28" t="str">
        <f t="shared" si="64"/>
        <v>SI</v>
      </c>
      <c r="V271" s="105" t="str">
        <f t="shared" si="63"/>
        <v>CUMPLIDO</v>
      </c>
      <c r="W271" s="105" t="str">
        <f t="shared" si="66"/>
        <v>CUMPLIDO</v>
      </c>
      <c r="X271" s="29" t="s">
        <v>568</v>
      </c>
      <c r="Y271" s="100" t="s">
        <v>496</v>
      </c>
      <c r="Z271" s="29">
        <f t="shared" si="67"/>
        <v>1</v>
      </c>
      <c r="AA271" s="29" t="str">
        <f t="shared" si="58"/>
        <v>H54R15 - 1</v>
      </c>
      <c r="AB271" s="111">
        <f t="shared" si="69"/>
        <v>5</v>
      </c>
      <c r="AC271" s="111">
        <f t="shared" si="70"/>
        <v>5</v>
      </c>
      <c r="AD271" s="111" t="str">
        <f t="shared" si="71"/>
        <v>H54R15.</v>
      </c>
      <c r="AE271" s="111" t="str">
        <f t="shared" si="68"/>
        <v>H54R15</v>
      </c>
      <c r="AF271" s="21"/>
      <c r="AG271" s="21"/>
      <c r="AH271" s="21"/>
      <c r="AI271" s="21"/>
      <c r="AJ271" s="21"/>
      <c r="AK271" s="21"/>
      <c r="AL271" s="21"/>
      <c r="AM271" s="21"/>
      <c r="AN271" s="21"/>
      <c r="AO271" s="21"/>
    </row>
    <row r="272" spans="1:41" s="2" customFormat="1" ht="249.95" customHeight="1" x14ac:dyDescent="0.2">
      <c r="A272" s="24">
        <v>234</v>
      </c>
      <c r="B272" s="30">
        <v>271</v>
      </c>
      <c r="C272" s="24"/>
      <c r="D272" s="24" t="s">
        <v>20</v>
      </c>
      <c r="E272" s="87" t="s">
        <v>1915</v>
      </c>
      <c r="F272" s="88" t="s">
        <v>1914</v>
      </c>
      <c r="G272" s="88" t="s">
        <v>1912</v>
      </c>
      <c r="H272" s="88" t="s">
        <v>1913</v>
      </c>
      <c r="I272" s="60" t="s">
        <v>1872</v>
      </c>
      <c r="J272" s="31">
        <v>1</v>
      </c>
      <c r="K272" s="51">
        <v>43040</v>
      </c>
      <c r="L272" s="51">
        <v>43099</v>
      </c>
      <c r="M272" s="59">
        <f t="shared" si="65"/>
        <v>8.4285714285714288</v>
      </c>
      <c r="N272" s="30" t="s">
        <v>1831</v>
      </c>
      <c r="O272" s="108">
        <v>0</v>
      </c>
      <c r="P272" s="30"/>
      <c r="Q272" s="54">
        <f t="shared" si="59"/>
        <v>0</v>
      </c>
      <c r="R272" s="55">
        <f t="shared" si="60"/>
        <v>0</v>
      </c>
      <c r="S272" s="55">
        <f t="shared" ca="1" si="61"/>
        <v>0</v>
      </c>
      <c r="T272" s="55">
        <f t="shared" ca="1" si="62"/>
        <v>8.4285714285714288</v>
      </c>
      <c r="U272" s="28" t="str">
        <f t="shared" ca="1" si="64"/>
        <v>NO</v>
      </c>
      <c r="V272" s="105" t="str">
        <f t="shared" ca="1" si="63"/>
        <v>VENCIDO</v>
      </c>
      <c r="W272" s="105" t="str">
        <f t="shared" ca="1" si="66"/>
        <v>VENCIDO</v>
      </c>
      <c r="X272" s="29" t="s">
        <v>568</v>
      </c>
      <c r="Y272" s="100" t="s">
        <v>497</v>
      </c>
      <c r="Z272" s="29">
        <f t="shared" si="67"/>
        <v>1</v>
      </c>
      <c r="AA272" s="29" t="str">
        <f t="shared" si="58"/>
        <v>H55R15 - 1</v>
      </c>
      <c r="AB272" s="111">
        <f t="shared" ca="1" si="69"/>
        <v>1</v>
      </c>
      <c r="AC272" s="111">
        <f t="shared" ca="1" si="70"/>
        <v>1</v>
      </c>
      <c r="AD272" s="111" t="str">
        <f t="shared" si="71"/>
        <v>H55R15.</v>
      </c>
      <c r="AE272" s="111" t="str">
        <f t="shared" si="68"/>
        <v>H55R15</v>
      </c>
      <c r="AF272" s="21"/>
      <c r="AG272" s="21"/>
      <c r="AH272" s="21"/>
      <c r="AI272" s="21"/>
      <c r="AJ272" s="21"/>
      <c r="AK272" s="21"/>
      <c r="AL272" s="21"/>
      <c r="AM272" s="21"/>
      <c r="AN272" s="21"/>
      <c r="AO272" s="21"/>
    </row>
    <row r="273" spans="1:41" s="2" customFormat="1" ht="249.95" customHeight="1" x14ac:dyDescent="0.2">
      <c r="A273" s="24">
        <v>235</v>
      </c>
      <c r="B273" s="30">
        <v>272</v>
      </c>
      <c r="C273" s="24"/>
      <c r="D273" s="24" t="s">
        <v>269</v>
      </c>
      <c r="E273" s="87" t="s">
        <v>1916</v>
      </c>
      <c r="F273" s="88" t="s">
        <v>270</v>
      </c>
      <c r="G273" s="88" t="s">
        <v>1992</v>
      </c>
      <c r="H273" s="88" t="s">
        <v>1994</v>
      </c>
      <c r="I273" s="60" t="s">
        <v>1993</v>
      </c>
      <c r="J273" s="31">
        <v>6</v>
      </c>
      <c r="K273" s="51">
        <v>43040</v>
      </c>
      <c r="L273" s="51">
        <v>43251</v>
      </c>
      <c r="M273" s="59">
        <f t="shared" si="65"/>
        <v>30.142857142857142</v>
      </c>
      <c r="N273" s="30" t="s">
        <v>1346</v>
      </c>
      <c r="O273" s="108">
        <v>6</v>
      </c>
      <c r="P273" s="30"/>
      <c r="Q273" s="54">
        <f t="shared" si="59"/>
        <v>100</v>
      </c>
      <c r="R273" s="55">
        <f t="shared" si="60"/>
        <v>30.142857142857142</v>
      </c>
      <c r="S273" s="55">
        <f t="shared" ca="1" si="61"/>
        <v>30.142857142857142</v>
      </c>
      <c r="T273" s="55">
        <f t="shared" ca="1" si="62"/>
        <v>30.142857142857142</v>
      </c>
      <c r="U273" s="28" t="str">
        <f t="shared" si="64"/>
        <v>SI</v>
      </c>
      <c r="V273" s="105" t="str">
        <f t="shared" si="63"/>
        <v>CUMPLIDO</v>
      </c>
      <c r="W273" s="105" t="str">
        <f t="shared" si="66"/>
        <v>CUMPLIDO</v>
      </c>
      <c r="X273" s="29" t="s">
        <v>568</v>
      </c>
      <c r="Y273" s="100" t="s">
        <v>498</v>
      </c>
      <c r="Z273" s="29">
        <f t="shared" si="67"/>
        <v>1</v>
      </c>
      <c r="AA273" s="29" t="str">
        <f t="shared" ref="AA273:AA336" si="72">CONCATENATE(Y273," - ",Z273)</f>
        <v>H56R15 - 1</v>
      </c>
      <c r="AB273" s="111">
        <f t="shared" si="69"/>
        <v>5</v>
      </c>
      <c r="AC273" s="111">
        <f t="shared" si="70"/>
        <v>5</v>
      </c>
      <c r="AD273" s="111" t="str">
        <f t="shared" si="71"/>
        <v>H56R15.</v>
      </c>
      <c r="AE273" s="111" t="str">
        <f t="shared" si="68"/>
        <v>H56R15</v>
      </c>
      <c r="AF273" s="21"/>
      <c r="AG273" s="21"/>
      <c r="AH273" s="21"/>
      <c r="AI273" s="21"/>
      <c r="AJ273" s="21"/>
      <c r="AK273" s="21"/>
      <c r="AL273" s="21"/>
      <c r="AM273" s="21"/>
      <c r="AN273" s="21"/>
      <c r="AO273" s="21"/>
    </row>
    <row r="274" spans="1:41" s="2" customFormat="1" ht="249.95" customHeight="1" x14ac:dyDescent="0.2">
      <c r="A274" s="24">
        <v>236</v>
      </c>
      <c r="B274" s="30">
        <v>273</v>
      </c>
      <c r="C274" s="24"/>
      <c r="D274" s="24" t="s">
        <v>152</v>
      </c>
      <c r="E274" s="87" t="s">
        <v>1192</v>
      </c>
      <c r="F274" s="88" t="s">
        <v>271</v>
      </c>
      <c r="G274" s="88" t="s">
        <v>1187</v>
      </c>
      <c r="H274" s="88" t="s">
        <v>1188</v>
      </c>
      <c r="I274" s="60" t="s">
        <v>1158</v>
      </c>
      <c r="J274" s="31">
        <v>3</v>
      </c>
      <c r="K274" s="51">
        <v>43040</v>
      </c>
      <c r="L274" s="51">
        <v>43403</v>
      </c>
      <c r="M274" s="59">
        <f t="shared" si="65"/>
        <v>51.857142857142854</v>
      </c>
      <c r="N274" s="30" t="s">
        <v>1146</v>
      </c>
      <c r="O274" s="108">
        <v>0</v>
      </c>
      <c r="P274" s="67"/>
      <c r="Q274" s="54">
        <f t="shared" si="59"/>
        <v>0</v>
      </c>
      <c r="R274" s="55">
        <f t="shared" si="60"/>
        <v>0</v>
      </c>
      <c r="S274" s="55">
        <f t="shared" ca="1" si="61"/>
        <v>0</v>
      </c>
      <c r="T274" s="55">
        <f t="shared" ca="1" si="62"/>
        <v>0</v>
      </c>
      <c r="U274" s="28" t="str">
        <f t="shared" ca="1" si="64"/>
        <v>NO</v>
      </c>
      <c r="V274" s="105" t="str">
        <f t="shared" ca="1" si="63"/>
        <v>EN TERMINO</v>
      </c>
      <c r="W274" s="105" t="str">
        <f t="shared" ca="1" si="66"/>
        <v>EN TERMINO</v>
      </c>
      <c r="X274" s="29" t="s">
        <v>568</v>
      </c>
      <c r="Y274" s="100" t="s">
        <v>499</v>
      </c>
      <c r="Z274" s="29">
        <f t="shared" si="67"/>
        <v>1</v>
      </c>
      <c r="AA274" s="29" t="str">
        <f t="shared" si="72"/>
        <v>H57R15 - 1</v>
      </c>
      <c r="AB274" s="111">
        <f t="shared" ca="1" si="69"/>
        <v>3</v>
      </c>
      <c r="AC274" s="111">
        <f t="shared" ca="1" si="70"/>
        <v>3</v>
      </c>
      <c r="AD274" s="111" t="str">
        <f t="shared" si="71"/>
        <v>H57R15.</v>
      </c>
      <c r="AE274" s="111" t="str">
        <f t="shared" si="68"/>
        <v>H57R15</v>
      </c>
      <c r="AF274" s="21"/>
      <c r="AG274" s="21"/>
      <c r="AH274" s="21" t="s">
        <v>629</v>
      </c>
      <c r="AI274" s="21"/>
      <c r="AJ274" s="21"/>
      <c r="AK274" s="21"/>
      <c r="AL274" s="21"/>
      <c r="AM274" s="21"/>
      <c r="AN274" s="21"/>
      <c r="AO274" s="21"/>
    </row>
    <row r="275" spans="1:41" s="2" customFormat="1" ht="249.95" customHeight="1" x14ac:dyDescent="0.2">
      <c r="A275" s="24">
        <v>237</v>
      </c>
      <c r="B275" s="30">
        <v>274</v>
      </c>
      <c r="C275" s="24"/>
      <c r="D275" s="24" t="s">
        <v>26</v>
      </c>
      <c r="E275" s="87" t="s">
        <v>272</v>
      </c>
      <c r="F275" s="88" t="s">
        <v>273</v>
      </c>
      <c r="G275" s="88" t="s">
        <v>1189</v>
      </c>
      <c r="H275" s="88" t="s">
        <v>1190</v>
      </c>
      <c r="I275" s="60" t="s">
        <v>1191</v>
      </c>
      <c r="J275" s="31">
        <v>10</v>
      </c>
      <c r="K275" s="51">
        <v>43049</v>
      </c>
      <c r="L275" s="51">
        <v>43099</v>
      </c>
      <c r="M275" s="59">
        <f t="shared" si="65"/>
        <v>7.1428571428571432</v>
      </c>
      <c r="N275" s="30" t="s">
        <v>1146</v>
      </c>
      <c r="O275" s="30">
        <v>8</v>
      </c>
      <c r="P275" s="107">
        <v>2</v>
      </c>
      <c r="Q275" s="54">
        <f t="shared" si="59"/>
        <v>80</v>
      </c>
      <c r="R275" s="55">
        <f t="shared" si="60"/>
        <v>5.7142857142857144</v>
      </c>
      <c r="S275" s="55">
        <f t="shared" ca="1" si="61"/>
        <v>5.7142857142857144</v>
      </c>
      <c r="T275" s="55">
        <f t="shared" ca="1" si="62"/>
        <v>7.1428571428571432</v>
      </c>
      <c r="U275" s="28" t="str">
        <f t="shared" ca="1" si="64"/>
        <v>NO</v>
      </c>
      <c r="V275" s="105" t="str">
        <f t="shared" ca="1" si="63"/>
        <v>VENCIDO</v>
      </c>
      <c r="W275" s="105" t="str">
        <f t="shared" ca="1" si="66"/>
        <v>VENCIDO</v>
      </c>
      <c r="X275" s="29" t="s">
        <v>568</v>
      </c>
      <c r="Y275" s="100" t="s">
        <v>500</v>
      </c>
      <c r="Z275" s="29">
        <f t="shared" si="67"/>
        <v>1</v>
      </c>
      <c r="AA275" s="29" t="str">
        <f t="shared" si="72"/>
        <v>H58R15 - 1</v>
      </c>
      <c r="AB275" s="111">
        <f t="shared" ca="1" si="69"/>
        <v>1</v>
      </c>
      <c r="AC275" s="111">
        <f t="shared" ca="1" si="70"/>
        <v>1</v>
      </c>
      <c r="AD275" s="111" t="str">
        <f t="shared" si="71"/>
        <v>H58R15.</v>
      </c>
      <c r="AE275" s="111" t="str">
        <f t="shared" si="68"/>
        <v>H58R15</v>
      </c>
      <c r="AF275" s="21"/>
      <c r="AG275" s="21"/>
      <c r="AH275" s="21"/>
      <c r="AI275" s="21"/>
      <c r="AJ275" s="21"/>
      <c r="AK275" s="21"/>
      <c r="AL275" s="21"/>
      <c r="AM275" s="21"/>
      <c r="AN275" s="21"/>
      <c r="AO275" s="21"/>
    </row>
    <row r="276" spans="1:41" s="2" customFormat="1" ht="249.95" customHeight="1" x14ac:dyDescent="0.2">
      <c r="A276" s="24">
        <v>238</v>
      </c>
      <c r="B276" s="30">
        <v>275</v>
      </c>
      <c r="C276" s="24"/>
      <c r="D276" s="24" t="s">
        <v>181</v>
      </c>
      <c r="E276" s="87" t="s">
        <v>2407</v>
      </c>
      <c r="F276" s="88" t="s">
        <v>274</v>
      </c>
      <c r="G276" s="88" t="s">
        <v>1917</v>
      </c>
      <c r="H276" s="88" t="s">
        <v>1918</v>
      </c>
      <c r="I276" s="60" t="s">
        <v>1919</v>
      </c>
      <c r="J276" s="31">
        <v>1</v>
      </c>
      <c r="K276" s="51">
        <v>43040</v>
      </c>
      <c r="L276" s="51">
        <v>43099</v>
      </c>
      <c r="M276" s="59">
        <f t="shared" si="65"/>
        <v>8.4285714285714288</v>
      </c>
      <c r="N276" s="30" t="s">
        <v>1831</v>
      </c>
      <c r="O276" s="108">
        <v>0</v>
      </c>
      <c r="P276" s="30"/>
      <c r="Q276" s="54">
        <f t="shared" si="59"/>
        <v>0</v>
      </c>
      <c r="R276" s="55">
        <f t="shared" si="60"/>
        <v>0</v>
      </c>
      <c r="S276" s="55">
        <f t="shared" ca="1" si="61"/>
        <v>0</v>
      </c>
      <c r="T276" s="55">
        <f t="shared" ca="1" si="62"/>
        <v>8.4285714285714288</v>
      </c>
      <c r="U276" s="28" t="str">
        <f t="shared" ca="1" si="64"/>
        <v>NO</v>
      </c>
      <c r="V276" s="105" t="str">
        <f t="shared" ca="1" si="63"/>
        <v>VENCIDO</v>
      </c>
      <c r="W276" s="105" t="str">
        <f t="shared" ca="1" si="66"/>
        <v>VENCIDO</v>
      </c>
      <c r="X276" s="29" t="s">
        <v>568</v>
      </c>
      <c r="Y276" s="100" t="s">
        <v>501</v>
      </c>
      <c r="Z276" s="29">
        <f t="shared" si="67"/>
        <v>1</v>
      </c>
      <c r="AA276" s="29" t="str">
        <f t="shared" si="72"/>
        <v>H59R15 - 1</v>
      </c>
      <c r="AB276" s="111">
        <f t="shared" ca="1" si="69"/>
        <v>1</v>
      </c>
      <c r="AC276" s="111">
        <f t="shared" ca="1" si="70"/>
        <v>1</v>
      </c>
      <c r="AD276" s="111" t="str">
        <f t="shared" si="71"/>
        <v>H59R15.</v>
      </c>
      <c r="AE276" s="111" t="str">
        <f t="shared" si="68"/>
        <v>H59R15</v>
      </c>
      <c r="AF276" s="21"/>
      <c r="AG276" s="21"/>
      <c r="AH276" s="21"/>
      <c r="AI276" s="21"/>
      <c r="AJ276" s="21"/>
      <c r="AK276" s="21"/>
      <c r="AL276" s="21"/>
      <c r="AM276" s="21"/>
      <c r="AN276" s="21"/>
      <c r="AO276" s="21"/>
    </row>
    <row r="277" spans="1:41" s="2" customFormat="1" ht="249.95" customHeight="1" x14ac:dyDescent="0.2">
      <c r="A277" s="24">
        <v>239</v>
      </c>
      <c r="B277" s="30">
        <v>276</v>
      </c>
      <c r="C277" s="24"/>
      <c r="D277" s="24" t="s">
        <v>275</v>
      </c>
      <c r="E277" s="87" t="s">
        <v>276</v>
      </c>
      <c r="F277" s="88" t="s">
        <v>277</v>
      </c>
      <c r="G277" s="88" t="s">
        <v>1088</v>
      </c>
      <c r="H277" s="88" t="s">
        <v>1089</v>
      </c>
      <c r="I277" s="60" t="s">
        <v>1090</v>
      </c>
      <c r="J277" s="31">
        <v>8</v>
      </c>
      <c r="K277" s="51">
        <v>43040</v>
      </c>
      <c r="L277" s="51">
        <v>43403</v>
      </c>
      <c r="M277" s="59">
        <f t="shared" si="65"/>
        <v>51.857142857142854</v>
      </c>
      <c r="N277" s="30" t="s">
        <v>1072</v>
      </c>
      <c r="O277" s="108">
        <v>0</v>
      </c>
      <c r="P277" s="30"/>
      <c r="Q277" s="54">
        <f t="shared" si="59"/>
        <v>0</v>
      </c>
      <c r="R277" s="55">
        <f t="shared" si="60"/>
        <v>0</v>
      </c>
      <c r="S277" s="55">
        <f t="shared" ca="1" si="61"/>
        <v>0</v>
      </c>
      <c r="T277" s="55">
        <f t="shared" ca="1" si="62"/>
        <v>0</v>
      </c>
      <c r="U277" s="28" t="str">
        <f t="shared" ca="1" si="64"/>
        <v>NO</v>
      </c>
      <c r="V277" s="105" t="str">
        <f t="shared" ca="1" si="63"/>
        <v>EN TERMINO</v>
      </c>
      <c r="W277" s="105" t="str">
        <f t="shared" ca="1" si="66"/>
        <v>EN TERMINO</v>
      </c>
      <c r="X277" s="29" t="s">
        <v>568</v>
      </c>
      <c r="Y277" s="100" t="s">
        <v>502</v>
      </c>
      <c r="Z277" s="29">
        <f t="shared" si="67"/>
        <v>1</v>
      </c>
      <c r="AA277" s="29" t="str">
        <f t="shared" si="72"/>
        <v>H60R15 - 1</v>
      </c>
      <c r="AB277" s="111">
        <f t="shared" ca="1" si="69"/>
        <v>3</v>
      </c>
      <c r="AC277" s="111">
        <f t="shared" ca="1" si="70"/>
        <v>3</v>
      </c>
      <c r="AD277" s="111" t="str">
        <f t="shared" si="71"/>
        <v>H60R15.</v>
      </c>
      <c r="AE277" s="111" t="str">
        <f t="shared" si="68"/>
        <v>H60R15</v>
      </c>
      <c r="AF277" s="21"/>
      <c r="AG277" s="21"/>
      <c r="AH277" s="21"/>
      <c r="AI277" s="21"/>
      <c r="AJ277" s="21"/>
      <c r="AK277" s="21"/>
      <c r="AL277" s="21"/>
      <c r="AM277" s="21"/>
      <c r="AN277" s="21"/>
      <c r="AO277" s="21"/>
    </row>
    <row r="278" spans="1:41" s="2" customFormat="1" ht="249.95" customHeight="1" x14ac:dyDescent="0.2">
      <c r="A278" s="24">
        <v>240</v>
      </c>
      <c r="B278" s="30">
        <v>277</v>
      </c>
      <c r="C278" s="24"/>
      <c r="D278" s="24" t="s">
        <v>269</v>
      </c>
      <c r="E278" s="87" t="s">
        <v>278</v>
      </c>
      <c r="F278" s="88" t="s">
        <v>279</v>
      </c>
      <c r="G278" s="88" t="s">
        <v>2147</v>
      </c>
      <c r="H278" s="88" t="s">
        <v>2148</v>
      </c>
      <c r="I278" s="60" t="s">
        <v>1075</v>
      </c>
      <c r="J278" s="31">
        <v>16</v>
      </c>
      <c r="K278" s="51">
        <v>43040</v>
      </c>
      <c r="L278" s="51">
        <v>43403</v>
      </c>
      <c r="M278" s="59">
        <f t="shared" si="65"/>
        <v>51.857142857142854</v>
      </c>
      <c r="N278" s="30" t="s">
        <v>1072</v>
      </c>
      <c r="O278" s="30">
        <v>1</v>
      </c>
      <c r="P278" s="30"/>
      <c r="Q278" s="54">
        <f t="shared" ref="Q278:Q341" si="73">IF(O278/J278&gt;1,100,+O278/J278*100)</f>
        <v>6.25</v>
      </c>
      <c r="R278" s="55">
        <f t="shared" ref="R278:R341" si="74">+M278*Q278/100</f>
        <v>3.2410714285714284</v>
      </c>
      <c r="S278" s="55">
        <f t="shared" ref="S278:S341" ca="1" si="75">IF(L278&lt;=$AG$1,R278,0)</f>
        <v>0</v>
      </c>
      <c r="T278" s="55">
        <f t="shared" ref="T278:T341" ca="1" si="76">IF($AG$1&gt;=L278,M278,0)</f>
        <v>0</v>
      </c>
      <c r="U278" s="28" t="str">
        <f t="shared" ca="1" si="64"/>
        <v>NO</v>
      </c>
      <c r="V278" s="105" t="str">
        <f t="shared" ref="V278:V341" ca="1" si="77">IF(Q278=100,"CUMPLIDO",IF(L278-$AG$1&lt;0,"VENCIDO",IF(L278-$AG$1&lt;=30,"PRÓXIMO A VENCER",IF(Q278&gt;0,"CON AVANCE","EN TERMINO"))))</f>
        <v>CON AVANCE</v>
      </c>
      <c r="W278" s="105" t="str">
        <f t="shared" ca="1" si="66"/>
        <v>CON AVANCE</v>
      </c>
      <c r="X278" s="29" t="s">
        <v>568</v>
      </c>
      <c r="Y278" s="100" t="s">
        <v>503</v>
      </c>
      <c r="Z278" s="29">
        <f t="shared" si="67"/>
        <v>1</v>
      </c>
      <c r="AA278" s="29" t="str">
        <f t="shared" si="72"/>
        <v>H61R15 - 1</v>
      </c>
      <c r="AB278" s="111">
        <f t="shared" ca="1" si="69"/>
        <v>4</v>
      </c>
      <c r="AC278" s="111">
        <f t="shared" ca="1" si="70"/>
        <v>4</v>
      </c>
      <c r="AD278" s="111" t="str">
        <f t="shared" si="71"/>
        <v>H61R15.</v>
      </c>
      <c r="AE278" s="111" t="str">
        <f t="shared" si="68"/>
        <v>H61R15</v>
      </c>
      <c r="AF278" s="21"/>
      <c r="AG278" s="21"/>
      <c r="AH278" s="21"/>
      <c r="AI278" s="21"/>
      <c r="AJ278" s="21"/>
      <c r="AK278" s="21"/>
      <c r="AL278" s="21"/>
      <c r="AM278" s="21"/>
      <c r="AN278" s="21"/>
      <c r="AO278" s="21"/>
    </row>
    <row r="279" spans="1:41" s="2" customFormat="1" ht="249.95" customHeight="1" x14ac:dyDescent="0.2">
      <c r="A279" s="24">
        <v>241</v>
      </c>
      <c r="B279" s="30">
        <v>278</v>
      </c>
      <c r="C279" s="24"/>
      <c r="D279" s="24" t="s">
        <v>181</v>
      </c>
      <c r="E279" s="87" t="s">
        <v>280</v>
      </c>
      <c r="F279" s="88" t="s">
        <v>281</v>
      </c>
      <c r="G279" s="88" t="s">
        <v>2147</v>
      </c>
      <c r="H279" s="88" t="s">
        <v>2148</v>
      </c>
      <c r="I279" s="60" t="s">
        <v>1091</v>
      </c>
      <c r="J279" s="76">
        <v>16</v>
      </c>
      <c r="K279" s="51">
        <v>43040</v>
      </c>
      <c r="L279" s="51">
        <v>43403</v>
      </c>
      <c r="M279" s="59">
        <f t="shared" si="65"/>
        <v>51.857142857142854</v>
      </c>
      <c r="N279" s="30" t="s">
        <v>1072</v>
      </c>
      <c r="O279" s="30">
        <v>1</v>
      </c>
      <c r="P279" s="30"/>
      <c r="Q279" s="54">
        <f t="shared" si="73"/>
        <v>6.25</v>
      </c>
      <c r="R279" s="55">
        <f t="shared" si="74"/>
        <v>3.2410714285714284</v>
      </c>
      <c r="S279" s="55">
        <f t="shared" ca="1" si="75"/>
        <v>0</v>
      </c>
      <c r="T279" s="55">
        <f t="shared" ca="1" si="76"/>
        <v>0</v>
      </c>
      <c r="U279" s="28" t="str">
        <f t="shared" ref="U279:U342" ca="1" si="78">IF(W279="CUMPLIDO","SI","NO")</f>
        <v>NO</v>
      </c>
      <c r="V279" s="105" t="str">
        <f t="shared" ca="1" si="77"/>
        <v>CON AVANCE</v>
      </c>
      <c r="W279" s="105" t="str">
        <f t="shared" ca="1" si="66"/>
        <v>CON AVANCE</v>
      </c>
      <c r="X279" s="29" t="s">
        <v>568</v>
      </c>
      <c r="Y279" s="100" t="s">
        <v>504</v>
      </c>
      <c r="Z279" s="29">
        <f t="shared" si="67"/>
        <v>1</v>
      </c>
      <c r="AA279" s="29" t="str">
        <f t="shared" si="72"/>
        <v>H62R15 - 1</v>
      </c>
      <c r="AB279" s="111">
        <f t="shared" ca="1" si="69"/>
        <v>4</v>
      </c>
      <c r="AC279" s="111">
        <f t="shared" ca="1" si="70"/>
        <v>4</v>
      </c>
      <c r="AD279" s="111" t="str">
        <f t="shared" si="71"/>
        <v>H62R15.</v>
      </c>
      <c r="AE279" s="111" t="str">
        <f t="shared" si="68"/>
        <v>H62R15</v>
      </c>
      <c r="AF279" s="21"/>
      <c r="AG279" s="21"/>
      <c r="AH279" s="21"/>
      <c r="AI279" s="21"/>
      <c r="AJ279" s="21"/>
      <c r="AK279" s="21"/>
      <c r="AL279" s="21"/>
      <c r="AM279" s="21"/>
      <c r="AN279" s="21"/>
      <c r="AO279" s="21"/>
    </row>
    <row r="280" spans="1:41" s="2" customFormat="1" ht="345" customHeight="1" x14ac:dyDescent="0.2">
      <c r="A280" s="24">
        <v>242</v>
      </c>
      <c r="B280" s="30">
        <v>279</v>
      </c>
      <c r="C280" s="24"/>
      <c r="D280" s="24" t="s">
        <v>181</v>
      </c>
      <c r="E280" s="87" t="s">
        <v>1487</v>
      </c>
      <c r="F280" s="88" t="s">
        <v>1490</v>
      </c>
      <c r="G280" s="88" t="s">
        <v>1488</v>
      </c>
      <c r="H280" s="88" t="s">
        <v>2149</v>
      </c>
      <c r="I280" s="60" t="s">
        <v>63</v>
      </c>
      <c r="J280" s="76">
        <v>4</v>
      </c>
      <c r="K280" s="51">
        <v>43040</v>
      </c>
      <c r="L280" s="51">
        <v>43403</v>
      </c>
      <c r="M280" s="59">
        <f t="shared" si="65"/>
        <v>51.857142857142854</v>
      </c>
      <c r="N280" s="30" t="s">
        <v>1072</v>
      </c>
      <c r="O280" s="108">
        <v>2</v>
      </c>
      <c r="P280" s="30"/>
      <c r="Q280" s="54">
        <f t="shared" si="73"/>
        <v>50</v>
      </c>
      <c r="R280" s="55">
        <f t="shared" si="74"/>
        <v>25.928571428571427</v>
      </c>
      <c r="S280" s="55">
        <f t="shared" ca="1" si="75"/>
        <v>0</v>
      </c>
      <c r="T280" s="55">
        <f t="shared" ca="1" si="76"/>
        <v>0</v>
      </c>
      <c r="U280" s="28" t="str">
        <f t="shared" ca="1" si="78"/>
        <v>NO</v>
      </c>
      <c r="V280" s="105" t="str">
        <f t="shared" ca="1" si="77"/>
        <v>CON AVANCE</v>
      </c>
      <c r="W280" s="105" t="str">
        <f t="shared" ca="1" si="66"/>
        <v>EN TERMINO</v>
      </c>
      <c r="X280" s="29" t="s">
        <v>568</v>
      </c>
      <c r="Y280" s="100" t="s">
        <v>505</v>
      </c>
      <c r="Z280" s="29">
        <f t="shared" si="67"/>
        <v>1</v>
      </c>
      <c r="AA280" s="29" t="str">
        <f t="shared" si="72"/>
        <v>H63R15 - 1</v>
      </c>
      <c r="AB280" s="111">
        <f t="shared" ca="1" si="69"/>
        <v>4</v>
      </c>
      <c r="AC280" s="111">
        <f t="shared" ca="1" si="70"/>
        <v>3</v>
      </c>
      <c r="AD280" s="111" t="str">
        <f t="shared" si="71"/>
        <v>H63R15.</v>
      </c>
      <c r="AE280" s="111" t="str">
        <f t="shared" si="68"/>
        <v>H63R15</v>
      </c>
      <c r="AF280" s="21"/>
      <c r="AG280" s="21"/>
      <c r="AH280" s="21"/>
      <c r="AI280" s="21"/>
      <c r="AJ280" s="21"/>
      <c r="AK280" s="21"/>
      <c r="AL280" s="21"/>
      <c r="AM280" s="21"/>
      <c r="AN280" s="21"/>
      <c r="AO280" s="21"/>
    </row>
    <row r="281" spans="1:41" s="2" customFormat="1" ht="249.95" customHeight="1" x14ac:dyDescent="0.2">
      <c r="A281" s="24"/>
      <c r="B281" s="30">
        <v>280</v>
      </c>
      <c r="C281" s="86"/>
      <c r="D281" s="86" t="s">
        <v>181</v>
      </c>
      <c r="E281" s="87" t="s">
        <v>1489</v>
      </c>
      <c r="F281" s="88" t="s">
        <v>641</v>
      </c>
      <c r="G281" s="88" t="s">
        <v>1491</v>
      </c>
      <c r="H281" s="88" t="s">
        <v>1486</v>
      </c>
      <c r="I281" s="60" t="s">
        <v>1451</v>
      </c>
      <c r="J281" s="31">
        <v>3</v>
      </c>
      <c r="K281" s="51">
        <v>43040</v>
      </c>
      <c r="L281" s="51">
        <v>43403</v>
      </c>
      <c r="M281" s="59">
        <f t="shared" si="65"/>
        <v>51.857142857142854</v>
      </c>
      <c r="N281" s="31" t="s">
        <v>1345</v>
      </c>
      <c r="O281" s="108">
        <v>0</v>
      </c>
      <c r="P281" s="31"/>
      <c r="Q281" s="54">
        <f t="shared" si="73"/>
        <v>0</v>
      </c>
      <c r="R281" s="55">
        <f t="shared" si="74"/>
        <v>0</v>
      </c>
      <c r="S281" s="55">
        <f t="shared" ca="1" si="75"/>
        <v>0</v>
      </c>
      <c r="T281" s="55">
        <f t="shared" ca="1" si="76"/>
        <v>0</v>
      </c>
      <c r="U281" s="28" t="str">
        <f t="shared" si="78"/>
        <v>NO</v>
      </c>
      <c r="V281" s="105" t="str">
        <f t="shared" ca="1" si="77"/>
        <v>EN TERMINO</v>
      </c>
      <c r="W281" s="105" t="str">
        <f t="shared" si="66"/>
        <v/>
      </c>
      <c r="X281" s="29" t="s">
        <v>568</v>
      </c>
      <c r="Y281" s="100" t="s">
        <v>505</v>
      </c>
      <c r="Z281" s="29">
        <f t="shared" si="67"/>
        <v>2</v>
      </c>
      <c r="AA281" s="29" t="str">
        <f t="shared" si="72"/>
        <v>H63R15 - 2</v>
      </c>
      <c r="AB281" s="111">
        <f t="shared" ca="1" si="69"/>
        <v>3</v>
      </c>
      <c r="AC281" s="111">
        <f t="shared" ca="1" si="70"/>
        <v>3</v>
      </c>
      <c r="AD281" s="111" t="str">
        <f t="shared" si="71"/>
        <v>H63R15.</v>
      </c>
      <c r="AE281" s="111" t="str">
        <f t="shared" si="68"/>
        <v>H63R15</v>
      </c>
    </row>
    <row r="282" spans="1:41" s="2" customFormat="1" ht="249.95" customHeight="1" x14ac:dyDescent="0.2">
      <c r="A282" s="24">
        <v>243</v>
      </c>
      <c r="B282" s="30">
        <v>281</v>
      </c>
      <c r="C282" s="24"/>
      <c r="D282" s="24" t="s">
        <v>275</v>
      </c>
      <c r="E282" s="87" t="s">
        <v>282</v>
      </c>
      <c r="F282" s="88" t="s">
        <v>283</v>
      </c>
      <c r="G282" s="88" t="s">
        <v>2150</v>
      </c>
      <c r="H282" s="88" t="s">
        <v>2151</v>
      </c>
      <c r="I282" s="60" t="s">
        <v>1092</v>
      </c>
      <c r="J282" s="31">
        <v>5</v>
      </c>
      <c r="K282" s="51">
        <v>43101</v>
      </c>
      <c r="L282" s="51">
        <v>43403</v>
      </c>
      <c r="M282" s="59">
        <f t="shared" si="65"/>
        <v>43.142857142857146</v>
      </c>
      <c r="N282" s="30" t="s">
        <v>1072</v>
      </c>
      <c r="O282" s="108">
        <v>0</v>
      </c>
      <c r="P282" s="30"/>
      <c r="Q282" s="54">
        <f t="shared" si="73"/>
        <v>0</v>
      </c>
      <c r="R282" s="55">
        <f t="shared" si="74"/>
        <v>0</v>
      </c>
      <c r="S282" s="55">
        <f t="shared" ca="1" si="75"/>
        <v>0</v>
      </c>
      <c r="T282" s="55">
        <f t="shared" ca="1" si="76"/>
        <v>0</v>
      </c>
      <c r="U282" s="28" t="str">
        <f t="shared" ca="1" si="78"/>
        <v>NO</v>
      </c>
      <c r="V282" s="105" t="str">
        <f t="shared" ca="1" si="77"/>
        <v>EN TERMINO</v>
      </c>
      <c r="W282" s="105" t="str">
        <f t="shared" ca="1" si="66"/>
        <v>EN TERMINO</v>
      </c>
      <c r="X282" s="29" t="s">
        <v>568</v>
      </c>
      <c r="Y282" s="100" t="s">
        <v>506</v>
      </c>
      <c r="Z282" s="29">
        <f t="shared" si="67"/>
        <v>1</v>
      </c>
      <c r="AA282" s="29" t="str">
        <f t="shared" si="72"/>
        <v>H64R15 - 1</v>
      </c>
      <c r="AB282" s="111">
        <f t="shared" ca="1" si="69"/>
        <v>3</v>
      </c>
      <c r="AC282" s="111">
        <f t="shared" ca="1" si="70"/>
        <v>3</v>
      </c>
      <c r="AD282" s="111" t="str">
        <f t="shared" si="71"/>
        <v>H64R15.</v>
      </c>
      <c r="AE282" s="111" t="str">
        <f t="shared" si="68"/>
        <v>H64R15</v>
      </c>
      <c r="AF282" s="21"/>
      <c r="AG282" s="21"/>
      <c r="AH282" s="21"/>
      <c r="AI282" s="21"/>
      <c r="AJ282" s="21"/>
      <c r="AK282" s="21"/>
      <c r="AL282" s="21"/>
      <c r="AM282" s="21"/>
      <c r="AN282" s="21"/>
      <c r="AO282" s="21"/>
    </row>
    <row r="283" spans="1:41" s="2" customFormat="1" ht="249.95" customHeight="1" x14ac:dyDescent="0.2">
      <c r="A283" s="24">
        <v>244</v>
      </c>
      <c r="B283" s="30">
        <v>282</v>
      </c>
      <c r="C283" s="24"/>
      <c r="D283" s="24" t="s">
        <v>32</v>
      </c>
      <c r="E283" s="87" t="s">
        <v>1305</v>
      </c>
      <c r="F283" s="88" t="s">
        <v>284</v>
      </c>
      <c r="G283" s="88" t="s">
        <v>1303</v>
      </c>
      <c r="H283" s="88" t="s">
        <v>1304</v>
      </c>
      <c r="I283" s="60" t="s">
        <v>63</v>
      </c>
      <c r="J283" s="31">
        <v>4</v>
      </c>
      <c r="K283" s="51">
        <v>43040</v>
      </c>
      <c r="L283" s="51">
        <v>43403</v>
      </c>
      <c r="M283" s="59">
        <f t="shared" si="65"/>
        <v>51.857142857142854</v>
      </c>
      <c r="N283" s="30" t="s">
        <v>1212</v>
      </c>
      <c r="O283" s="108">
        <v>3.944</v>
      </c>
      <c r="P283" s="30"/>
      <c r="Q283" s="54">
        <f t="shared" si="73"/>
        <v>98.6</v>
      </c>
      <c r="R283" s="55">
        <f t="shared" si="74"/>
        <v>51.131142857142848</v>
      </c>
      <c r="S283" s="55">
        <f t="shared" ca="1" si="75"/>
        <v>0</v>
      </c>
      <c r="T283" s="55">
        <f t="shared" ca="1" si="76"/>
        <v>0</v>
      </c>
      <c r="U283" s="28" t="str">
        <f t="shared" ca="1" si="78"/>
        <v>NO</v>
      </c>
      <c r="V283" s="105" t="str">
        <f t="shared" ca="1" si="77"/>
        <v>CON AVANCE</v>
      </c>
      <c r="W283" s="105" t="str">
        <f t="shared" ca="1" si="66"/>
        <v>CON AVANCE</v>
      </c>
      <c r="X283" s="29" t="s">
        <v>568</v>
      </c>
      <c r="Y283" s="100" t="s">
        <v>507</v>
      </c>
      <c r="Z283" s="29">
        <f t="shared" si="67"/>
        <v>1</v>
      </c>
      <c r="AA283" s="29" t="str">
        <f t="shared" si="72"/>
        <v>H65R15 - 1</v>
      </c>
      <c r="AB283" s="111">
        <f t="shared" ca="1" si="69"/>
        <v>4</v>
      </c>
      <c r="AC283" s="111">
        <f t="shared" ca="1" si="70"/>
        <v>4</v>
      </c>
      <c r="AD283" s="111" t="str">
        <f t="shared" si="71"/>
        <v>H65R15.</v>
      </c>
      <c r="AE283" s="111" t="str">
        <f t="shared" si="68"/>
        <v>H65R15</v>
      </c>
      <c r="AF283" s="21"/>
      <c r="AG283" s="21"/>
      <c r="AH283" s="21"/>
      <c r="AI283" s="21"/>
      <c r="AJ283" s="21"/>
      <c r="AK283" s="21"/>
      <c r="AL283" s="21"/>
      <c r="AM283" s="21"/>
      <c r="AN283" s="21"/>
      <c r="AO283" s="21"/>
    </row>
    <row r="284" spans="1:41" s="2" customFormat="1" ht="249.95" customHeight="1" x14ac:dyDescent="0.2">
      <c r="A284" s="24">
        <v>245</v>
      </c>
      <c r="B284" s="30">
        <v>283</v>
      </c>
      <c r="C284" s="24"/>
      <c r="D284" s="24" t="s">
        <v>32</v>
      </c>
      <c r="E284" s="87" t="s">
        <v>2183</v>
      </c>
      <c r="F284" s="88" t="s">
        <v>285</v>
      </c>
      <c r="G284" s="87" t="s">
        <v>2152</v>
      </c>
      <c r="H284" s="87" t="s">
        <v>2153</v>
      </c>
      <c r="I284" s="60" t="s">
        <v>1093</v>
      </c>
      <c r="J284" s="31">
        <v>3</v>
      </c>
      <c r="K284" s="51">
        <v>43101</v>
      </c>
      <c r="L284" s="51">
        <v>43403</v>
      </c>
      <c r="M284" s="59">
        <f t="shared" si="65"/>
        <v>43.142857142857146</v>
      </c>
      <c r="N284" s="30" t="s">
        <v>1072</v>
      </c>
      <c r="O284" s="108">
        <v>1</v>
      </c>
      <c r="P284" s="30"/>
      <c r="Q284" s="54">
        <f t="shared" si="73"/>
        <v>33.333333333333329</v>
      </c>
      <c r="R284" s="55">
        <f t="shared" si="74"/>
        <v>14.380952380952381</v>
      </c>
      <c r="S284" s="55">
        <f t="shared" ca="1" si="75"/>
        <v>0</v>
      </c>
      <c r="T284" s="55">
        <f t="shared" ca="1" si="76"/>
        <v>0</v>
      </c>
      <c r="U284" s="28" t="str">
        <f t="shared" ca="1" si="78"/>
        <v>NO</v>
      </c>
      <c r="V284" s="105" t="str">
        <f t="shared" ca="1" si="77"/>
        <v>CON AVANCE</v>
      </c>
      <c r="W284" s="105" t="str">
        <f t="shared" ca="1" si="66"/>
        <v>CON AVANCE</v>
      </c>
      <c r="X284" s="29" t="s">
        <v>568</v>
      </c>
      <c r="Y284" s="100" t="s">
        <v>508</v>
      </c>
      <c r="Z284" s="29">
        <f t="shared" si="67"/>
        <v>1</v>
      </c>
      <c r="AA284" s="29" t="str">
        <f t="shared" si="72"/>
        <v>H66R15 - 1</v>
      </c>
      <c r="AB284" s="111">
        <f t="shared" ca="1" si="69"/>
        <v>4</v>
      </c>
      <c r="AC284" s="111">
        <f t="shared" ca="1" si="70"/>
        <v>4</v>
      </c>
      <c r="AD284" s="111" t="str">
        <f t="shared" si="71"/>
        <v>H66R15.</v>
      </c>
      <c r="AE284" s="111" t="str">
        <f t="shared" si="68"/>
        <v>H66R15</v>
      </c>
      <c r="AF284" s="21"/>
      <c r="AG284" s="21"/>
      <c r="AH284" s="21"/>
      <c r="AI284" s="21"/>
      <c r="AJ284" s="21"/>
      <c r="AK284" s="21"/>
      <c r="AL284" s="21"/>
      <c r="AM284" s="21"/>
      <c r="AN284" s="21"/>
      <c r="AO284" s="21"/>
    </row>
    <row r="285" spans="1:41" s="2" customFormat="1" ht="249.95" customHeight="1" x14ac:dyDescent="0.2">
      <c r="A285" s="24">
        <v>246</v>
      </c>
      <c r="B285" s="30">
        <v>284</v>
      </c>
      <c r="C285" s="24"/>
      <c r="D285" s="24" t="s">
        <v>160</v>
      </c>
      <c r="E285" s="87" t="s">
        <v>1492</v>
      </c>
      <c r="F285" s="88" t="s">
        <v>286</v>
      </c>
      <c r="G285" s="71" t="s">
        <v>1494</v>
      </c>
      <c r="H285" s="71" t="s">
        <v>988</v>
      </c>
      <c r="I285" s="72" t="s">
        <v>63</v>
      </c>
      <c r="J285" s="72">
        <v>3</v>
      </c>
      <c r="K285" s="73">
        <v>43040</v>
      </c>
      <c r="L285" s="73">
        <v>43342</v>
      </c>
      <c r="M285" s="59">
        <f t="shared" si="65"/>
        <v>43.142857142857146</v>
      </c>
      <c r="N285" s="30" t="s">
        <v>23</v>
      </c>
      <c r="O285" s="108">
        <v>0.76</v>
      </c>
      <c r="P285" s="30"/>
      <c r="Q285" s="54">
        <f t="shared" si="73"/>
        <v>25.333333333333336</v>
      </c>
      <c r="R285" s="55">
        <f t="shared" si="74"/>
        <v>10.929523809523811</v>
      </c>
      <c r="S285" s="55">
        <f t="shared" ca="1" si="75"/>
        <v>0</v>
      </c>
      <c r="T285" s="55">
        <f t="shared" ca="1" si="76"/>
        <v>0</v>
      </c>
      <c r="U285" s="28" t="str">
        <f t="shared" ca="1" si="78"/>
        <v>NO</v>
      </c>
      <c r="V285" s="105" t="str">
        <f t="shared" ca="1" si="77"/>
        <v>CON AVANCE</v>
      </c>
      <c r="W285" s="105" t="str">
        <f t="shared" ca="1" si="66"/>
        <v>EN TERMINO</v>
      </c>
      <c r="X285" s="29" t="s">
        <v>568</v>
      </c>
      <c r="Y285" s="100" t="s">
        <v>509</v>
      </c>
      <c r="Z285" s="29">
        <f t="shared" si="67"/>
        <v>1</v>
      </c>
      <c r="AA285" s="29" t="str">
        <f t="shared" si="72"/>
        <v>H67R15 - 1</v>
      </c>
      <c r="AB285" s="111">
        <f t="shared" ca="1" si="69"/>
        <v>4</v>
      </c>
      <c r="AC285" s="111">
        <f t="shared" ca="1" si="70"/>
        <v>3</v>
      </c>
      <c r="AD285" s="111" t="str">
        <f t="shared" si="71"/>
        <v>H67R15.</v>
      </c>
      <c r="AE285" s="111" t="str">
        <f t="shared" si="68"/>
        <v>H67R15</v>
      </c>
      <c r="AF285" s="21"/>
      <c r="AG285" s="21"/>
      <c r="AH285" s="21"/>
      <c r="AI285" s="21"/>
      <c r="AJ285" s="21"/>
      <c r="AK285" s="21"/>
      <c r="AL285" s="21"/>
      <c r="AM285" s="21"/>
      <c r="AN285" s="21"/>
      <c r="AO285" s="21"/>
    </row>
    <row r="286" spans="1:41" s="2" customFormat="1" ht="249.95" customHeight="1" x14ac:dyDescent="0.2">
      <c r="A286" s="24"/>
      <c r="B286" s="30">
        <v>285</v>
      </c>
      <c r="C286" s="24"/>
      <c r="D286" s="24" t="s">
        <v>160</v>
      </c>
      <c r="E286" s="87" t="s">
        <v>1493</v>
      </c>
      <c r="F286" s="88" t="s">
        <v>287</v>
      </c>
      <c r="G286" s="87" t="s">
        <v>1497</v>
      </c>
      <c r="H286" s="87" t="s">
        <v>1495</v>
      </c>
      <c r="I286" s="60" t="s">
        <v>1496</v>
      </c>
      <c r="J286" s="31">
        <v>3</v>
      </c>
      <c r="K286" s="51">
        <v>43040</v>
      </c>
      <c r="L286" s="51">
        <v>43403</v>
      </c>
      <c r="M286" s="59">
        <f t="shared" si="65"/>
        <v>51.857142857142854</v>
      </c>
      <c r="N286" s="30" t="s">
        <v>1345</v>
      </c>
      <c r="O286" s="108">
        <v>0</v>
      </c>
      <c r="P286" s="30"/>
      <c r="Q286" s="54">
        <f t="shared" si="73"/>
        <v>0</v>
      </c>
      <c r="R286" s="55">
        <f t="shared" si="74"/>
        <v>0</v>
      </c>
      <c r="S286" s="55">
        <f t="shared" ca="1" si="75"/>
        <v>0</v>
      </c>
      <c r="T286" s="55">
        <f t="shared" ca="1" si="76"/>
        <v>0</v>
      </c>
      <c r="U286" s="28" t="str">
        <f t="shared" si="78"/>
        <v>NO</v>
      </c>
      <c r="V286" s="105" t="str">
        <f t="shared" ca="1" si="77"/>
        <v>EN TERMINO</v>
      </c>
      <c r="W286" s="105" t="str">
        <f t="shared" si="66"/>
        <v/>
      </c>
      <c r="X286" s="29" t="s">
        <v>568</v>
      </c>
      <c r="Y286" s="100" t="s">
        <v>509</v>
      </c>
      <c r="Z286" s="29">
        <f t="shared" si="67"/>
        <v>2</v>
      </c>
      <c r="AA286" s="29" t="str">
        <f t="shared" si="72"/>
        <v>H67R15 - 2</v>
      </c>
      <c r="AB286" s="111">
        <f t="shared" ca="1" si="69"/>
        <v>3</v>
      </c>
      <c r="AC286" s="111">
        <f t="shared" ca="1" si="70"/>
        <v>3</v>
      </c>
      <c r="AD286" s="111" t="str">
        <f t="shared" si="71"/>
        <v>H67R15.</v>
      </c>
      <c r="AE286" s="111" t="str">
        <f t="shared" si="68"/>
        <v>H67R15</v>
      </c>
      <c r="AF286" s="21"/>
      <c r="AG286" s="21"/>
      <c r="AH286" s="21"/>
      <c r="AI286" s="21"/>
      <c r="AJ286" s="21"/>
      <c r="AK286" s="21"/>
      <c r="AL286" s="21"/>
      <c r="AM286" s="21"/>
      <c r="AN286" s="21"/>
      <c r="AO286" s="21"/>
    </row>
    <row r="287" spans="1:41" s="2" customFormat="1" ht="249.95" customHeight="1" x14ac:dyDescent="0.2">
      <c r="A287" s="24">
        <v>247</v>
      </c>
      <c r="B287" s="30">
        <v>286</v>
      </c>
      <c r="C287" s="24"/>
      <c r="D287" s="24" t="s">
        <v>160</v>
      </c>
      <c r="E287" s="87" t="s">
        <v>1306</v>
      </c>
      <c r="F287" s="88" t="s">
        <v>642</v>
      </c>
      <c r="G287" s="88" t="s">
        <v>1308</v>
      </c>
      <c r="H287" s="87" t="s">
        <v>1309</v>
      </c>
      <c r="I287" s="60" t="s">
        <v>1240</v>
      </c>
      <c r="J287" s="31">
        <v>1</v>
      </c>
      <c r="K287" s="51">
        <v>43040</v>
      </c>
      <c r="L287" s="51">
        <v>43099</v>
      </c>
      <c r="M287" s="59">
        <f t="shared" si="65"/>
        <v>8.4285714285714288</v>
      </c>
      <c r="N287" s="30" t="s">
        <v>1212</v>
      </c>
      <c r="O287" s="30">
        <v>1</v>
      </c>
      <c r="P287" s="30"/>
      <c r="Q287" s="54">
        <f t="shared" si="73"/>
        <v>100</v>
      </c>
      <c r="R287" s="55">
        <f t="shared" si="74"/>
        <v>8.4285714285714288</v>
      </c>
      <c r="S287" s="55">
        <f t="shared" ca="1" si="75"/>
        <v>8.4285714285714288</v>
      </c>
      <c r="T287" s="55">
        <f t="shared" ca="1" si="76"/>
        <v>8.4285714285714288</v>
      </c>
      <c r="U287" s="28" t="str">
        <f t="shared" si="78"/>
        <v>SI</v>
      </c>
      <c r="V287" s="105" t="str">
        <f t="shared" si="77"/>
        <v>CUMPLIDO</v>
      </c>
      <c r="W287" s="105" t="str">
        <f t="shared" si="66"/>
        <v>CUMPLIDO</v>
      </c>
      <c r="X287" s="29" t="s">
        <v>568</v>
      </c>
      <c r="Y287" s="100" t="s">
        <v>510</v>
      </c>
      <c r="Z287" s="29">
        <f t="shared" si="67"/>
        <v>1</v>
      </c>
      <c r="AA287" s="29" t="str">
        <f t="shared" si="72"/>
        <v>H68R15 - 1</v>
      </c>
      <c r="AB287" s="111">
        <f t="shared" si="69"/>
        <v>5</v>
      </c>
      <c r="AC287" s="111">
        <f t="shared" si="70"/>
        <v>5</v>
      </c>
      <c r="AD287" s="111" t="str">
        <f t="shared" si="71"/>
        <v>H68R15.</v>
      </c>
      <c r="AE287" s="111" t="str">
        <f t="shared" si="68"/>
        <v>H68R15</v>
      </c>
      <c r="AF287" s="21"/>
      <c r="AG287" s="21"/>
      <c r="AH287" s="21"/>
      <c r="AI287" s="21"/>
      <c r="AJ287" s="21"/>
      <c r="AK287" s="21"/>
      <c r="AL287" s="21"/>
      <c r="AM287" s="21"/>
      <c r="AN287" s="21"/>
      <c r="AO287" s="21"/>
    </row>
    <row r="288" spans="1:41" s="2" customFormat="1" ht="249.95" customHeight="1" x14ac:dyDescent="0.2">
      <c r="A288" s="24">
        <v>248</v>
      </c>
      <c r="B288" s="30">
        <v>287</v>
      </c>
      <c r="C288" s="24"/>
      <c r="D288" s="24" t="s">
        <v>160</v>
      </c>
      <c r="E288" s="87" t="s">
        <v>1307</v>
      </c>
      <c r="F288" s="88" t="s">
        <v>288</v>
      </c>
      <c r="G288" s="87" t="s">
        <v>1310</v>
      </c>
      <c r="H288" s="87" t="s">
        <v>1233</v>
      </c>
      <c r="I288" s="60" t="s">
        <v>1168</v>
      </c>
      <c r="J288" s="31">
        <v>2</v>
      </c>
      <c r="K288" s="51">
        <v>43040</v>
      </c>
      <c r="L288" s="51">
        <v>43281</v>
      </c>
      <c r="M288" s="59">
        <f t="shared" si="65"/>
        <v>34.428571428571431</v>
      </c>
      <c r="N288" s="30" t="s">
        <v>1212</v>
      </c>
      <c r="O288" s="108">
        <v>2</v>
      </c>
      <c r="P288" s="30"/>
      <c r="Q288" s="54">
        <f t="shared" si="73"/>
        <v>100</v>
      </c>
      <c r="R288" s="55">
        <f t="shared" si="74"/>
        <v>34.428571428571431</v>
      </c>
      <c r="S288" s="55">
        <f t="shared" ca="1" si="75"/>
        <v>34.428571428571431</v>
      </c>
      <c r="T288" s="55">
        <f t="shared" ca="1" si="76"/>
        <v>34.428571428571431</v>
      </c>
      <c r="U288" s="28" t="str">
        <f t="shared" si="78"/>
        <v>SI</v>
      </c>
      <c r="V288" s="105" t="str">
        <f t="shared" si="77"/>
        <v>CUMPLIDO</v>
      </c>
      <c r="W288" s="105" t="str">
        <f t="shared" si="66"/>
        <v>CUMPLIDO</v>
      </c>
      <c r="X288" s="29" t="s">
        <v>568</v>
      </c>
      <c r="Y288" s="100" t="s">
        <v>511</v>
      </c>
      <c r="Z288" s="29">
        <f t="shared" si="67"/>
        <v>1</v>
      </c>
      <c r="AA288" s="29" t="str">
        <f t="shared" si="72"/>
        <v>H69R15 - 1</v>
      </c>
      <c r="AB288" s="111">
        <f t="shared" si="69"/>
        <v>5</v>
      </c>
      <c r="AC288" s="111">
        <f t="shared" si="70"/>
        <v>5</v>
      </c>
      <c r="AD288" s="111" t="str">
        <f t="shared" si="71"/>
        <v>H69R15.</v>
      </c>
      <c r="AE288" s="111" t="str">
        <f t="shared" si="68"/>
        <v>H69R15</v>
      </c>
      <c r="AF288" s="21"/>
      <c r="AG288" s="21"/>
      <c r="AH288" s="21"/>
      <c r="AI288" s="21"/>
      <c r="AJ288" s="21"/>
      <c r="AK288" s="21"/>
      <c r="AL288" s="21"/>
      <c r="AM288" s="21"/>
      <c r="AN288" s="21"/>
      <c r="AO288" s="21"/>
    </row>
    <row r="289" spans="1:41" s="2" customFormat="1" ht="249.95" customHeight="1" x14ac:dyDescent="0.2">
      <c r="A289" s="24">
        <v>249</v>
      </c>
      <c r="B289" s="30">
        <v>288</v>
      </c>
      <c r="C289" s="24"/>
      <c r="D289" s="24" t="s">
        <v>289</v>
      </c>
      <c r="E289" s="87" t="s">
        <v>1143</v>
      </c>
      <c r="F289" s="88" t="s">
        <v>2086</v>
      </c>
      <c r="G289" s="87" t="s">
        <v>2147</v>
      </c>
      <c r="H289" s="87" t="s">
        <v>2148</v>
      </c>
      <c r="I289" s="60" t="s">
        <v>1091</v>
      </c>
      <c r="J289" s="31">
        <v>16</v>
      </c>
      <c r="K289" s="51">
        <v>43040</v>
      </c>
      <c r="L289" s="51">
        <v>43403</v>
      </c>
      <c r="M289" s="59">
        <f t="shared" si="65"/>
        <v>51.857142857142854</v>
      </c>
      <c r="N289" s="30" t="s">
        <v>1072</v>
      </c>
      <c r="O289" s="30">
        <v>1</v>
      </c>
      <c r="P289" s="30"/>
      <c r="Q289" s="54">
        <f t="shared" si="73"/>
        <v>6.25</v>
      </c>
      <c r="R289" s="55">
        <f t="shared" si="74"/>
        <v>3.2410714285714284</v>
      </c>
      <c r="S289" s="55">
        <f t="shared" ca="1" si="75"/>
        <v>0</v>
      </c>
      <c r="T289" s="55">
        <f t="shared" ca="1" si="76"/>
        <v>0</v>
      </c>
      <c r="U289" s="28" t="str">
        <f t="shared" ca="1" si="78"/>
        <v>NO</v>
      </c>
      <c r="V289" s="105" t="str">
        <f t="shared" ca="1" si="77"/>
        <v>CON AVANCE</v>
      </c>
      <c r="W289" s="105" t="str">
        <f t="shared" ca="1" si="66"/>
        <v>CON AVANCE</v>
      </c>
      <c r="X289" s="29" t="s">
        <v>568</v>
      </c>
      <c r="Y289" s="100" t="s">
        <v>512</v>
      </c>
      <c r="Z289" s="29">
        <f t="shared" si="67"/>
        <v>1</v>
      </c>
      <c r="AA289" s="29" t="str">
        <f t="shared" si="72"/>
        <v>H70R15 - 1</v>
      </c>
      <c r="AB289" s="111">
        <f t="shared" ca="1" si="69"/>
        <v>4</v>
      </c>
      <c r="AC289" s="111">
        <f t="shared" ca="1" si="70"/>
        <v>4</v>
      </c>
      <c r="AD289" s="111" t="str">
        <f t="shared" si="71"/>
        <v>H70R15.</v>
      </c>
      <c r="AE289" s="111" t="str">
        <f t="shared" si="68"/>
        <v>H70R15</v>
      </c>
      <c r="AF289" s="21"/>
      <c r="AG289" s="21"/>
      <c r="AH289" s="21"/>
      <c r="AI289" s="21"/>
      <c r="AJ289" s="21"/>
      <c r="AK289" s="21"/>
      <c r="AL289" s="21"/>
      <c r="AM289" s="21"/>
      <c r="AN289" s="21"/>
      <c r="AO289" s="21"/>
    </row>
    <row r="290" spans="1:41" s="2" customFormat="1" ht="249.95" customHeight="1" x14ac:dyDescent="0.2">
      <c r="A290" s="24">
        <v>250</v>
      </c>
      <c r="B290" s="30">
        <v>289</v>
      </c>
      <c r="C290" s="24"/>
      <c r="D290" s="24" t="s">
        <v>32</v>
      </c>
      <c r="E290" s="87" t="s">
        <v>1144</v>
      </c>
      <c r="F290" s="88" t="s">
        <v>290</v>
      </c>
      <c r="G290" s="87" t="s">
        <v>1311</v>
      </c>
      <c r="H290" s="87" t="s">
        <v>1312</v>
      </c>
      <c r="I290" s="60" t="s">
        <v>1230</v>
      </c>
      <c r="J290" s="31">
        <v>2</v>
      </c>
      <c r="K290" s="51">
        <v>43040</v>
      </c>
      <c r="L290" s="51">
        <v>43403</v>
      </c>
      <c r="M290" s="59">
        <f t="shared" si="65"/>
        <v>51.857142857142854</v>
      </c>
      <c r="N290" s="30" t="s">
        <v>1212</v>
      </c>
      <c r="O290" s="108">
        <v>0</v>
      </c>
      <c r="P290" s="30"/>
      <c r="Q290" s="54">
        <f t="shared" si="73"/>
        <v>0</v>
      </c>
      <c r="R290" s="55">
        <f t="shared" si="74"/>
        <v>0</v>
      </c>
      <c r="S290" s="55">
        <f t="shared" ca="1" si="75"/>
        <v>0</v>
      </c>
      <c r="T290" s="55">
        <f t="shared" ca="1" si="76"/>
        <v>0</v>
      </c>
      <c r="U290" s="28" t="str">
        <f t="shared" ca="1" si="78"/>
        <v>NO</v>
      </c>
      <c r="V290" s="105" t="str">
        <f t="shared" ca="1" si="77"/>
        <v>EN TERMINO</v>
      </c>
      <c r="W290" s="105" t="str">
        <f t="shared" ca="1" si="66"/>
        <v>EN TERMINO</v>
      </c>
      <c r="X290" s="29" t="s">
        <v>568</v>
      </c>
      <c r="Y290" s="100" t="s">
        <v>513</v>
      </c>
      <c r="Z290" s="29">
        <f t="shared" si="67"/>
        <v>1</v>
      </c>
      <c r="AA290" s="29" t="str">
        <f t="shared" si="72"/>
        <v>H71R15 - 1</v>
      </c>
      <c r="AB290" s="111">
        <f t="shared" ca="1" si="69"/>
        <v>3</v>
      </c>
      <c r="AC290" s="111">
        <f t="shared" ca="1" si="70"/>
        <v>3</v>
      </c>
      <c r="AD290" s="111" t="str">
        <f t="shared" si="71"/>
        <v>H71R15.</v>
      </c>
      <c r="AE290" s="111" t="str">
        <f t="shared" si="68"/>
        <v>H71R15</v>
      </c>
      <c r="AF290" s="21"/>
      <c r="AG290" s="21"/>
      <c r="AH290" s="21"/>
      <c r="AI290" s="21"/>
      <c r="AJ290" s="21"/>
      <c r="AK290" s="21"/>
      <c r="AL290" s="21"/>
      <c r="AM290" s="21"/>
      <c r="AN290" s="21"/>
      <c r="AO290" s="21"/>
    </row>
    <row r="291" spans="1:41" s="2" customFormat="1" ht="249.95" customHeight="1" x14ac:dyDescent="0.2">
      <c r="A291" s="24">
        <v>251</v>
      </c>
      <c r="B291" s="30">
        <v>290</v>
      </c>
      <c r="C291" s="24"/>
      <c r="D291" s="24" t="s">
        <v>32</v>
      </c>
      <c r="E291" s="87" t="s">
        <v>1145</v>
      </c>
      <c r="F291" s="88" t="s">
        <v>291</v>
      </c>
      <c r="G291" s="77" t="s">
        <v>1313</v>
      </c>
      <c r="H291" s="88" t="s">
        <v>1314</v>
      </c>
      <c r="I291" s="60" t="s">
        <v>63</v>
      </c>
      <c r="J291" s="31">
        <v>3</v>
      </c>
      <c r="K291" s="51">
        <v>43040</v>
      </c>
      <c r="L291" s="51">
        <v>43311</v>
      </c>
      <c r="M291" s="59">
        <f t="shared" si="65"/>
        <v>38.714285714285715</v>
      </c>
      <c r="N291" s="30" t="s">
        <v>1212</v>
      </c>
      <c r="O291" s="108">
        <v>2</v>
      </c>
      <c r="P291" s="30"/>
      <c r="Q291" s="54">
        <f t="shared" si="73"/>
        <v>66.666666666666657</v>
      </c>
      <c r="R291" s="55">
        <f t="shared" si="74"/>
        <v>25.809523809523807</v>
      </c>
      <c r="S291" s="55">
        <f t="shared" ca="1" si="75"/>
        <v>0</v>
      </c>
      <c r="T291" s="55">
        <f t="shared" ca="1" si="76"/>
        <v>0</v>
      </c>
      <c r="U291" s="28" t="str">
        <f t="shared" ca="1" si="78"/>
        <v>NO</v>
      </c>
      <c r="V291" s="105" t="str">
        <f t="shared" ca="1" si="77"/>
        <v>PRÓXIMO A VENCER</v>
      </c>
      <c r="W291" s="105" t="str">
        <f t="shared" ca="1" si="66"/>
        <v>PRÓXIMO A VENCER</v>
      </c>
      <c r="X291" s="29" t="s">
        <v>568</v>
      </c>
      <c r="Y291" s="100" t="s">
        <v>514</v>
      </c>
      <c r="Z291" s="29">
        <f t="shared" si="67"/>
        <v>1</v>
      </c>
      <c r="AA291" s="29" t="str">
        <f t="shared" si="72"/>
        <v>H72R15 - 1</v>
      </c>
      <c r="AB291" s="111">
        <f t="shared" ca="1" si="69"/>
        <v>2</v>
      </c>
      <c r="AC291" s="111">
        <f t="shared" ca="1" si="70"/>
        <v>2</v>
      </c>
      <c r="AD291" s="111" t="str">
        <f t="shared" si="71"/>
        <v>H72R15.</v>
      </c>
      <c r="AE291" s="111" t="str">
        <f t="shared" si="68"/>
        <v>H72R15</v>
      </c>
      <c r="AF291" s="21"/>
      <c r="AG291" s="21"/>
      <c r="AH291" s="21"/>
      <c r="AI291" s="21"/>
      <c r="AJ291" s="21"/>
      <c r="AK291" s="21"/>
      <c r="AL291" s="21"/>
      <c r="AM291" s="21"/>
      <c r="AN291" s="21"/>
      <c r="AO291" s="21"/>
    </row>
    <row r="292" spans="1:41" s="2" customFormat="1" ht="249.95" customHeight="1" x14ac:dyDescent="0.2">
      <c r="A292" s="24">
        <v>252</v>
      </c>
      <c r="B292" s="30">
        <v>291</v>
      </c>
      <c r="C292" s="24"/>
      <c r="D292" s="24" t="s">
        <v>32</v>
      </c>
      <c r="E292" s="87" t="s">
        <v>2238</v>
      </c>
      <c r="F292" s="88" t="s">
        <v>292</v>
      </c>
      <c r="G292" s="88" t="s">
        <v>1315</v>
      </c>
      <c r="H292" s="95" t="s">
        <v>1316</v>
      </c>
      <c r="I292" s="60" t="s">
        <v>1292</v>
      </c>
      <c r="J292" s="31">
        <v>1</v>
      </c>
      <c r="K292" s="51">
        <v>43040</v>
      </c>
      <c r="L292" s="51">
        <v>43069</v>
      </c>
      <c r="M292" s="59">
        <f t="shared" ref="M292:M342" si="79">(+L292-K292)/7</f>
        <v>4.1428571428571432</v>
      </c>
      <c r="N292" s="30" t="s">
        <v>1212</v>
      </c>
      <c r="O292" s="30">
        <v>1</v>
      </c>
      <c r="P292" s="30"/>
      <c r="Q292" s="54">
        <f t="shared" si="73"/>
        <v>100</v>
      </c>
      <c r="R292" s="55">
        <f t="shared" si="74"/>
        <v>4.1428571428571432</v>
      </c>
      <c r="S292" s="55">
        <f t="shared" ca="1" si="75"/>
        <v>4.1428571428571432</v>
      </c>
      <c r="T292" s="55">
        <f t="shared" ca="1" si="76"/>
        <v>4.1428571428571432</v>
      </c>
      <c r="U292" s="28" t="str">
        <f t="shared" si="78"/>
        <v>SI</v>
      </c>
      <c r="V292" s="105" t="str">
        <f t="shared" si="77"/>
        <v>CUMPLIDO</v>
      </c>
      <c r="W292" s="105" t="str">
        <f t="shared" si="66"/>
        <v>CUMPLIDO</v>
      </c>
      <c r="X292" s="29" t="s">
        <v>568</v>
      </c>
      <c r="Y292" s="100" t="s">
        <v>515</v>
      </c>
      <c r="Z292" s="29">
        <f t="shared" si="67"/>
        <v>1</v>
      </c>
      <c r="AA292" s="29" t="str">
        <f t="shared" si="72"/>
        <v>H73R15 - 1</v>
      </c>
      <c r="AB292" s="111">
        <f t="shared" si="69"/>
        <v>5</v>
      </c>
      <c r="AC292" s="111">
        <f t="shared" si="70"/>
        <v>5</v>
      </c>
      <c r="AD292" s="111" t="str">
        <f t="shared" si="71"/>
        <v>H73R15.</v>
      </c>
      <c r="AE292" s="111" t="str">
        <f t="shared" si="68"/>
        <v>H73R15</v>
      </c>
      <c r="AF292" s="21"/>
      <c r="AG292" s="21"/>
      <c r="AH292" s="21"/>
      <c r="AI292" s="21"/>
      <c r="AJ292" s="21"/>
      <c r="AK292" s="21"/>
      <c r="AL292" s="21"/>
      <c r="AM292" s="21"/>
      <c r="AN292" s="21"/>
      <c r="AO292" s="21"/>
    </row>
    <row r="293" spans="1:41" s="2" customFormat="1" ht="249.95" customHeight="1" x14ac:dyDescent="0.2">
      <c r="A293" s="24">
        <v>253</v>
      </c>
      <c r="B293" s="30">
        <v>292</v>
      </c>
      <c r="C293" s="24"/>
      <c r="D293" s="24" t="s">
        <v>31</v>
      </c>
      <c r="E293" s="87" t="s">
        <v>1195</v>
      </c>
      <c r="F293" s="88" t="s">
        <v>293</v>
      </c>
      <c r="G293" s="88" t="s">
        <v>2408</v>
      </c>
      <c r="H293" s="95" t="s">
        <v>1193</v>
      </c>
      <c r="I293" s="60" t="s">
        <v>1194</v>
      </c>
      <c r="J293" s="31">
        <v>1</v>
      </c>
      <c r="K293" s="51">
        <v>43049</v>
      </c>
      <c r="L293" s="51">
        <v>43099</v>
      </c>
      <c r="M293" s="59">
        <f t="shared" si="79"/>
        <v>7.1428571428571432</v>
      </c>
      <c r="N293" s="30" t="s">
        <v>1146</v>
      </c>
      <c r="O293" s="30">
        <v>1</v>
      </c>
      <c r="P293" s="30"/>
      <c r="Q293" s="54">
        <f t="shared" si="73"/>
        <v>100</v>
      </c>
      <c r="R293" s="55">
        <f t="shared" si="74"/>
        <v>7.1428571428571432</v>
      </c>
      <c r="S293" s="55">
        <f t="shared" ca="1" si="75"/>
        <v>7.1428571428571432</v>
      </c>
      <c r="T293" s="55">
        <f t="shared" ca="1" si="76"/>
        <v>7.1428571428571432</v>
      </c>
      <c r="U293" s="28" t="str">
        <f t="shared" si="78"/>
        <v>SI</v>
      </c>
      <c r="V293" s="105" t="str">
        <f t="shared" si="77"/>
        <v>CUMPLIDO</v>
      </c>
      <c r="W293" s="105" t="str">
        <f t="shared" si="66"/>
        <v>CUMPLIDO</v>
      </c>
      <c r="X293" s="29" t="s">
        <v>568</v>
      </c>
      <c r="Y293" s="100" t="s">
        <v>516</v>
      </c>
      <c r="Z293" s="29">
        <f t="shared" si="67"/>
        <v>1</v>
      </c>
      <c r="AA293" s="29" t="str">
        <f t="shared" si="72"/>
        <v>H74R15 - 1</v>
      </c>
      <c r="AB293" s="111">
        <f t="shared" si="69"/>
        <v>5</v>
      </c>
      <c r="AC293" s="111">
        <f t="shared" si="70"/>
        <v>5</v>
      </c>
      <c r="AD293" s="111" t="str">
        <f t="shared" si="71"/>
        <v>H74R15.</v>
      </c>
      <c r="AE293" s="111" t="str">
        <f t="shared" si="68"/>
        <v>H74R15</v>
      </c>
      <c r="AF293" s="21"/>
      <c r="AG293" s="21"/>
      <c r="AH293" s="21"/>
      <c r="AI293" s="21"/>
      <c r="AJ293" s="21"/>
      <c r="AK293" s="21"/>
      <c r="AL293" s="21"/>
      <c r="AM293" s="21"/>
      <c r="AN293" s="21"/>
      <c r="AO293" s="21"/>
    </row>
    <row r="294" spans="1:41" s="2" customFormat="1" ht="249.95" customHeight="1" x14ac:dyDescent="0.2">
      <c r="A294" s="24">
        <v>254</v>
      </c>
      <c r="B294" s="30">
        <v>293</v>
      </c>
      <c r="C294" s="24"/>
      <c r="D294" s="24" t="s">
        <v>31</v>
      </c>
      <c r="E294" s="87" t="s">
        <v>2241</v>
      </c>
      <c r="F294" s="88" t="s">
        <v>294</v>
      </c>
      <c r="G294" s="88" t="s">
        <v>1317</v>
      </c>
      <c r="H294" s="95" t="s">
        <v>1318</v>
      </c>
      <c r="I294" s="60" t="s">
        <v>1319</v>
      </c>
      <c r="J294" s="31">
        <v>1</v>
      </c>
      <c r="K294" s="51">
        <v>43040</v>
      </c>
      <c r="L294" s="51">
        <v>43069</v>
      </c>
      <c r="M294" s="59">
        <f t="shared" si="79"/>
        <v>4.1428571428571432</v>
      </c>
      <c r="N294" s="30" t="s">
        <v>1212</v>
      </c>
      <c r="O294" s="30">
        <v>1</v>
      </c>
      <c r="P294" s="30"/>
      <c r="Q294" s="54">
        <f t="shared" si="73"/>
        <v>100</v>
      </c>
      <c r="R294" s="55">
        <f t="shared" si="74"/>
        <v>4.1428571428571432</v>
      </c>
      <c r="S294" s="55">
        <f t="shared" ca="1" si="75"/>
        <v>4.1428571428571432</v>
      </c>
      <c r="T294" s="55">
        <f t="shared" ca="1" si="76"/>
        <v>4.1428571428571432</v>
      </c>
      <c r="U294" s="28" t="str">
        <f t="shared" si="78"/>
        <v>SI</v>
      </c>
      <c r="V294" s="105" t="str">
        <f t="shared" si="77"/>
        <v>CUMPLIDO</v>
      </c>
      <c r="W294" s="105" t="str">
        <f t="shared" si="66"/>
        <v>CUMPLIDO</v>
      </c>
      <c r="X294" s="29" t="s">
        <v>568</v>
      </c>
      <c r="Y294" s="100" t="s">
        <v>517</v>
      </c>
      <c r="Z294" s="29">
        <f t="shared" si="67"/>
        <v>1</v>
      </c>
      <c r="AA294" s="29" t="str">
        <f t="shared" si="72"/>
        <v>H75R15 - 1</v>
      </c>
      <c r="AB294" s="111">
        <f t="shared" si="69"/>
        <v>5</v>
      </c>
      <c r="AC294" s="111">
        <f t="shared" si="70"/>
        <v>5</v>
      </c>
      <c r="AD294" s="111" t="str">
        <f t="shared" si="71"/>
        <v>H75R15.</v>
      </c>
      <c r="AE294" s="111" t="str">
        <f t="shared" si="68"/>
        <v>H75R15</v>
      </c>
      <c r="AF294" s="21"/>
      <c r="AG294" s="21"/>
      <c r="AH294" s="21"/>
      <c r="AI294" s="21"/>
      <c r="AJ294" s="21"/>
      <c r="AK294" s="21"/>
      <c r="AL294" s="21"/>
      <c r="AM294" s="21"/>
      <c r="AN294" s="21"/>
      <c r="AO294" s="21"/>
    </row>
    <row r="295" spans="1:41" s="2" customFormat="1" ht="249.95" customHeight="1" x14ac:dyDescent="0.2">
      <c r="A295" s="24">
        <v>255</v>
      </c>
      <c r="B295" s="30">
        <v>294</v>
      </c>
      <c r="C295" s="24"/>
      <c r="D295" s="24" t="s">
        <v>49</v>
      </c>
      <c r="E295" s="87" t="s">
        <v>1199</v>
      </c>
      <c r="F295" s="88" t="s">
        <v>1198</v>
      </c>
      <c r="G295" s="88" t="s">
        <v>1196</v>
      </c>
      <c r="H295" s="88" t="s">
        <v>1197</v>
      </c>
      <c r="I295" s="60" t="s">
        <v>1158</v>
      </c>
      <c r="J295" s="31">
        <v>3</v>
      </c>
      <c r="K295" s="51">
        <v>43040</v>
      </c>
      <c r="L295" s="51">
        <v>43403</v>
      </c>
      <c r="M295" s="59">
        <f t="shared" si="79"/>
        <v>51.857142857142854</v>
      </c>
      <c r="N295" s="30" t="s">
        <v>1146</v>
      </c>
      <c r="O295" s="108">
        <v>0</v>
      </c>
      <c r="P295" s="30"/>
      <c r="Q295" s="54">
        <f t="shared" si="73"/>
        <v>0</v>
      </c>
      <c r="R295" s="55">
        <f t="shared" si="74"/>
        <v>0</v>
      </c>
      <c r="S295" s="55">
        <f t="shared" ca="1" si="75"/>
        <v>0</v>
      </c>
      <c r="T295" s="55">
        <f t="shared" ca="1" si="76"/>
        <v>0</v>
      </c>
      <c r="U295" s="28" t="str">
        <f t="shared" ca="1" si="78"/>
        <v>NO</v>
      </c>
      <c r="V295" s="105" t="str">
        <f t="shared" ca="1" si="77"/>
        <v>EN TERMINO</v>
      </c>
      <c r="W295" s="105" t="str">
        <f t="shared" ca="1" si="66"/>
        <v>EN TERMINO</v>
      </c>
      <c r="X295" s="29" t="s">
        <v>568</v>
      </c>
      <c r="Y295" s="100" t="s">
        <v>518</v>
      </c>
      <c r="Z295" s="29">
        <f t="shared" si="67"/>
        <v>1</v>
      </c>
      <c r="AA295" s="29" t="str">
        <f t="shared" si="72"/>
        <v>H76R15 - 1</v>
      </c>
      <c r="AB295" s="111">
        <f t="shared" ca="1" si="69"/>
        <v>3</v>
      </c>
      <c r="AC295" s="111">
        <f t="shared" ca="1" si="70"/>
        <v>3</v>
      </c>
      <c r="AD295" s="111" t="str">
        <f t="shared" si="71"/>
        <v>H76R15.</v>
      </c>
      <c r="AE295" s="111" t="str">
        <f t="shared" si="68"/>
        <v>H76R15</v>
      </c>
      <c r="AF295" s="21"/>
      <c r="AG295" s="21"/>
      <c r="AH295" s="21"/>
      <c r="AI295" s="21"/>
      <c r="AJ295" s="21"/>
      <c r="AK295" s="21"/>
      <c r="AL295" s="21"/>
      <c r="AM295" s="21"/>
      <c r="AN295" s="21"/>
      <c r="AO295" s="21"/>
    </row>
    <row r="296" spans="1:41" s="2" customFormat="1" ht="249.95" customHeight="1" x14ac:dyDescent="0.2">
      <c r="A296" s="24">
        <v>256</v>
      </c>
      <c r="B296" s="30">
        <v>295</v>
      </c>
      <c r="C296" s="24"/>
      <c r="D296" s="24" t="s">
        <v>49</v>
      </c>
      <c r="E296" s="71" t="s">
        <v>1327</v>
      </c>
      <c r="F296" s="88" t="s">
        <v>295</v>
      </c>
      <c r="G296" s="88" t="s">
        <v>1320</v>
      </c>
      <c r="H296" s="88" t="s">
        <v>1321</v>
      </c>
      <c r="I296" s="30" t="s">
        <v>1230</v>
      </c>
      <c r="J296" s="76">
        <v>2</v>
      </c>
      <c r="K296" s="51">
        <v>43040</v>
      </c>
      <c r="L296" s="51">
        <v>43403</v>
      </c>
      <c r="M296" s="59">
        <f t="shared" si="79"/>
        <v>51.857142857142854</v>
      </c>
      <c r="N296" s="30" t="s">
        <v>1212</v>
      </c>
      <c r="O296" s="108">
        <v>0</v>
      </c>
      <c r="P296" s="30"/>
      <c r="Q296" s="54">
        <f t="shared" si="73"/>
        <v>0</v>
      </c>
      <c r="R296" s="55">
        <f t="shared" si="74"/>
        <v>0</v>
      </c>
      <c r="S296" s="55">
        <f t="shared" ca="1" si="75"/>
        <v>0</v>
      </c>
      <c r="T296" s="55">
        <f t="shared" ca="1" si="76"/>
        <v>0</v>
      </c>
      <c r="U296" s="28" t="str">
        <f t="shared" ca="1" si="78"/>
        <v>NO</v>
      </c>
      <c r="V296" s="105" t="str">
        <f t="shared" ca="1" si="77"/>
        <v>EN TERMINO</v>
      </c>
      <c r="W296" s="105" t="str">
        <f t="shared" ca="1" si="66"/>
        <v>EN TERMINO</v>
      </c>
      <c r="X296" s="29" t="s">
        <v>568</v>
      </c>
      <c r="Y296" s="100" t="s">
        <v>519</v>
      </c>
      <c r="Z296" s="29">
        <f t="shared" si="67"/>
        <v>1</v>
      </c>
      <c r="AA296" s="29" t="str">
        <f t="shared" si="72"/>
        <v>H77R15 - 1</v>
      </c>
      <c r="AB296" s="111">
        <f t="shared" ca="1" si="69"/>
        <v>3</v>
      </c>
      <c r="AC296" s="111">
        <f t="shared" ca="1" si="70"/>
        <v>3</v>
      </c>
      <c r="AD296" s="111" t="str">
        <f t="shared" si="71"/>
        <v>H77R15.</v>
      </c>
      <c r="AE296" s="111" t="str">
        <f t="shared" si="68"/>
        <v>H77R15</v>
      </c>
      <c r="AF296" s="21"/>
      <c r="AG296" s="21"/>
      <c r="AH296" s="21"/>
      <c r="AI296" s="21"/>
      <c r="AJ296" s="21"/>
      <c r="AK296" s="21"/>
      <c r="AL296" s="21"/>
      <c r="AM296" s="21"/>
      <c r="AN296" s="21"/>
      <c r="AO296" s="21"/>
    </row>
    <row r="297" spans="1:41" s="2" customFormat="1" ht="249.95" customHeight="1" x14ac:dyDescent="0.2">
      <c r="A297" s="24">
        <v>257</v>
      </c>
      <c r="B297" s="30">
        <v>296</v>
      </c>
      <c r="C297" s="24"/>
      <c r="D297" s="24" t="s">
        <v>32</v>
      </c>
      <c r="E297" s="87" t="s">
        <v>296</v>
      </c>
      <c r="F297" s="88" t="s">
        <v>297</v>
      </c>
      <c r="G297" s="88" t="s">
        <v>1328</v>
      </c>
      <c r="H297" s="88" t="s">
        <v>1286</v>
      </c>
      <c r="I297" s="60" t="s">
        <v>1322</v>
      </c>
      <c r="J297" s="31">
        <v>2</v>
      </c>
      <c r="K297" s="51">
        <v>43040</v>
      </c>
      <c r="L297" s="51">
        <v>43403</v>
      </c>
      <c r="M297" s="59">
        <f t="shared" si="79"/>
        <v>51.857142857142854</v>
      </c>
      <c r="N297" s="30" t="s">
        <v>1212</v>
      </c>
      <c r="O297" s="108">
        <v>0</v>
      </c>
      <c r="P297" s="30"/>
      <c r="Q297" s="54">
        <f t="shared" si="73"/>
        <v>0</v>
      </c>
      <c r="R297" s="55">
        <f t="shared" si="74"/>
        <v>0</v>
      </c>
      <c r="S297" s="55">
        <f t="shared" ca="1" si="75"/>
        <v>0</v>
      </c>
      <c r="T297" s="55">
        <f t="shared" ca="1" si="76"/>
        <v>0</v>
      </c>
      <c r="U297" s="28" t="str">
        <f t="shared" ca="1" si="78"/>
        <v>NO</v>
      </c>
      <c r="V297" s="105" t="str">
        <f t="shared" ca="1" si="77"/>
        <v>EN TERMINO</v>
      </c>
      <c r="W297" s="105" t="str">
        <f t="shared" ca="1" si="66"/>
        <v>EN TERMINO</v>
      </c>
      <c r="X297" s="29" t="s">
        <v>568</v>
      </c>
      <c r="Y297" s="100" t="s">
        <v>520</v>
      </c>
      <c r="Z297" s="29">
        <f t="shared" si="67"/>
        <v>1</v>
      </c>
      <c r="AA297" s="29" t="str">
        <f t="shared" si="72"/>
        <v>H78R15 - 1</v>
      </c>
      <c r="AB297" s="111">
        <f t="shared" ca="1" si="69"/>
        <v>3</v>
      </c>
      <c r="AC297" s="111">
        <f t="shared" ca="1" si="70"/>
        <v>3</v>
      </c>
      <c r="AD297" s="111" t="str">
        <f t="shared" si="71"/>
        <v>H78R15.</v>
      </c>
      <c r="AE297" s="111" t="str">
        <f t="shared" si="68"/>
        <v>H78R15</v>
      </c>
      <c r="AF297" s="21"/>
      <c r="AG297" s="21"/>
      <c r="AH297" s="21"/>
      <c r="AI297" s="21"/>
      <c r="AJ297" s="21"/>
      <c r="AK297" s="21"/>
      <c r="AL297" s="21"/>
      <c r="AM297" s="21"/>
      <c r="AN297" s="21"/>
      <c r="AO297" s="21"/>
    </row>
    <row r="298" spans="1:41" s="2" customFormat="1" ht="249.95" customHeight="1" x14ac:dyDescent="0.2">
      <c r="A298" s="24">
        <v>258</v>
      </c>
      <c r="B298" s="30">
        <v>297</v>
      </c>
      <c r="C298" s="24"/>
      <c r="D298" s="24" t="s">
        <v>49</v>
      </c>
      <c r="E298" s="87" t="s">
        <v>298</v>
      </c>
      <c r="F298" s="88" t="s">
        <v>299</v>
      </c>
      <c r="G298" s="88" t="s">
        <v>1323</v>
      </c>
      <c r="H298" s="88" t="s">
        <v>1286</v>
      </c>
      <c r="I298" s="60" t="s">
        <v>1324</v>
      </c>
      <c r="J298" s="31">
        <v>2</v>
      </c>
      <c r="K298" s="51">
        <v>43099</v>
      </c>
      <c r="L298" s="51">
        <v>43281</v>
      </c>
      <c r="M298" s="59">
        <f t="shared" si="79"/>
        <v>26</v>
      </c>
      <c r="N298" s="30" t="s">
        <v>2391</v>
      </c>
      <c r="O298" s="108">
        <v>0</v>
      </c>
      <c r="P298" s="30"/>
      <c r="Q298" s="54">
        <f t="shared" si="73"/>
        <v>0</v>
      </c>
      <c r="R298" s="55">
        <f t="shared" si="74"/>
        <v>0</v>
      </c>
      <c r="S298" s="55">
        <f t="shared" ca="1" si="75"/>
        <v>0</v>
      </c>
      <c r="T298" s="55">
        <f t="shared" ca="1" si="76"/>
        <v>26</v>
      </c>
      <c r="U298" s="28" t="str">
        <f t="shared" ca="1" si="78"/>
        <v>NO</v>
      </c>
      <c r="V298" s="105" t="str">
        <f t="shared" ca="1" si="77"/>
        <v>VENCIDO</v>
      </c>
      <c r="W298" s="105" t="str">
        <f t="shared" ca="1" si="66"/>
        <v>VENCIDO</v>
      </c>
      <c r="X298" s="29" t="s">
        <v>568</v>
      </c>
      <c r="Y298" s="100" t="s">
        <v>521</v>
      </c>
      <c r="Z298" s="29">
        <f t="shared" si="67"/>
        <v>1</v>
      </c>
      <c r="AA298" s="29" t="str">
        <f t="shared" si="72"/>
        <v>H79R15 - 1</v>
      </c>
      <c r="AB298" s="111">
        <f t="shared" ca="1" si="69"/>
        <v>1</v>
      </c>
      <c r="AC298" s="111">
        <f t="shared" ca="1" si="70"/>
        <v>1</v>
      </c>
      <c r="AD298" s="111" t="str">
        <f t="shared" si="71"/>
        <v>H79R15.</v>
      </c>
      <c r="AE298" s="111" t="str">
        <f t="shared" si="68"/>
        <v>H79R15</v>
      </c>
      <c r="AF298" s="21"/>
      <c r="AG298" s="21"/>
      <c r="AH298" s="21"/>
      <c r="AI298" s="21"/>
      <c r="AJ298" s="21"/>
      <c r="AK298" s="21"/>
      <c r="AL298" s="21"/>
      <c r="AM298" s="21"/>
      <c r="AN298" s="21"/>
      <c r="AO298" s="21"/>
    </row>
    <row r="299" spans="1:41" s="2" customFormat="1" ht="249.95" customHeight="1" x14ac:dyDescent="0.2">
      <c r="A299" s="24">
        <v>259</v>
      </c>
      <c r="B299" s="30">
        <v>298</v>
      </c>
      <c r="C299" s="24"/>
      <c r="D299" s="24" t="s">
        <v>300</v>
      </c>
      <c r="E299" s="87" t="s">
        <v>301</v>
      </c>
      <c r="F299" s="88" t="s">
        <v>302</v>
      </c>
      <c r="G299" s="88" t="s">
        <v>1325</v>
      </c>
      <c r="H299" s="88" t="s">
        <v>1326</v>
      </c>
      <c r="I299" s="60" t="s">
        <v>1230</v>
      </c>
      <c r="J299" s="31">
        <v>2</v>
      </c>
      <c r="K299" s="51">
        <v>43040</v>
      </c>
      <c r="L299" s="51">
        <v>43403</v>
      </c>
      <c r="M299" s="59">
        <f t="shared" si="79"/>
        <v>51.857142857142854</v>
      </c>
      <c r="N299" s="30" t="s">
        <v>1212</v>
      </c>
      <c r="O299" s="108">
        <v>0</v>
      </c>
      <c r="P299" s="30"/>
      <c r="Q299" s="54">
        <f t="shared" si="73"/>
        <v>0</v>
      </c>
      <c r="R299" s="55">
        <f t="shared" si="74"/>
        <v>0</v>
      </c>
      <c r="S299" s="55">
        <f t="shared" ca="1" si="75"/>
        <v>0</v>
      </c>
      <c r="T299" s="55">
        <f t="shared" ca="1" si="76"/>
        <v>0</v>
      </c>
      <c r="U299" s="28" t="str">
        <f t="shared" ca="1" si="78"/>
        <v>NO</v>
      </c>
      <c r="V299" s="105" t="str">
        <f t="shared" ca="1" si="77"/>
        <v>EN TERMINO</v>
      </c>
      <c r="W299" s="105" t="str">
        <f t="shared" ca="1" si="66"/>
        <v>EN TERMINO</v>
      </c>
      <c r="X299" s="29" t="s">
        <v>568</v>
      </c>
      <c r="Y299" s="100" t="s">
        <v>522</v>
      </c>
      <c r="Z299" s="29">
        <f t="shared" si="67"/>
        <v>1</v>
      </c>
      <c r="AA299" s="29" t="str">
        <f t="shared" si="72"/>
        <v>H80R15 - 1</v>
      </c>
      <c r="AB299" s="111">
        <f t="shared" ca="1" si="69"/>
        <v>3</v>
      </c>
      <c r="AC299" s="111">
        <f t="shared" ca="1" si="70"/>
        <v>3</v>
      </c>
      <c r="AD299" s="111" t="str">
        <f t="shared" si="71"/>
        <v>H80R15.</v>
      </c>
      <c r="AE299" s="111" t="str">
        <f t="shared" si="68"/>
        <v>H80R15</v>
      </c>
      <c r="AF299" s="21"/>
      <c r="AG299" s="21"/>
      <c r="AH299" s="21"/>
      <c r="AI299" s="21"/>
      <c r="AJ299" s="21"/>
      <c r="AK299" s="21"/>
      <c r="AL299" s="21"/>
      <c r="AM299" s="21"/>
      <c r="AN299" s="21"/>
      <c r="AO299" s="21"/>
    </row>
    <row r="300" spans="1:41" s="2" customFormat="1" ht="164.25" customHeight="1" x14ac:dyDescent="0.2">
      <c r="A300" s="24">
        <v>260</v>
      </c>
      <c r="B300" s="30">
        <v>299</v>
      </c>
      <c r="C300" s="86"/>
      <c r="D300" s="86" t="s">
        <v>181</v>
      </c>
      <c r="E300" s="87" t="s">
        <v>303</v>
      </c>
      <c r="F300" s="88" t="s">
        <v>2077</v>
      </c>
      <c r="G300" s="88" t="s">
        <v>2051</v>
      </c>
      <c r="H300" s="88" t="s">
        <v>2087</v>
      </c>
      <c r="I300" s="60" t="s">
        <v>2088</v>
      </c>
      <c r="J300" s="31">
        <v>1</v>
      </c>
      <c r="K300" s="51">
        <v>43132</v>
      </c>
      <c r="L300" s="51">
        <v>43159</v>
      </c>
      <c r="M300" s="59">
        <f t="shared" si="79"/>
        <v>3.8571428571428572</v>
      </c>
      <c r="N300" s="31" t="s">
        <v>1831</v>
      </c>
      <c r="O300" s="108">
        <v>0</v>
      </c>
      <c r="P300" s="31"/>
      <c r="Q300" s="54">
        <f t="shared" si="73"/>
        <v>0</v>
      </c>
      <c r="R300" s="55">
        <f t="shared" si="74"/>
        <v>0</v>
      </c>
      <c r="S300" s="55">
        <f t="shared" ca="1" si="75"/>
        <v>0</v>
      </c>
      <c r="T300" s="55">
        <f t="shared" ca="1" si="76"/>
        <v>3.8571428571428572</v>
      </c>
      <c r="U300" s="28" t="str">
        <f t="shared" ca="1" si="78"/>
        <v>NO</v>
      </c>
      <c r="V300" s="105" t="str">
        <f t="shared" ca="1" si="77"/>
        <v>VENCIDO</v>
      </c>
      <c r="W300" s="105" t="str">
        <f t="shared" ca="1" si="66"/>
        <v>VENCIDO</v>
      </c>
      <c r="X300" s="29" t="s">
        <v>568</v>
      </c>
      <c r="Y300" s="100" t="s">
        <v>523</v>
      </c>
      <c r="Z300" s="29">
        <f t="shared" si="67"/>
        <v>1</v>
      </c>
      <c r="AA300" s="29" t="str">
        <f t="shared" si="72"/>
        <v>H81R15 - 1</v>
      </c>
      <c r="AB300" s="111">
        <f t="shared" ca="1" si="69"/>
        <v>1</v>
      </c>
      <c r="AC300" s="111">
        <f t="shared" ca="1" si="70"/>
        <v>1</v>
      </c>
      <c r="AD300" s="111" t="str">
        <f t="shared" si="71"/>
        <v>H81R15.</v>
      </c>
      <c r="AE300" s="111" t="str">
        <f t="shared" si="68"/>
        <v>H81R15</v>
      </c>
      <c r="AH300" s="2" t="s">
        <v>629</v>
      </c>
    </row>
    <row r="301" spans="1:41" s="2" customFormat="1" ht="249.95" customHeight="1" x14ac:dyDescent="0.2">
      <c r="A301" s="24">
        <v>261</v>
      </c>
      <c r="B301" s="30">
        <v>300</v>
      </c>
      <c r="C301" s="24"/>
      <c r="D301" s="24" t="s">
        <v>304</v>
      </c>
      <c r="E301" s="87" t="s">
        <v>1139</v>
      </c>
      <c r="F301" s="88" t="s">
        <v>305</v>
      </c>
      <c r="G301" s="81" t="s">
        <v>2154</v>
      </c>
      <c r="H301" s="81" t="s">
        <v>2155</v>
      </c>
      <c r="I301" s="79" t="s">
        <v>1140</v>
      </c>
      <c r="J301" s="82">
        <v>1</v>
      </c>
      <c r="K301" s="80">
        <v>43132</v>
      </c>
      <c r="L301" s="80">
        <v>43159</v>
      </c>
      <c r="M301" s="59">
        <f t="shared" si="79"/>
        <v>3.8571428571428572</v>
      </c>
      <c r="N301" s="30" t="s">
        <v>1120</v>
      </c>
      <c r="O301" s="108">
        <v>1</v>
      </c>
      <c r="P301" s="30"/>
      <c r="Q301" s="54">
        <f t="shared" si="73"/>
        <v>100</v>
      </c>
      <c r="R301" s="55">
        <f t="shared" si="74"/>
        <v>3.8571428571428572</v>
      </c>
      <c r="S301" s="55">
        <f t="shared" ca="1" si="75"/>
        <v>3.8571428571428572</v>
      </c>
      <c r="T301" s="55">
        <f t="shared" ca="1" si="76"/>
        <v>3.8571428571428572</v>
      </c>
      <c r="U301" s="28" t="str">
        <f t="shared" si="78"/>
        <v>SI</v>
      </c>
      <c r="V301" s="105" t="str">
        <f t="shared" si="77"/>
        <v>CUMPLIDO</v>
      </c>
      <c r="W301" s="105" t="str">
        <f t="shared" si="66"/>
        <v>CUMPLIDO</v>
      </c>
      <c r="X301" s="29" t="s">
        <v>568</v>
      </c>
      <c r="Y301" s="100" t="s">
        <v>524</v>
      </c>
      <c r="Z301" s="29">
        <f t="shared" si="67"/>
        <v>1</v>
      </c>
      <c r="AA301" s="29" t="str">
        <f t="shared" si="72"/>
        <v>H82R15 - 1</v>
      </c>
      <c r="AB301" s="111">
        <f t="shared" si="69"/>
        <v>5</v>
      </c>
      <c r="AC301" s="111">
        <f t="shared" si="70"/>
        <v>5</v>
      </c>
      <c r="AD301" s="111" t="str">
        <f t="shared" si="71"/>
        <v>H82R15.</v>
      </c>
      <c r="AE301" s="111" t="str">
        <f t="shared" si="68"/>
        <v>H82R15</v>
      </c>
      <c r="AF301" s="21"/>
      <c r="AG301" s="21"/>
      <c r="AH301" s="21"/>
      <c r="AI301" s="21"/>
      <c r="AJ301" s="21"/>
      <c r="AK301" s="21"/>
      <c r="AL301" s="21"/>
      <c r="AM301" s="21"/>
      <c r="AN301" s="21"/>
      <c r="AO301" s="21"/>
    </row>
    <row r="302" spans="1:41" s="2" customFormat="1" ht="249.95" customHeight="1" x14ac:dyDescent="0.2">
      <c r="A302" s="24">
        <v>262</v>
      </c>
      <c r="B302" s="30">
        <v>301</v>
      </c>
      <c r="C302" s="24"/>
      <c r="D302" s="24" t="s">
        <v>304</v>
      </c>
      <c r="E302" s="87" t="s">
        <v>1141</v>
      </c>
      <c r="F302" s="88" t="s">
        <v>643</v>
      </c>
      <c r="G302" s="81" t="s">
        <v>1329</v>
      </c>
      <c r="H302" s="81" t="s">
        <v>1331</v>
      </c>
      <c r="I302" s="79" t="s">
        <v>1330</v>
      </c>
      <c r="J302" s="82">
        <v>1</v>
      </c>
      <c r="K302" s="80">
        <v>43040</v>
      </c>
      <c r="L302" s="80">
        <v>43281</v>
      </c>
      <c r="M302" s="59">
        <f t="shared" si="79"/>
        <v>34.428571428571431</v>
      </c>
      <c r="N302" s="30" t="s">
        <v>1212</v>
      </c>
      <c r="O302" s="108">
        <v>0</v>
      </c>
      <c r="P302" s="30"/>
      <c r="Q302" s="54">
        <f t="shared" si="73"/>
        <v>0</v>
      </c>
      <c r="R302" s="55">
        <f t="shared" si="74"/>
        <v>0</v>
      </c>
      <c r="S302" s="55">
        <f t="shared" ca="1" si="75"/>
        <v>0</v>
      </c>
      <c r="T302" s="55">
        <f t="shared" ca="1" si="76"/>
        <v>34.428571428571431</v>
      </c>
      <c r="U302" s="28" t="str">
        <f t="shared" ca="1" si="78"/>
        <v>NO</v>
      </c>
      <c r="V302" s="105" t="str">
        <f t="shared" ca="1" si="77"/>
        <v>VENCIDO</v>
      </c>
      <c r="W302" s="105" t="str">
        <f t="shared" ca="1" si="66"/>
        <v>VENCIDO</v>
      </c>
      <c r="X302" s="29" t="s">
        <v>568</v>
      </c>
      <c r="Y302" s="100" t="s">
        <v>525</v>
      </c>
      <c r="Z302" s="29">
        <f t="shared" si="67"/>
        <v>1</v>
      </c>
      <c r="AA302" s="29" t="str">
        <f t="shared" si="72"/>
        <v>H83R15 - 1</v>
      </c>
      <c r="AB302" s="111">
        <f t="shared" ca="1" si="69"/>
        <v>1</v>
      </c>
      <c r="AC302" s="111">
        <f t="shared" ca="1" si="70"/>
        <v>1</v>
      </c>
      <c r="AD302" s="111" t="str">
        <f t="shared" si="71"/>
        <v>H83R15.</v>
      </c>
      <c r="AE302" s="111" t="str">
        <f t="shared" si="68"/>
        <v>H83R15</v>
      </c>
      <c r="AF302" s="21"/>
      <c r="AG302" s="21"/>
      <c r="AH302" s="21"/>
      <c r="AI302" s="21"/>
      <c r="AJ302" s="21"/>
      <c r="AK302" s="21"/>
      <c r="AL302" s="21"/>
      <c r="AM302" s="21"/>
      <c r="AN302" s="21"/>
      <c r="AO302" s="21"/>
    </row>
    <row r="303" spans="1:41" s="2" customFormat="1" ht="156" customHeight="1" x14ac:dyDescent="0.2">
      <c r="A303" s="24">
        <v>263</v>
      </c>
      <c r="B303" s="30">
        <v>302</v>
      </c>
      <c r="C303" s="86"/>
      <c r="D303" s="86" t="s">
        <v>32</v>
      </c>
      <c r="E303" s="87" t="s">
        <v>1142</v>
      </c>
      <c r="F303" s="88" t="s">
        <v>306</v>
      </c>
      <c r="G303" s="88" t="s">
        <v>2089</v>
      </c>
      <c r="H303" s="88" t="s">
        <v>2090</v>
      </c>
      <c r="I303" s="60" t="s">
        <v>1267</v>
      </c>
      <c r="J303" s="31">
        <v>1</v>
      </c>
      <c r="K303" s="80">
        <v>43040</v>
      </c>
      <c r="L303" s="80">
        <v>43099</v>
      </c>
      <c r="M303" s="59">
        <f t="shared" si="79"/>
        <v>8.4285714285714288</v>
      </c>
      <c r="N303" s="31" t="s">
        <v>1212</v>
      </c>
      <c r="O303" s="31">
        <v>1</v>
      </c>
      <c r="P303" s="31"/>
      <c r="Q303" s="54">
        <f t="shared" si="73"/>
        <v>100</v>
      </c>
      <c r="R303" s="55">
        <f t="shared" si="74"/>
        <v>8.4285714285714288</v>
      </c>
      <c r="S303" s="55">
        <f t="shared" ca="1" si="75"/>
        <v>8.4285714285714288</v>
      </c>
      <c r="T303" s="55">
        <f t="shared" ca="1" si="76"/>
        <v>8.4285714285714288</v>
      </c>
      <c r="U303" s="28" t="str">
        <f t="shared" ca="1" si="78"/>
        <v>NO</v>
      </c>
      <c r="V303" s="105" t="str">
        <f t="shared" si="77"/>
        <v>CUMPLIDO</v>
      </c>
      <c r="W303" s="105" t="str">
        <f t="shared" ca="1" si="66"/>
        <v>CON AVANCE</v>
      </c>
      <c r="X303" s="29" t="s">
        <v>568</v>
      </c>
      <c r="Y303" s="100" t="s">
        <v>526</v>
      </c>
      <c r="Z303" s="29">
        <f t="shared" si="67"/>
        <v>1</v>
      </c>
      <c r="AA303" s="29" t="str">
        <f t="shared" si="72"/>
        <v>H84R15 - 1</v>
      </c>
      <c r="AB303" s="111">
        <f t="shared" si="69"/>
        <v>5</v>
      </c>
      <c r="AC303" s="111">
        <f t="shared" ca="1" si="70"/>
        <v>4</v>
      </c>
      <c r="AD303" s="111" t="str">
        <f t="shared" si="71"/>
        <v>H84R15.</v>
      </c>
      <c r="AE303" s="111" t="str">
        <f t="shared" si="68"/>
        <v>H84R15</v>
      </c>
    </row>
    <row r="304" spans="1:41" s="2" customFormat="1" ht="249.95" customHeight="1" x14ac:dyDescent="0.2">
      <c r="A304" s="24"/>
      <c r="B304" s="30">
        <v>303</v>
      </c>
      <c r="C304" s="24"/>
      <c r="D304" s="24" t="s">
        <v>32</v>
      </c>
      <c r="E304" s="87" t="s">
        <v>1094</v>
      </c>
      <c r="F304" s="88" t="s">
        <v>306</v>
      </c>
      <c r="G304" s="88" t="s">
        <v>2156</v>
      </c>
      <c r="H304" s="56" t="s">
        <v>2157</v>
      </c>
      <c r="I304" s="60" t="s">
        <v>1093</v>
      </c>
      <c r="J304" s="31">
        <v>3</v>
      </c>
      <c r="K304" s="51">
        <v>43101</v>
      </c>
      <c r="L304" s="51">
        <v>43403</v>
      </c>
      <c r="M304" s="59">
        <f t="shared" si="79"/>
        <v>43.142857142857146</v>
      </c>
      <c r="N304" s="30" t="s">
        <v>1072</v>
      </c>
      <c r="O304" s="108">
        <v>1</v>
      </c>
      <c r="P304" s="30"/>
      <c r="Q304" s="54">
        <f t="shared" si="73"/>
        <v>33.333333333333329</v>
      </c>
      <c r="R304" s="55">
        <f t="shared" si="74"/>
        <v>14.380952380952381</v>
      </c>
      <c r="S304" s="55">
        <f t="shared" ca="1" si="75"/>
        <v>0</v>
      </c>
      <c r="T304" s="55">
        <f t="shared" ca="1" si="76"/>
        <v>0</v>
      </c>
      <c r="U304" s="28" t="str">
        <f t="shared" si="78"/>
        <v>NO</v>
      </c>
      <c r="V304" s="105" t="str">
        <f t="shared" ca="1" si="77"/>
        <v>CON AVANCE</v>
      </c>
      <c r="W304" s="105" t="str">
        <f t="shared" si="66"/>
        <v/>
      </c>
      <c r="X304" s="29" t="s">
        <v>568</v>
      </c>
      <c r="Y304" s="100" t="s">
        <v>526</v>
      </c>
      <c r="Z304" s="29">
        <f t="shared" si="67"/>
        <v>2</v>
      </c>
      <c r="AA304" s="29" t="str">
        <f t="shared" si="72"/>
        <v>H84R15 - 2</v>
      </c>
      <c r="AB304" s="111">
        <f t="shared" ca="1" si="69"/>
        <v>4</v>
      </c>
      <c r="AC304" s="111">
        <f t="shared" ca="1" si="70"/>
        <v>4</v>
      </c>
      <c r="AD304" s="111" t="str">
        <f t="shared" si="71"/>
        <v>H84R15.</v>
      </c>
      <c r="AE304" s="111" t="str">
        <f t="shared" si="68"/>
        <v>H84R15</v>
      </c>
      <c r="AF304" s="21"/>
      <c r="AG304" s="21"/>
      <c r="AH304" s="21"/>
      <c r="AI304" s="21"/>
      <c r="AJ304" s="21"/>
      <c r="AK304" s="21"/>
      <c r="AL304" s="21"/>
      <c r="AM304" s="21"/>
      <c r="AN304" s="21"/>
      <c r="AO304" s="21"/>
    </row>
    <row r="305" spans="1:41" s="2" customFormat="1" ht="249.95" customHeight="1" x14ac:dyDescent="0.2">
      <c r="A305" s="24">
        <v>264</v>
      </c>
      <c r="B305" s="30">
        <v>304</v>
      </c>
      <c r="C305" s="24"/>
      <c r="D305" s="24" t="s">
        <v>31</v>
      </c>
      <c r="E305" s="87" t="s">
        <v>1338</v>
      </c>
      <c r="F305" s="88" t="s">
        <v>307</v>
      </c>
      <c r="G305" s="88" t="s">
        <v>1332</v>
      </c>
      <c r="H305" s="56" t="s">
        <v>1333</v>
      </c>
      <c r="I305" s="60" t="s">
        <v>1334</v>
      </c>
      <c r="J305" s="31">
        <v>1</v>
      </c>
      <c r="K305" s="51">
        <v>43040</v>
      </c>
      <c r="L305" s="51">
        <v>43069</v>
      </c>
      <c r="M305" s="59">
        <f t="shared" si="79"/>
        <v>4.1428571428571432</v>
      </c>
      <c r="N305" s="30" t="s">
        <v>1212</v>
      </c>
      <c r="O305" s="30">
        <v>1</v>
      </c>
      <c r="P305" s="30"/>
      <c r="Q305" s="54">
        <f t="shared" si="73"/>
        <v>100</v>
      </c>
      <c r="R305" s="55">
        <f t="shared" si="74"/>
        <v>4.1428571428571432</v>
      </c>
      <c r="S305" s="55">
        <f t="shared" ca="1" si="75"/>
        <v>4.1428571428571432</v>
      </c>
      <c r="T305" s="55">
        <f t="shared" ca="1" si="76"/>
        <v>4.1428571428571432</v>
      </c>
      <c r="U305" s="28" t="str">
        <f t="shared" si="78"/>
        <v>SI</v>
      </c>
      <c r="V305" s="105" t="str">
        <f t="shared" si="77"/>
        <v>CUMPLIDO</v>
      </c>
      <c r="W305" s="105" t="str">
        <f t="shared" si="66"/>
        <v>CUMPLIDO</v>
      </c>
      <c r="X305" s="29" t="s">
        <v>568</v>
      </c>
      <c r="Y305" s="100" t="s">
        <v>527</v>
      </c>
      <c r="Z305" s="29">
        <f t="shared" si="67"/>
        <v>1</v>
      </c>
      <c r="AA305" s="29" t="str">
        <f t="shared" si="72"/>
        <v>H85R15 - 1</v>
      </c>
      <c r="AB305" s="111">
        <f t="shared" si="69"/>
        <v>5</v>
      </c>
      <c r="AC305" s="111">
        <f t="shared" si="70"/>
        <v>5</v>
      </c>
      <c r="AD305" s="111" t="str">
        <f t="shared" si="71"/>
        <v>H85R15.</v>
      </c>
      <c r="AE305" s="111" t="str">
        <f t="shared" si="68"/>
        <v>H85R15</v>
      </c>
      <c r="AF305" s="21"/>
      <c r="AG305" s="21"/>
      <c r="AH305" s="21"/>
      <c r="AI305" s="21"/>
      <c r="AJ305" s="21"/>
      <c r="AK305" s="21"/>
      <c r="AL305" s="21"/>
      <c r="AM305" s="21"/>
      <c r="AN305" s="21"/>
      <c r="AO305" s="21"/>
    </row>
    <row r="306" spans="1:41" s="2" customFormat="1" ht="249.95" customHeight="1" x14ac:dyDescent="0.2">
      <c r="A306" s="24">
        <v>265</v>
      </c>
      <c r="B306" s="30">
        <v>305</v>
      </c>
      <c r="C306" s="24"/>
      <c r="D306" s="24" t="s">
        <v>32</v>
      </c>
      <c r="E306" s="87" t="s">
        <v>1337</v>
      </c>
      <c r="F306" s="88" t="s">
        <v>308</v>
      </c>
      <c r="G306" s="88" t="s">
        <v>1335</v>
      </c>
      <c r="H306" s="88" t="s">
        <v>1336</v>
      </c>
      <c r="I306" s="60" t="s">
        <v>1249</v>
      </c>
      <c r="J306" s="31">
        <v>1</v>
      </c>
      <c r="K306" s="51">
        <v>43040</v>
      </c>
      <c r="L306" s="51">
        <v>43100</v>
      </c>
      <c r="M306" s="59">
        <f t="shared" si="79"/>
        <v>8.5714285714285712</v>
      </c>
      <c r="N306" s="30" t="s">
        <v>1212</v>
      </c>
      <c r="O306" s="30">
        <v>1</v>
      </c>
      <c r="P306" s="30"/>
      <c r="Q306" s="54">
        <f t="shared" si="73"/>
        <v>100</v>
      </c>
      <c r="R306" s="55">
        <f t="shared" si="74"/>
        <v>8.5714285714285712</v>
      </c>
      <c r="S306" s="55">
        <f t="shared" ca="1" si="75"/>
        <v>8.5714285714285712</v>
      </c>
      <c r="T306" s="55">
        <f t="shared" ca="1" si="76"/>
        <v>8.5714285714285712</v>
      </c>
      <c r="U306" s="28" t="str">
        <f t="shared" si="78"/>
        <v>SI</v>
      </c>
      <c r="V306" s="105" t="str">
        <f t="shared" si="77"/>
        <v>CUMPLIDO</v>
      </c>
      <c r="W306" s="105" t="str">
        <f t="shared" si="66"/>
        <v>CUMPLIDO</v>
      </c>
      <c r="X306" s="29" t="s">
        <v>568</v>
      </c>
      <c r="Y306" s="100" t="s">
        <v>528</v>
      </c>
      <c r="Z306" s="29">
        <f t="shared" si="67"/>
        <v>1</v>
      </c>
      <c r="AA306" s="29" t="str">
        <f t="shared" si="72"/>
        <v>H86R15 - 1</v>
      </c>
      <c r="AB306" s="111">
        <f t="shared" si="69"/>
        <v>5</v>
      </c>
      <c r="AC306" s="111">
        <f t="shared" si="70"/>
        <v>5</v>
      </c>
      <c r="AD306" s="111" t="str">
        <f t="shared" si="71"/>
        <v>H86R15.</v>
      </c>
      <c r="AE306" s="111" t="str">
        <f t="shared" si="68"/>
        <v>H86R15</v>
      </c>
      <c r="AF306" s="21"/>
      <c r="AG306" s="21"/>
      <c r="AH306" s="21"/>
      <c r="AI306" s="21"/>
      <c r="AJ306" s="21"/>
      <c r="AK306" s="21"/>
      <c r="AL306" s="21"/>
      <c r="AM306" s="21"/>
      <c r="AN306" s="21"/>
      <c r="AO306" s="21"/>
    </row>
    <row r="307" spans="1:41" s="2" customFormat="1" ht="249.95" customHeight="1" x14ac:dyDescent="0.2">
      <c r="A307" s="24">
        <v>266</v>
      </c>
      <c r="B307" s="30">
        <v>306</v>
      </c>
      <c r="C307" s="24"/>
      <c r="D307" s="24" t="s">
        <v>32</v>
      </c>
      <c r="E307" s="87" t="s">
        <v>1342</v>
      </c>
      <c r="F307" s="88" t="s">
        <v>309</v>
      </c>
      <c r="G307" s="88" t="s">
        <v>1215</v>
      </c>
      <c r="H307" s="88" t="s">
        <v>1339</v>
      </c>
      <c r="I307" s="60" t="s">
        <v>63</v>
      </c>
      <c r="J307" s="31">
        <v>4</v>
      </c>
      <c r="K307" s="51">
        <v>43040</v>
      </c>
      <c r="L307" s="51">
        <v>43403</v>
      </c>
      <c r="M307" s="59">
        <f t="shared" si="79"/>
        <v>51.857142857142854</v>
      </c>
      <c r="N307" s="30" t="s">
        <v>1212</v>
      </c>
      <c r="O307" s="108">
        <v>3.9849999999999999</v>
      </c>
      <c r="P307" s="30"/>
      <c r="Q307" s="54">
        <f t="shared" si="73"/>
        <v>99.625</v>
      </c>
      <c r="R307" s="55">
        <f t="shared" si="74"/>
        <v>51.662678571428572</v>
      </c>
      <c r="S307" s="55">
        <f t="shared" ca="1" si="75"/>
        <v>0</v>
      </c>
      <c r="T307" s="55">
        <f t="shared" ca="1" si="76"/>
        <v>0</v>
      </c>
      <c r="U307" s="28" t="str">
        <f t="shared" ca="1" si="78"/>
        <v>NO</v>
      </c>
      <c r="V307" s="105" t="str">
        <f t="shared" ca="1" si="77"/>
        <v>CON AVANCE</v>
      </c>
      <c r="W307" s="105" t="str">
        <f t="shared" ca="1" si="66"/>
        <v>CON AVANCE</v>
      </c>
      <c r="X307" s="29" t="s">
        <v>568</v>
      </c>
      <c r="Y307" s="100" t="s">
        <v>529</v>
      </c>
      <c r="Z307" s="29">
        <f t="shared" si="67"/>
        <v>1</v>
      </c>
      <c r="AA307" s="29" t="str">
        <f t="shared" si="72"/>
        <v>H88R15 - 1</v>
      </c>
      <c r="AB307" s="111">
        <f t="shared" ca="1" si="69"/>
        <v>4</v>
      </c>
      <c r="AC307" s="111">
        <f t="shared" ca="1" si="70"/>
        <v>4</v>
      </c>
      <c r="AD307" s="111" t="str">
        <f t="shared" si="71"/>
        <v>H88R15.</v>
      </c>
      <c r="AE307" s="111" t="str">
        <f t="shared" si="68"/>
        <v>H88R15</v>
      </c>
      <c r="AF307" s="21"/>
      <c r="AG307" s="21"/>
      <c r="AH307" s="21"/>
      <c r="AI307" s="21"/>
      <c r="AJ307" s="21"/>
      <c r="AK307" s="21"/>
      <c r="AL307" s="21"/>
      <c r="AM307" s="21"/>
      <c r="AN307" s="21"/>
      <c r="AO307" s="21"/>
    </row>
    <row r="308" spans="1:41" s="2" customFormat="1" ht="249.95" customHeight="1" x14ac:dyDescent="0.2">
      <c r="A308" s="24">
        <v>267</v>
      </c>
      <c r="B308" s="30">
        <v>307</v>
      </c>
      <c r="C308" s="24"/>
      <c r="D308" s="24" t="s">
        <v>31</v>
      </c>
      <c r="E308" s="87" t="s">
        <v>1343</v>
      </c>
      <c r="F308" s="88" t="s">
        <v>310</v>
      </c>
      <c r="G308" s="88" t="s">
        <v>1340</v>
      </c>
      <c r="H308" s="88" t="s">
        <v>1341</v>
      </c>
      <c r="I308" s="60" t="s">
        <v>1319</v>
      </c>
      <c r="J308" s="31">
        <v>1</v>
      </c>
      <c r="K308" s="51">
        <v>43040</v>
      </c>
      <c r="L308" s="51">
        <v>43099</v>
      </c>
      <c r="M308" s="59">
        <f t="shared" si="79"/>
        <v>8.4285714285714288</v>
      </c>
      <c r="N308" s="30" t="s">
        <v>1212</v>
      </c>
      <c r="O308" s="108">
        <v>1</v>
      </c>
      <c r="P308" s="30"/>
      <c r="Q308" s="54">
        <f t="shared" si="73"/>
        <v>100</v>
      </c>
      <c r="R308" s="55">
        <f t="shared" si="74"/>
        <v>8.4285714285714288</v>
      </c>
      <c r="S308" s="55">
        <f t="shared" ca="1" si="75"/>
        <v>8.4285714285714288</v>
      </c>
      <c r="T308" s="55">
        <f t="shared" ca="1" si="76"/>
        <v>8.4285714285714288</v>
      </c>
      <c r="U308" s="28" t="str">
        <f t="shared" si="78"/>
        <v>SI</v>
      </c>
      <c r="V308" s="105" t="str">
        <f t="shared" si="77"/>
        <v>CUMPLIDO</v>
      </c>
      <c r="W308" s="105" t="str">
        <f t="shared" si="66"/>
        <v>CUMPLIDO</v>
      </c>
      <c r="X308" s="29" t="s">
        <v>568</v>
      </c>
      <c r="Y308" s="100" t="s">
        <v>530</v>
      </c>
      <c r="Z308" s="29">
        <f t="shared" si="67"/>
        <v>1</v>
      </c>
      <c r="AA308" s="29" t="str">
        <f t="shared" si="72"/>
        <v>H89R15 - 1</v>
      </c>
      <c r="AB308" s="111">
        <f t="shared" si="69"/>
        <v>5</v>
      </c>
      <c r="AC308" s="111">
        <f t="shared" si="70"/>
        <v>5</v>
      </c>
      <c r="AD308" s="111" t="str">
        <f t="shared" si="71"/>
        <v>H89R15.</v>
      </c>
      <c r="AE308" s="111" t="str">
        <f t="shared" si="68"/>
        <v>H89R15</v>
      </c>
      <c r="AF308" s="21"/>
      <c r="AG308" s="21"/>
      <c r="AH308" s="21" t="s">
        <v>629</v>
      </c>
      <c r="AI308" s="21"/>
      <c r="AJ308" s="21"/>
      <c r="AK308" s="21"/>
      <c r="AL308" s="21"/>
      <c r="AM308" s="21"/>
      <c r="AN308" s="21"/>
      <c r="AO308" s="21"/>
    </row>
    <row r="309" spans="1:41" s="2" customFormat="1" ht="249.95" customHeight="1" x14ac:dyDescent="0.2">
      <c r="A309" s="24">
        <v>268</v>
      </c>
      <c r="B309" s="30">
        <v>308</v>
      </c>
      <c r="C309" s="24"/>
      <c r="D309" s="24" t="s">
        <v>31</v>
      </c>
      <c r="E309" s="87" t="s">
        <v>1344</v>
      </c>
      <c r="F309" s="88" t="s">
        <v>311</v>
      </c>
      <c r="G309" s="88" t="s">
        <v>1332</v>
      </c>
      <c r="H309" s="88" t="s">
        <v>1316</v>
      </c>
      <c r="I309" s="60" t="s">
        <v>1292</v>
      </c>
      <c r="J309" s="31">
        <v>1</v>
      </c>
      <c r="K309" s="51">
        <v>43040</v>
      </c>
      <c r="L309" s="51">
        <v>43069</v>
      </c>
      <c r="M309" s="59">
        <f t="shared" si="79"/>
        <v>4.1428571428571432</v>
      </c>
      <c r="N309" s="30" t="s">
        <v>1212</v>
      </c>
      <c r="O309" s="30">
        <v>1</v>
      </c>
      <c r="P309" s="30"/>
      <c r="Q309" s="54">
        <f t="shared" si="73"/>
        <v>100</v>
      </c>
      <c r="R309" s="55">
        <f t="shared" si="74"/>
        <v>4.1428571428571432</v>
      </c>
      <c r="S309" s="55">
        <f t="shared" ca="1" si="75"/>
        <v>4.1428571428571432</v>
      </c>
      <c r="T309" s="55">
        <f t="shared" ca="1" si="76"/>
        <v>4.1428571428571432</v>
      </c>
      <c r="U309" s="28" t="str">
        <f t="shared" si="78"/>
        <v>SI</v>
      </c>
      <c r="V309" s="105" t="str">
        <f t="shared" si="77"/>
        <v>CUMPLIDO</v>
      </c>
      <c r="W309" s="105" t="str">
        <f t="shared" si="66"/>
        <v>CUMPLIDO</v>
      </c>
      <c r="X309" s="29" t="s">
        <v>568</v>
      </c>
      <c r="Y309" s="100" t="s">
        <v>531</v>
      </c>
      <c r="Z309" s="29">
        <f t="shared" si="67"/>
        <v>1</v>
      </c>
      <c r="AA309" s="29" t="str">
        <f t="shared" si="72"/>
        <v>H90R15 - 1</v>
      </c>
      <c r="AB309" s="111">
        <f t="shared" si="69"/>
        <v>5</v>
      </c>
      <c r="AC309" s="111">
        <f t="shared" si="70"/>
        <v>5</v>
      </c>
      <c r="AD309" s="111" t="str">
        <f t="shared" si="71"/>
        <v>H90R15.</v>
      </c>
      <c r="AE309" s="111" t="str">
        <f t="shared" si="68"/>
        <v>H90R15</v>
      </c>
      <c r="AF309" s="21"/>
      <c r="AG309" s="21"/>
      <c r="AH309" s="21"/>
      <c r="AI309" s="21"/>
      <c r="AJ309" s="21"/>
      <c r="AK309" s="21"/>
      <c r="AL309" s="21"/>
      <c r="AM309" s="21"/>
      <c r="AN309" s="21"/>
      <c r="AO309" s="21"/>
    </row>
    <row r="310" spans="1:41" s="2" customFormat="1" ht="182.25" customHeight="1" x14ac:dyDescent="0.2">
      <c r="A310" s="24">
        <v>269</v>
      </c>
      <c r="B310" s="30">
        <v>309</v>
      </c>
      <c r="C310" s="24"/>
      <c r="D310" s="24" t="s">
        <v>44</v>
      </c>
      <c r="E310" s="87" t="s">
        <v>1584</v>
      </c>
      <c r="F310" s="88" t="s">
        <v>1205</v>
      </c>
      <c r="G310" s="88" t="s">
        <v>1585</v>
      </c>
      <c r="H310" s="88" t="s">
        <v>1206</v>
      </c>
      <c r="I310" s="60" t="s">
        <v>1207</v>
      </c>
      <c r="J310" s="31">
        <v>2</v>
      </c>
      <c r="K310" s="51">
        <v>43132</v>
      </c>
      <c r="L310" s="51">
        <v>43189</v>
      </c>
      <c r="M310" s="59">
        <f t="shared" si="79"/>
        <v>8.1428571428571423</v>
      </c>
      <c r="N310" s="30" t="s">
        <v>1204</v>
      </c>
      <c r="O310" s="108">
        <v>2</v>
      </c>
      <c r="P310" s="30"/>
      <c r="Q310" s="54">
        <f t="shared" si="73"/>
        <v>100</v>
      </c>
      <c r="R310" s="55">
        <f t="shared" si="74"/>
        <v>8.1428571428571423</v>
      </c>
      <c r="S310" s="55">
        <f t="shared" ca="1" si="75"/>
        <v>8.1428571428571423</v>
      </c>
      <c r="T310" s="55">
        <f t="shared" ca="1" si="76"/>
        <v>8.1428571428571423</v>
      </c>
      <c r="U310" s="28" t="str">
        <f t="shared" si="78"/>
        <v>SI</v>
      </c>
      <c r="V310" s="105" t="str">
        <f t="shared" si="77"/>
        <v>CUMPLIDO</v>
      </c>
      <c r="W310" s="105" t="str">
        <f t="shared" si="66"/>
        <v>CUMPLIDO</v>
      </c>
      <c r="X310" s="29" t="s">
        <v>568</v>
      </c>
      <c r="Y310" s="100" t="s">
        <v>532</v>
      </c>
      <c r="Z310" s="29">
        <f t="shared" si="67"/>
        <v>1</v>
      </c>
      <c r="AA310" s="29" t="str">
        <f t="shared" si="72"/>
        <v>H91R15 - 1</v>
      </c>
      <c r="AB310" s="111">
        <f t="shared" si="69"/>
        <v>5</v>
      </c>
      <c r="AC310" s="111">
        <f t="shared" si="70"/>
        <v>5</v>
      </c>
      <c r="AD310" s="111" t="str">
        <f t="shared" si="71"/>
        <v>H91R15.</v>
      </c>
      <c r="AE310" s="111" t="str">
        <f t="shared" si="68"/>
        <v>H91R15</v>
      </c>
      <c r="AF310" s="21"/>
      <c r="AG310" s="21"/>
      <c r="AH310" s="21"/>
      <c r="AI310" s="21"/>
      <c r="AJ310" s="21"/>
      <c r="AK310" s="21"/>
      <c r="AL310" s="21"/>
      <c r="AM310" s="21"/>
      <c r="AN310" s="21"/>
      <c r="AO310" s="21"/>
    </row>
    <row r="311" spans="1:41" s="2" customFormat="1" ht="180" customHeight="1" x14ac:dyDescent="0.2">
      <c r="A311" s="24"/>
      <c r="B311" s="30">
        <v>310</v>
      </c>
      <c r="C311" s="24"/>
      <c r="D311" s="24" t="s">
        <v>44</v>
      </c>
      <c r="E311" s="87" t="s">
        <v>1583</v>
      </c>
      <c r="F311" s="88" t="s">
        <v>312</v>
      </c>
      <c r="G311" s="88" t="s">
        <v>1586</v>
      </c>
      <c r="H311" s="88" t="s">
        <v>1582</v>
      </c>
      <c r="I311" s="60" t="s">
        <v>1587</v>
      </c>
      <c r="J311" s="31">
        <v>1</v>
      </c>
      <c r="K311" s="51">
        <v>43040</v>
      </c>
      <c r="L311" s="51">
        <v>43250</v>
      </c>
      <c r="M311" s="59">
        <f t="shared" si="79"/>
        <v>30</v>
      </c>
      <c r="N311" s="30" t="s">
        <v>1518</v>
      </c>
      <c r="O311" s="108">
        <v>1</v>
      </c>
      <c r="P311" s="30"/>
      <c r="Q311" s="54">
        <f t="shared" si="73"/>
        <v>100</v>
      </c>
      <c r="R311" s="55">
        <f t="shared" si="74"/>
        <v>30</v>
      </c>
      <c r="S311" s="55">
        <f t="shared" ca="1" si="75"/>
        <v>30</v>
      </c>
      <c r="T311" s="55">
        <f t="shared" ca="1" si="76"/>
        <v>30</v>
      </c>
      <c r="U311" s="28" t="str">
        <f t="shared" si="78"/>
        <v>NO</v>
      </c>
      <c r="V311" s="105" t="str">
        <f t="shared" si="77"/>
        <v>CUMPLIDO</v>
      </c>
      <c r="W311" s="105" t="str">
        <f t="shared" si="66"/>
        <v/>
      </c>
      <c r="X311" s="29" t="s">
        <v>568</v>
      </c>
      <c r="Y311" s="100" t="s">
        <v>532</v>
      </c>
      <c r="Z311" s="29">
        <f t="shared" si="67"/>
        <v>2</v>
      </c>
      <c r="AA311" s="29" t="str">
        <f t="shared" si="72"/>
        <v>H91R15 - 2</v>
      </c>
      <c r="AB311" s="111">
        <f t="shared" si="69"/>
        <v>5</v>
      </c>
      <c r="AC311" s="111">
        <f t="shared" si="70"/>
        <v>5</v>
      </c>
      <c r="AD311" s="111" t="str">
        <f t="shared" si="71"/>
        <v>H91R15.</v>
      </c>
      <c r="AE311" s="111" t="str">
        <f t="shared" si="68"/>
        <v>H91R15</v>
      </c>
      <c r="AF311" s="21"/>
      <c r="AG311" s="21"/>
      <c r="AH311" s="21" t="s">
        <v>629</v>
      </c>
      <c r="AI311" s="21"/>
      <c r="AJ311" s="21"/>
      <c r="AK311" s="21"/>
      <c r="AL311" s="21"/>
      <c r="AM311" s="21"/>
      <c r="AN311" s="21"/>
      <c r="AO311" s="21"/>
    </row>
    <row r="312" spans="1:41" s="2" customFormat="1" ht="164.25" customHeight="1" x14ac:dyDescent="0.2">
      <c r="A312" s="24">
        <v>270</v>
      </c>
      <c r="B312" s="30">
        <v>311</v>
      </c>
      <c r="C312" s="86"/>
      <c r="D312" s="86" t="s">
        <v>44</v>
      </c>
      <c r="E312" s="87" t="s">
        <v>2092</v>
      </c>
      <c r="F312" s="88" t="s">
        <v>1205</v>
      </c>
      <c r="G312" s="88" t="s">
        <v>1837</v>
      </c>
      <c r="H312" s="88" t="s">
        <v>1837</v>
      </c>
      <c r="I312" s="60" t="s">
        <v>63</v>
      </c>
      <c r="J312" s="31">
        <v>3</v>
      </c>
      <c r="K312" s="51">
        <v>43040</v>
      </c>
      <c r="L312" s="51">
        <v>43342</v>
      </c>
      <c r="M312" s="59">
        <f t="shared" si="79"/>
        <v>43.142857142857146</v>
      </c>
      <c r="N312" s="31" t="s">
        <v>23</v>
      </c>
      <c r="O312" s="108">
        <v>1.5</v>
      </c>
      <c r="P312" s="31"/>
      <c r="Q312" s="54">
        <f t="shared" si="73"/>
        <v>50</v>
      </c>
      <c r="R312" s="55">
        <f t="shared" si="74"/>
        <v>21.571428571428573</v>
      </c>
      <c r="S312" s="55">
        <f t="shared" ca="1" si="75"/>
        <v>0</v>
      </c>
      <c r="T312" s="55">
        <f t="shared" ca="1" si="76"/>
        <v>0</v>
      </c>
      <c r="U312" s="28" t="str">
        <f t="shared" ca="1" si="78"/>
        <v>NO</v>
      </c>
      <c r="V312" s="105" t="str">
        <f t="shared" ca="1" si="77"/>
        <v>CON AVANCE</v>
      </c>
      <c r="W312" s="105" t="str">
        <f t="shared" ca="1" si="66"/>
        <v>CON AVANCE</v>
      </c>
      <c r="X312" s="29" t="s">
        <v>568</v>
      </c>
      <c r="Y312" s="100" t="s">
        <v>533</v>
      </c>
      <c r="Z312" s="29">
        <f t="shared" si="67"/>
        <v>1</v>
      </c>
      <c r="AA312" s="29" t="str">
        <f t="shared" si="72"/>
        <v>H92R15 - 1</v>
      </c>
      <c r="AB312" s="111">
        <f t="shared" ca="1" si="69"/>
        <v>4</v>
      </c>
      <c r="AC312" s="111">
        <f t="shared" ca="1" si="70"/>
        <v>4</v>
      </c>
      <c r="AD312" s="111" t="str">
        <f t="shared" si="71"/>
        <v>H92R15.</v>
      </c>
      <c r="AE312" s="111" t="str">
        <f t="shared" si="68"/>
        <v>H92R15</v>
      </c>
    </row>
    <row r="313" spans="1:41" s="2" customFormat="1" ht="168" customHeight="1" x14ac:dyDescent="0.2">
      <c r="A313" s="24">
        <v>271</v>
      </c>
      <c r="B313" s="30">
        <v>312</v>
      </c>
      <c r="C313" s="86"/>
      <c r="D313" s="86" t="s">
        <v>30</v>
      </c>
      <c r="E313" s="87" t="s">
        <v>2091</v>
      </c>
      <c r="F313" s="88" t="s">
        <v>2094</v>
      </c>
      <c r="G313" s="88" t="s">
        <v>1834</v>
      </c>
      <c r="H313" s="88" t="s">
        <v>1834</v>
      </c>
      <c r="I313" s="60" t="s">
        <v>63</v>
      </c>
      <c r="J313" s="31">
        <v>3</v>
      </c>
      <c r="K313" s="80">
        <v>43040</v>
      </c>
      <c r="L313" s="80">
        <v>43342</v>
      </c>
      <c r="M313" s="59">
        <f t="shared" si="79"/>
        <v>43.142857142857146</v>
      </c>
      <c r="N313" s="31" t="s">
        <v>23</v>
      </c>
      <c r="O313" s="108">
        <v>1.5</v>
      </c>
      <c r="P313" s="31"/>
      <c r="Q313" s="54">
        <f t="shared" si="73"/>
        <v>50</v>
      </c>
      <c r="R313" s="55">
        <f t="shared" si="74"/>
        <v>21.571428571428573</v>
      </c>
      <c r="S313" s="55">
        <f t="shared" ca="1" si="75"/>
        <v>0</v>
      </c>
      <c r="T313" s="55">
        <f t="shared" ca="1" si="76"/>
        <v>0</v>
      </c>
      <c r="U313" s="28" t="str">
        <f t="shared" ca="1" si="78"/>
        <v>NO</v>
      </c>
      <c r="V313" s="105" t="str">
        <f t="shared" ca="1" si="77"/>
        <v>CON AVANCE</v>
      </c>
      <c r="W313" s="105" t="str">
        <f t="shared" ca="1" si="66"/>
        <v>CON AVANCE</v>
      </c>
      <c r="X313" s="29" t="s">
        <v>568</v>
      </c>
      <c r="Y313" s="100" t="s">
        <v>534</v>
      </c>
      <c r="Z313" s="29">
        <f t="shared" si="67"/>
        <v>1</v>
      </c>
      <c r="AA313" s="29" t="str">
        <f t="shared" si="72"/>
        <v>H93R15 - 1</v>
      </c>
      <c r="AB313" s="111">
        <f t="shared" ca="1" si="69"/>
        <v>4</v>
      </c>
      <c r="AC313" s="111">
        <f t="shared" ca="1" si="70"/>
        <v>4</v>
      </c>
      <c r="AD313" s="111" t="str">
        <f t="shared" si="71"/>
        <v>H93R15.</v>
      </c>
      <c r="AE313" s="111" t="str">
        <f t="shared" si="68"/>
        <v>H93R15</v>
      </c>
    </row>
    <row r="314" spans="1:41" s="2" customFormat="1" ht="174.75" customHeight="1" x14ac:dyDescent="0.2">
      <c r="A314" s="24">
        <v>272</v>
      </c>
      <c r="B314" s="30">
        <v>313</v>
      </c>
      <c r="C314" s="86"/>
      <c r="D314" s="86" t="s">
        <v>30</v>
      </c>
      <c r="E314" s="87" t="s">
        <v>2093</v>
      </c>
      <c r="F314" s="88" t="s">
        <v>2095</v>
      </c>
      <c r="G314" s="88" t="s">
        <v>1837</v>
      </c>
      <c r="H314" s="88" t="s">
        <v>1837</v>
      </c>
      <c r="I314" s="60" t="s">
        <v>63</v>
      </c>
      <c r="J314" s="31">
        <v>3</v>
      </c>
      <c r="K314" s="51">
        <v>43040</v>
      </c>
      <c r="L314" s="51">
        <v>43342</v>
      </c>
      <c r="M314" s="59">
        <f t="shared" si="79"/>
        <v>43.142857142857146</v>
      </c>
      <c r="N314" s="31" t="s">
        <v>23</v>
      </c>
      <c r="O314" s="108">
        <v>1.5</v>
      </c>
      <c r="P314" s="31"/>
      <c r="Q314" s="54">
        <f t="shared" si="73"/>
        <v>50</v>
      </c>
      <c r="R314" s="55">
        <f t="shared" si="74"/>
        <v>21.571428571428573</v>
      </c>
      <c r="S314" s="55">
        <f t="shared" ca="1" si="75"/>
        <v>0</v>
      </c>
      <c r="T314" s="55">
        <f t="shared" ca="1" si="76"/>
        <v>0</v>
      </c>
      <c r="U314" s="28" t="str">
        <f t="shared" ca="1" si="78"/>
        <v>NO</v>
      </c>
      <c r="V314" s="105" t="str">
        <f t="shared" ca="1" si="77"/>
        <v>CON AVANCE</v>
      </c>
      <c r="W314" s="105" t="str">
        <f t="shared" ca="1" si="66"/>
        <v>CON AVANCE</v>
      </c>
      <c r="X314" s="29" t="s">
        <v>568</v>
      </c>
      <c r="Y314" s="100" t="s">
        <v>535</v>
      </c>
      <c r="Z314" s="29">
        <f t="shared" si="67"/>
        <v>1</v>
      </c>
      <c r="AA314" s="29" t="str">
        <f t="shared" si="72"/>
        <v>H94R15 - 1</v>
      </c>
      <c r="AB314" s="111">
        <f t="shared" ca="1" si="69"/>
        <v>4</v>
      </c>
      <c r="AC314" s="111">
        <f t="shared" ca="1" si="70"/>
        <v>4</v>
      </c>
      <c r="AD314" s="111" t="str">
        <f t="shared" si="71"/>
        <v>H94R15.</v>
      </c>
      <c r="AE314" s="111" t="str">
        <f t="shared" si="68"/>
        <v>H94R15</v>
      </c>
    </row>
    <row r="315" spans="1:41" s="2" customFormat="1" ht="142.5" customHeight="1" x14ac:dyDescent="0.2">
      <c r="A315" s="24">
        <v>273</v>
      </c>
      <c r="B315" s="30">
        <v>314</v>
      </c>
      <c r="C315" s="86"/>
      <c r="D315" s="86" t="s">
        <v>30</v>
      </c>
      <c r="E315" s="87" t="s">
        <v>2096</v>
      </c>
      <c r="F315" s="88" t="s">
        <v>313</v>
      </c>
      <c r="G315" s="88" t="s">
        <v>963</v>
      </c>
      <c r="H315" s="88" t="s">
        <v>2097</v>
      </c>
      <c r="I315" s="60" t="s">
        <v>63</v>
      </c>
      <c r="J315" s="31">
        <v>3</v>
      </c>
      <c r="K315" s="51">
        <v>43040</v>
      </c>
      <c r="L315" s="51">
        <v>43342</v>
      </c>
      <c r="M315" s="59">
        <f t="shared" si="79"/>
        <v>43.142857142857146</v>
      </c>
      <c r="N315" s="31" t="s">
        <v>23</v>
      </c>
      <c r="O315" s="108">
        <v>1.5</v>
      </c>
      <c r="P315" s="31"/>
      <c r="Q315" s="54">
        <f t="shared" si="73"/>
        <v>50</v>
      </c>
      <c r="R315" s="55">
        <f t="shared" si="74"/>
        <v>21.571428571428573</v>
      </c>
      <c r="S315" s="55">
        <f t="shared" ca="1" si="75"/>
        <v>0</v>
      </c>
      <c r="T315" s="55">
        <f t="shared" ca="1" si="76"/>
        <v>0</v>
      </c>
      <c r="U315" s="28" t="str">
        <f t="shared" ca="1" si="78"/>
        <v>NO</v>
      </c>
      <c r="V315" s="105" t="str">
        <f t="shared" ca="1" si="77"/>
        <v>CON AVANCE</v>
      </c>
      <c r="W315" s="105" t="str">
        <f t="shared" ca="1" si="66"/>
        <v>CON AVANCE</v>
      </c>
      <c r="X315" s="29" t="s">
        <v>568</v>
      </c>
      <c r="Y315" s="100" t="s">
        <v>536</v>
      </c>
      <c r="Z315" s="29">
        <f t="shared" si="67"/>
        <v>1</v>
      </c>
      <c r="AA315" s="29" t="str">
        <f t="shared" si="72"/>
        <v>H95R15 - 1</v>
      </c>
      <c r="AB315" s="111">
        <f t="shared" ca="1" si="69"/>
        <v>4</v>
      </c>
      <c r="AC315" s="111">
        <f t="shared" ca="1" si="70"/>
        <v>4</v>
      </c>
      <c r="AD315" s="111" t="str">
        <f t="shared" si="71"/>
        <v>H95R15.</v>
      </c>
      <c r="AE315" s="111" t="str">
        <f t="shared" si="68"/>
        <v>H95R15</v>
      </c>
    </row>
    <row r="316" spans="1:41" s="2" customFormat="1" ht="249.95" customHeight="1" x14ac:dyDescent="0.2">
      <c r="A316" s="24">
        <v>274</v>
      </c>
      <c r="B316" s="30">
        <v>315</v>
      </c>
      <c r="C316" s="86"/>
      <c r="D316" s="86" t="s">
        <v>44</v>
      </c>
      <c r="E316" s="87" t="s">
        <v>314</v>
      </c>
      <c r="F316" s="88" t="s">
        <v>315</v>
      </c>
      <c r="G316" s="88" t="s">
        <v>1095</v>
      </c>
      <c r="H316" s="88" t="s">
        <v>2158</v>
      </c>
      <c r="I316" s="60" t="s">
        <v>1063</v>
      </c>
      <c r="J316" s="31">
        <v>2</v>
      </c>
      <c r="K316" s="51">
        <v>43101</v>
      </c>
      <c r="L316" s="51">
        <v>43403</v>
      </c>
      <c r="M316" s="59">
        <f t="shared" si="79"/>
        <v>43.142857142857146</v>
      </c>
      <c r="N316" s="31" t="s">
        <v>1072</v>
      </c>
      <c r="O316" s="108">
        <v>0</v>
      </c>
      <c r="P316" s="31"/>
      <c r="Q316" s="54">
        <f t="shared" si="73"/>
        <v>0</v>
      </c>
      <c r="R316" s="55">
        <f t="shared" si="74"/>
        <v>0</v>
      </c>
      <c r="S316" s="55">
        <f t="shared" ca="1" si="75"/>
        <v>0</v>
      </c>
      <c r="T316" s="55">
        <f t="shared" ca="1" si="76"/>
        <v>0</v>
      </c>
      <c r="U316" s="28" t="str">
        <f t="shared" ca="1" si="78"/>
        <v>NO</v>
      </c>
      <c r="V316" s="105" t="str">
        <f t="shared" ca="1" si="77"/>
        <v>EN TERMINO</v>
      </c>
      <c r="W316" s="105" t="str">
        <f t="shared" ca="1" si="66"/>
        <v>EN TERMINO</v>
      </c>
      <c r="X316" s="29" t="s">
        <v>568</v>
      </c>
      <c r="Y316" s="100" t="s">
        <v>537</v>
      </c>
      <c r="Z316" s="29">
        <f t="shared" si="67"/>
        <v>1</v>
      </c>
      <c r="AA316" s="29" t="str">
        <f t="shared" si="72"/>
        <v>H96R15 - 1</v>
      </c>
      <c r="AB316" s="111">
        <f t="shared" ca="1" si="69"/>
        <v>3</v>
      </c>
      <c r="AC316" s="111">
        <f t="shared" ca="1" si="70"/>
        <v>3</v>
      </c>
      <c r="AD316" s="111" t="str">
        <f t="shared" si="71"/>
        <v>H96R15.</v>
      </c>
      <c r="AE316" s="111" t="str">
        <f t="shared" si="68"/>
        <v>H96R15</v>
      </c>
    </row>
    <row r="317" spans="1:41" s="2" customFormat="1" ht="249.95" customHeight="1" x14ac:dyDescent="0.2">
      <c r="A317" s="24">
        <v>275</v>
      </c>
      <c r="B317" s="30">
        <v>316</v>
      </c>
      <c r="C317" s="86"/>
      <c r="D317" s="86" t="s">
        <v>316</v>
      </c>
      <c r="E317" s="87" t="s">
        <v>1202</v>
      </c>
      <c r="F317" s="88" t="s">
        <v>1203</v>
      </c>
      <c r="G317" s="88" t="s">
        <v>1200</v>
      </c>
      <c r="H317" s="88" t="s">
        <v>1201</v>
      </c>
      <c r="I317" s="60" t="s">
        <v>1158</v>
      </c>
      <c r="J317" s="31">
        <v>3</v>
      </c>
      <c r="K317" s="51">
        <v>43040</v>
      </c>
      <c r="L317" s="51">
        <v>43403</v>
      </c>
      <c r="M317" s="59">
        <f t="shared" si="79"/>
        <v>51.857142857142854</v>
      </c>
      <c r="N317" s="31" t="s">
        <v>1146</v>
      </c>
      <c r="O317" s="108">
        <v>0</v>
      </c>
      <c r="P317" s="31"/>
      <c r="Q317" s="54">
        <f t="shared" si="73"/>
        <v>0</v>
      </c>
      <c r="R317" s="55">
        <f t="shared" si="74"/>
        <v>0</v>
      </c>
      <c r="S317" s="55">
        <f t="shared" ca="1" si="75"/>
        <v>0</v>
      </c>
      <c r="T317" s="55">
        <f t="shared" ca="1" si="76"/>
        <v>0</v>
      </c>
      <c r="U317" s="28" t="str">
        <f t="shared" ca="1" si="78"/>
        <v>NO</v>
      </c>
      <c r="V317" s="105" t="str">
        <f t="shared" ca="1" si="77"/>
        <v>EN TERMINO</v>
      </c>
      <c r="W317" s="105" t="str">
        <f t="shared" ca="1" si="66"/>
        <v>EN TERMINO</v>
      </c>
      <c r="X317" s="29" t="s">
        <v>568</v>
      </c>
      <c r="Y317" s="100" t="s">
        <v>538</v>
      </c>
      <c r="Z317" s="29">
        <f t="shared" si="67"/>
        <v>1</v>
      </c>
      <c r="AA317" s="29" t="str">
        <f t="shared" si="72"/>
        <v>H97R15 - 1</v>
      </c>
      <c r="AB317" s="111">
        <f t="shared" ca="1" si="69"/>
        <v>3</v>
      </c>
      <c r="AC317" s="111">
        <f t="shared" ca="1" si="70"/>
        <v>3</v>
      </c>
      <c r="AD317" s="111" t="str">
        <f t="shared" si="71"/>
        <v>H97R15.</v>
      </c>
      <c r="AE317" s="111" t="str">
        <f t="shared" si="68"/>
        <v>H97R15</v>
      </c>
    </row>
    <row r="318" spans="1:41" s="2" customFormat="1" ht="249.95" customHeight="1" x14ac:dyDescent="0.2">
      <c r="A318" s="24">
        <v>276</v>
      </c>
      <c r="B318" s="30">
        <v>317</v>
      </c>
      <c r="C318" s="86"/>
      <c r="D318" s="86" t="s">
        <v>40</v>
      </c>
      <c r="E318" s="87" t="s">
        <v>317</v>
      </c>
      <c r="F318" s="88" t="s">
        <v>959</v>
      </c>
      <c r="G318" s="88" t="s">
        <v>1111</v>
      </c>
      <c r="H318" s="88" t="s">
        <v>1112</v>
      </c>
      <c r="I318" s="60" t="s">
        <v>1113</v>
      </c>
      <c r="J318" s="31">
        <v>2</v>
      </c>
      <c r="K318" s="51">
        <v>43040</v>
      </c>
      <c r="L318" s="51">
        <v>43099</v>
      </c>
      <c r="M318" s="59">
        <f t="shared" si="79"/>
        <v>8.4285714285714288</v>
      </c>
      <c r="N318" s="31" t="s">
        <v>1101</v>
      </c>
      <c r="O318" s="31">
        <v>2</v>
      </c>
      <c r="P318" s="31"/>
      <c r="Q318" s="54">
        <f t="shared" si="73"/>
        <v>100</v>
      </c>
      <c r="R318" s="55">
        <f t="shared" si="74"/>
        <v>8.4285714285714288</v>
      </c>
      <c r="S318" s="55">
        <f t="shared" ca="1" si="75"/>
        <v>8.4285714285714288</v>
      </c>
      <c r="T318" s="55">
        <f t="shared" ca="1" si="76"/>
        <v>8.4285714285714288</v>
      </c>
      <c r="U318" s="28" t="str">
        <f t="shared" si="78"/>
        <v>SI</v>
      </c>
      <c r="V318" s="105" t="str">
        <f t="shared" si="77"/>
        <v>CUMPLIDO</v>
      </c>
      <c r="W318" s="105" t="str">
        <f t="shared" si="66"/>
        <v>CUMPLIDO</v>
      </c>
      <c r="X318" s="29" t="s">
        <v>568</v>
      </c>
      <c r="Y318" s="100" t="s">
        <v>539</v>
      </c>
      <c r="Z318" s="29">
        <f t="shared" si="67"/>
        <v>1</v>
      </c>
      <c r="AA318" s="29" t="str">
        <f t="shared" si="72"/>
        <v>H98R15 - 1</v>
      </c>
      <c r="AB318" s="111">
        <f t="shared" si="69"/>
        <v>5</v>
      </c>
      <c r="AC318" s="111">
        <f t="shared" si="70"/>
        <v>5</v>
      </c>
      <c r="AD318" s="111" t="str">
        <f t="shared" si="71"/>
        <v>H98R15.</v>
      </c>
      <c r="AE318" s="111" t="str">
        <f t="shared" si="68"/>
        <v>H98R15</v>
      </c>
    </row>
    <row r="319" spans="1:41" s="2" customFormat="1" ht="249.95" customHeight="1" x14ac:dyDescent="0.2">
      <c r="A319" s="24">
        <v>277</v>
      </c>
      <c r="B319" s="30">
        <v>318</v>
      </c>
      <c r="C319" s="24"/>
      <c r="D319" s="24" t="s">
        <v>39</v>
      </c>
      <c r="E319" s="87" t="s">
        <v>1669</v>
      </c>
      <c r="F319" s="88" t="s">
        <v>807</v>
      </c>
      <c r="G319" s="88" t="s">
        <v>2159</v>
      </c>
      <c r="H319" s="88" t="s">
        <v>2160</v>
      </c>
      <c r="I319" s="60" t="s">
        <v>2161</v>
      </c>
      <c r="J319" s="31">
        <v>1</v>
      </c>
      <c r="K319" s="51">
        <v>43132</v>
      </c>
      <c r="L319" s="51">
        <v>43281</v>
      </c>
      <c r="M319" s="59">
        <f t="shared" si="79"/>
        <v>21.285714285714285</v>
      </c>
      <c r="N319" s="30" t="s">
        <v>1594</v>
      </c>
      <c r="O319" s="108">
        <v>0</v>
      </c>
      <c r="P319" s="30"/>
      <c r="Q319" s="54">
        <f t="shared" si="73"/>
        <v>0</v>
      </c>
      <c r="R319" s="55">
        <f t="shared" si="74"/>
        <v>0</v>
      </c>
      <c r="S319" s="55">
        <f t="shared" ca="1" si="75"/>
        <v>0</v>
      </c>
      <c r="T319" s="55">
        <f t="shared" ca="1" si="76"/>
        <v>21.285714285714285</v>
      </c>
      <c r="U319" s="28" t="str">
        <f t="shared" ca="1" si="78"/>
        <v>NO</v>
      </c>
      <c r="V319" s="105" t="str">
        <f t="shared" ca="1" si="77"/>
        <v>VENCIDO</v>
      </c>
      <c r="W319" s="105" t="str">
        <f t="shared" ca="1" si="66"/>
        <v>VENCIDO</v>
      </c>
      <c r="X319" s="29" t="s">
        <v>567</v>
      </c>
      <c r="Y319" s="100" t="s">
        <v>324</v>
      </c>
      <c r="Z319" s="29">
        <f t="shared" si="67"/>
        <v>1</v>
      </c>
      <c r="AA319" s="29" t="str">
        <f t="shared" si="72"/>
        <v>H1R14 - 1</v>
      </c>
      <c r="AB319" s="111">
        <f t="shared" ca="1" si="69"/>
        <v>1</v>
      </c>
      <c r="AC319" s="111">
        <f t="shared" ca="1" si="70"/>
        <v>1</v>
      </c>
      <c r="AD319" s="111" t="str">
        <f t="shared" si="71"/>
        <v>H1R14.</v>
      </c>
      <c r="AE319" s="111" t="str">
        <f t="shared" si="68"/>
        <v>H1R14</v>
      </c>
      <c r="AF319" s="21"/>
      <c r="AG319" s="21"/>
      <c r="AH319" s="21"/>
      <c r="AI319" s="21"/>
      <c r="AJ319" s="21"/>
      <c r="AK319" s="21"/>
      <c r="AL319" s="21"/>
      <c r="AM319" s="21"/>
      <c r="AN319" s="21"/>
      <c r="AO319" s="21"/>
    </row>
    <row r="320" spans="1:41" s="2" customFormat="1" ht="249.95" customHeight="1" x14ac:dyDescent="0.2">
      <c r="A320" s="24">
        <v>278</v>
      </c>
      <c r="B320" s="30">
        <v>319</v>
      </c>
      <c r="C320" s="24"/>
      <c r="D320" s="24" t="s">
        <v>33</v>
      </c>
      <c r="E320" s="87" t="s">
        <v>1668</v>
      </c>
      <c r="F320" s="88" t="s">
        <v>806</v>
      </c>
      <c r="G320" s="88" t="s">
        <v>1667</v>
      </c>
      <c r="H320" s="88" t="s">
        <v>1670</v>
      </c>
      <c r="I320" s="60" t="s">
        <v>1671</v>
      </c>
      <c r="J320" s="31">
        <v>1</v>
      </c>
      <c r="K320" s="51">
        <v>43040</v>
      </c>
      <c r="L320" s="51">
        <v>43099</v>
      </c>
      <c r="M320" s="59">
        <f t="shared" si="79"/>
        <v>8.4285714285714288</v>
      </c>
      <c r="N320" s="30" t="s">
        <v>1594</v>
      </c>
      <c r="O320" s="108">
        <v>0</v>
      </c>
      <c r="P320" s="30"/>
      <c r="Q320" s="54">
        <f t="shared" si="73"/>
        <v>0</v>
      </c>
      <c r="R320" s="55">
        <f t="shared" si="74"/>
        <v>0</v>
      </c>
      <c r="S320" s="55">
        <f t="shared" ca="1" si="75"/>
        <v>0</v>
      </c>
      <c r="T320" s="55">
        <f t="shared" ca="1" si="76"/>
        <v>8.4285714285714288</v>
      </c>
      <c r="U320" s="28" t="str">
        <f t="shared" ca="1" si="78"/>
        <v>NO</v>
      </c>
      <c r="V320" s="105" t="str">
        <f t="shared" ca="1" si="77"/>
        <v>VENCIDO</v>
      </c>
      <c r="W320" s="105" t="str">
        <f t="shared" ca="1" si="66"/>
        <v>VENCIDO</v>
      </c>
      <c r="X320" s="29" t="s">
        <v>567</v>
      </c>
      <c r="Y320" s="100" t="s">
        <v>325</v>
      </c>
      <c r="Z320" s="29">
        <f t="shared" si="67"/>
        <v>1</v>
      </c>
      <c r="AA320" s="29" t="str">
        <f t="shared" si="72"/>
        <v>H2R14 - 1</v>
      </c>
      <c r="AB320" s="111">
        <f t="shared" ca="1" si="69"/>
        <v>1</v>
      </c>
      <c r="AC320" s="111">
        <f t="shared" ca="1" si="70"/>
        <v>1</v>
      </c>
      <c r="AD320" s="111" t="str">
        <f t="shared" si="71"/>
        <v>H2R14.</v>
      </c>
      <c r="AE320" s="111" t="str">
        <f t="shared" si="68"/>
        <v>H2R14</v>
      </c>
      <c r="AF320" s="21"/>
      <c r="AG320" s="21"/>
      <c r="AH320" s="21"/>
      <c r="AI320" s="21"/>
      <c r="AJ320" s="21"/>
      <c r="AK320" s="21"/>
      <c r="AL320" s="21"/>
      <c r="AM320" s="21"/>
      <c r="AN320" s="21"/>
      <c r="AO320" s="21"/>
    </row>
    <row r="321" spans="1:41" s="2" customFormat="1" ht="249.95" customHeight="1" x14ac:dyDescent="0.2">
      <c r="A321" s="24">
        <v>279</v>
      </c>
      <c r="B321" s="30">
        <v>320</v>
      </c>
      <c r="C321" s="24"/>
      <c r="D321" s="24" t="s">
        <v>33</v>
      </c>
      <c r="E321" s="87" t="s">
        <v>60</v>
      </c>
      <c r="F321" s="87" t="s">
        <v>61</v>
      </c>
      <c r="G321" s="87" t="s">
        <v>2162</v>
      </c>
      <c r="H321" s="88" t="s">
        <v>1672</v>
      </c>
      <c r="I321" s="60" t="s">
        <v>1673</v>
      </c>
      <c r="J321" s="31">
        <v>1</v>
      </c>
      <c r="K321" s="51">
        <v>43040</v>
      </c>
      <c r="L321" s="51">
        <v>43099</v>
      </c>
      <c r="M321" s="59">
        <f t="shared" si="79"/>
        <v>8.4285714285714288</v>
      </c>
      <c r="N321" s="30" t="s">
        <v>1594</v>
      </c>
      <c r="O321" s="108">
        <v>1</v>
      </c>
      <c r="P321" s="30"/>
      <c r="Q321" s="54">
        <f t="shared" si="73"/>
        <v>100</v>
      </c>
      <c r="R321" s="55">
        <f t="shared" si="74"/>
        <v>8.4285714285714288</v>
      </c>
      <c r="S321" s="55">
        <f t="shared" ca="1" si="75"/>
        <v>8.4285714285714288</v>
      </c>
      <c r="T321" s="55">
        <f t="shared" ca="1" si="76"/>
        <v>8.4285714285714288</v>
      </c>
      <c r="U321" s="28" t="str">
        <f t="shared" si="78"/>
        <v>SI</v>
      </c>
      <c r="V321" s="105" t="str">
        <f t="shared" si="77"/>
        <v>CUMPLIDO</v>
      </c>
      <c r="W321" s="105" t="str">
        <f t="shared" si="66"/>
        <v>CUMPLIDO</v>
      </c>
      <c r="X321" s="29" t="s">
        <v>567</v>
      </c>
      <c r="Y321" s="100" t="s">
        <v>326</v>
      </c>
      <c r="Z321" s="29">
        <f t="shared" si="67"/>
        <v>1</v>
      </c>
      <c r="AA321" s="29" t="str">
        <f t="shared" si="72"/>
        <v>H4R14 - 1</v>
      </c>
      <c r="AB321" s="111">
        <f t="shared" si="69"/>
        <v>5</v>
      </c>
      <c r="AC321" s="111">
        <f t="shared" si="70"/>
        <v>5</v>
      </c>
      <c r="AD321" s="111" t="str">
        <f t="shared" si="71"/>
        <v>H4R14</v>
      </c>
      <c r="AE321" s="111" t="str">
        <f t="shared" si="68"/>
        <v>H4R14</v>
      </c>
      <c r="AF321" s="21"/>
      <c r="AG321" s="21"/>
      <c r="AH321" s="21"/>
      <c r="AI321" s="21"/>
      <c r="AJ321" s="21"/>
      <c r="AK321" s="21"/>
      <c r="AL321" s="21"/>
      <c r="AM321" s="21"/>
      <c r="AN321" s="21"/>
      <c r="AO321" s="21"/>
    </row>
    <row r="322" spans="1:41" s="2" customFormat="1" ht="131.25" customHeight="1" x14ac:dyDescent="0.2">
      <c r="A322" s="24">
        <v>280</v>
      </c>
      <c r="B322" s="30">
        <v>321</v>
      </c>
      <c r="C322" s="24"/>
      <c r="D322" s="24" t="s">
        <v>43</v>
      </c>
      <c r="E322" s="87" t="s">
        <v>1402</v>
      </c>
      <c r="F322" s="87" t="s">
        <v>1406</v>
      </c>
      <c r="G322" s="87" t="s">
        <v>1403</v>
      </c>
      <c r="H322" s="88" t="s">
        <v>1400</v>
      </c>
      <c r="I322" s="60" t="s">
        <v>1401</v>
      </c>
      <c r="J322" s="31">
        <v>2</v>
      </c>
      <c r="K322" s="51">
        <v>43040</v>
      </c>
      <c r="L322" s="51">
        <v>43403</v>
      </c>
      <c r="M322" s="59">
        <f t="shared" si="79"/>
        <v>51.857142857142854</v>
      </c>
      <c r="N322" s="30" t="s">
        <v>1345</v>
      </c>
      <c r="O322" s="108">
        <v>0</v>
      </c>
      <c r="P322" s="30"/>
      <c r="Q322" s="54">
        <f t="shared" si="73"/>
        <v>0</v>
      </c>
      <c r="R322" s="55">
        <f t="shared" si="74"/>
        <v>0</v>
      </c>
      <c r="S322" s="55">
        <f t="shared" ca="1" si="75"/>
        <v>0</v>
      </c>
      <c r="T322" s="55">
        <f t="shared" ca="1" si="76"/>
        <v>0</v>
      </c>
      <c r="U322" s="28" t="str">
        <f t="shared" ca="1" si="78"/>
        <v>NO</v>
      </c>
      <c r="V322" s="105" t="str">
        <f t="shared" ca="1" si="77"/>
        <v>EN TERMINO</v>
      </c>
      <c r="W322" s="105" t="str">
        <f t="shared" ref="W322:W385" ca="1" si="80">IF(A322&lt;&gt;"",IF(AC322=1,"VENCIDO",IF(AC322=2,"PRÓXIMO A VENCER",IF(AC322=3,"EN TERMINO",IF(AC322=4,"CON AVANCE",IF(AC322=5,"CUMPLIDO",))))),"")</f>
        <v>EN TERMINO</v>
      </c>
      <c r="X322" s="29" t="s">
        <v>567</v>
      </c>
      <c r="Y322" s="100" t="s">
        <v>327</v>
      </c>
      <c r="Z322" s="29">
        <f t="shared" ref="Z322:Z385" si="81">IF(A322&lt;&gt;"",1,Z321+1)</f>
        <v>1</v>
      </c>
      <c r="AA322" s="29" t="str">
        <f t="shared" si="72"/>
        <v>H5R14 - 1</v>
      </c>
      <c r="AB322" s="111">
        <f t="shared" ca="1" si="69"/>
        <v>3</v>
      </c>
      <c r="AC322" s="111">
        <f t="shared" ca="1" si="70"/>
        <v>3</v>
      </c>
      <c r="AD322" s="111" t="str">
        <f t="shared" si="71"/>
        <v>H5R14.</v>
      </c>
      <c r="AE322" s="111" t="str">
        <f t="shared" si="68"/>
        <v>H5R14</v>
      </c>
      <c r="AF322" s="21"/>
      <c r="AG322" s="21"/>
      <c r="AH322" s="21"/>
      <c r="AI322" s="21"/>
      <c r="AJ322" s="21"/>
      <c r="AK322" s="21"/>
      <c r="AL322" s="21"/>
      <c r="AM322" s="21"/>
      <c r="AN322" s="21"/>
      <c r="AO322" s="21"/>
    </row>
    <row r="323" spans="1:41" s="2" customFormat="1" ht="153" customHeight="1" x14ac:dyDescent="0.2">
      <c r="A323" s="24"/>
      <c r="B323" s="30">
        <v>322</v>
      </c>
      <c r="C323" s="24"/>
      <c r="D323" s="24" t="s">
        <v>43</v>
      </c>
      <c r="E323" s="87" t="s">
        <v>1404</v>
      </c>
      <c r="F323" s="87" t="s">
        <v>1405</v>
      </c>
      <c r="G323" s="87" t="s">
        <v>1408</v>
      </c>
      <c r="H323" s="88" t="s">
        <v>1407</v>
      </c>
      <c r="I323" s="60" t="s">
        <v>1409</v>
      </c>
      <c r="J323" s="31">
        <v>2</v>
      </c>
      <c r="K323" s="51">
        <v>43040</v>
      </c>
      <c r="L323" s="51">
        <v>43403</v>
      </c>
      <c r="M323" s="59">
        <f t="shared" si="79"/>
        <v>51.857142857142854</v>
      </c>
      <c r="N323" s="30" t="s">
        <v>1345</v>
      </c>
      <c r="O323" s="108">
        <v>0</v>
      </c>
      <c r="P323" s="30"/>
      <c r="Q323" s="54">
        <f t="shared" si="73"/>
        <v>0</v>
      </c>
      <c r="R323" s="55">
        <f t="shared" si="74"/>
        <v>0</v>
      </c>
      <c r="S323" s="55">
        <f t="shared" ca="1" si="75"/>
        <v>0</v>
      </c>
      <c r="T323" s="55">
        <f t="shared" ca="1" si="76"/>
        <v>0</v>
      </c>
      <c r="U323" s="28" t="str">
        <f t="shared" si="78"/>
        <v>NO</v>
      </c>
      <c r="V323" s="105" t="str">
        <f t="shared" ca="1" si="77"/>
        <v>EN TERMINO</v>
      </c>
      <c r="W323" s="105" t="str">
        <f t="shared" si="80"/>
        <v/>
      </c>
      <c r="X323" s="29" t="s">
        <v>567</v>
      </c>
      <c r="Y323" s="100" t="s">
        <v>327</v>
      </c>
      <c r="Z323" s="29">
        <f t="shared" si="81"/>
        <v>2</v>
      </c>
      <c r="AA323" s="29" t="str">
        <f t="shared" si="72"/>
        <v>H5R14 - 2</v>
      </c>
      <c r="AB323" s="111">
        <f t="shared" ca="1" si="69"/>
        <v>3</v>
      </c>
      <c r="AC323" s="111">
        <f t="shared" ca="1" si="70"/>
        <v>3</v>
      </c>
      <c r="AD323" s="111" t="str">
        <f t="shared" si="71"/>
        <v>H5R14.</v>
      </c>
      <c r="AE323" s="111" t="str">
        <f t="shared" si="68"/>
        <v>H5R14</v>
      </c>
      <c r="AF323" s="21"/>
      <c r="AG323" s="21"/>
      <c r="AH323" s="21" t="s">
        <v>629</v>
      </c>
      <c r="AI323" s="21"/>
      <c r="AJ323" s="21"/>
      <c r="AK323" s="21"/>
      <c r="AL323" s="21"/>
      <c r="AM323" s="21"/>
      <c r="AN323" s="21"/>
      <c r="AO323" s="21"/>
    </row>
    <row r="324" spans="1:41" s="2" customFormat="1" ht="249.95" customHeight="1" x14ac:dyDescent="0.2">
      <c r="A324" s="24">
        <v>281</v>
      </c>
      <c r="B324" s="30">
        <v>323</v>
      </c>
      <c r="C324" s="24"/>
      <c r="D324" s="24" t="s">
        <v>33</v>
      </c>
      <c r="E324" s="87" t="s">
        <v>630</v>
      </c>
      <c r="F324" s="87" t="s">
        <v>62</v>
      </c>
      <c r="G324" s="87" t="s">
        <v>1066</v>
      </c>
      <c r="H324" s="88" t="s">
        <v>1067</v>
      </c>
      <c r="I324" s="60" t="s">
        <v>27</v>
      </c>
      <c r="J324" s="31">
        <v>3</v>
      </c>
      <c r="K324" s="51">
        <v>43040</v>
      </c>
      <c r="L324" s="51">
        <v>43312</v>
      </c>
      <c r="M324" s="59">
        <f t="shared" si="79"/>
        <v>38.857142857142854</v>
      </c>
      <c r="N324" s="30" t="s">
        <v>21</v>
      </c>
      <c r="O324" s="108">
        <v>2</v>
      </c>
      <c r="P324" s="30"/>
      <c r="Q324" s="54">
        <f t="shared" si="73"/>
        <v>66.666666666666657</v>
      </c>
      <c r="R324" s="55">
        <f t="shared" si="74"/>
        <v>25.904761904761898</v>
      </c>
      <c r="S324" s="55">
        <f t="shared" ca="1" si="75"/>
        <v>0</v>
      </c>
      <c r="T324" s="55">
        <f t="shared" ca="1" si="76"/>
        <v>0</v>
      </c>
      <c r="U324" s="28" t="str">
        <f t="shared" ca="1" si="78"/>
        <v>NO</v>
      </c>
      <c r="V324" s="105" t="str">
        <f t="shared" ca="1" si="77"/>
        <v>PRÓXIMO A VENCER</v>
      </c>
      <c r="W324" s="105" t="str">
        <f t="shared" ca="1" si="80"/>
        <v>PRÓXIMO A VENCER</v>
      </c>
      <c r="X324" s="29" t="s">
        <v>567</v>
      </c>
      <c r="Y324" s="100" t="s">
        <v>328</v>
      </c>
      <c r="Z324" s="29">
        <f t="shared" si="81"/>
        <v>1</v>
      </c>
      <c r="AA324" s="29" t="str">
        <f t="shared" si="72"/>
        <v>H6R14 - 1</v>
      </c>
      <c r="AB324" s="111">
        <f t="shared" ca="1" si="69"/>
        <v>2</v>
      </c>
      <c r="AC324" s="111">
        <f t="shared" ca="1" si="70"/>
        <v>2</v>
      </c>
      <c r="AD324" s="111" t="str">
        <f t="shared" si="71"/>
        <v>H6R14</v>
      </c>
      <c r="AE324" s="111" t="str">
        <f t="shared" si="68"/>
        <v>H6R14</v>
      </c>
      <c r="AF324" s="21"/>
      <c r="AG324" s="21"/>
      <c r="AH324" s="21"/>
      <c r="AI324" s="21"/>
      <c r="AJ324" s="21"/>
      <c r="AK324" s="21"/>
      <c r="AL324" s="21"/>
      <c r="AM324" s="21"/>
      <c r="AN324" s="21"/>
      <c r="AO324" s="21"/>
    </row>
    <row r="325" spans="1:41" s="2" customFormat="1" ht="249.95" customHeight="1" x14ac:dyDescent="0.2">
      <c r="A325" s="24">
        <v>282</v>
      </c>
      <c r="B325" s="30">
        <v>324</v>
      </c>
      <c r="C325" s="24"/>
      <c r="D325" s="24" t="s">
        <v>39</v>
      </c>
      <c r="E325" s="87" t="s">
        <v>631</v>
      </c>
      <c r="F325" s="88" t="s">
        <v>64</v>
      </c>
      <c r="G325" s="88" t="s">
        <v>1069</v>
      </c>
      <c r="H325" s="88" t="s">
        <v>1070</v>
      </c>
      <c r="I325" s="60" t="s">
        <v>1071</v>
      </c>
      <c r="J325" s="31">
        <v>2</v>
      </c>
      <c r="K325" s="51">
        <v>43040</v>
      </c>
      <c r="L325" s="51">
        <v>43189</v>
      </c>
      <c r="M325" s="59">
        <f t="shared" si="79"/>
        <v>21.285714285714285</v>
      </c>
      <c r="N325" s="30" t="s">
        <v>21</v>
      </c>
      <c r="O325" s="108">
        <v>2</v>
      </c>
      <c r="P325" s="30"/>
      <c r="Q325" s="54">
        <f t="shared" si="73"/>
        <v>100</v>
      </c>
      <c r="R325" s="55">
        <f t="shared" si="74"/>
        <v>21.285714285714285</v>
      </c>
      <c r="S325" s="55">
        <f t="shared" ca="1" si="75"/>
        <v>21.285714285714285</v>
      </c>
      <c r="T325" s="55">
        <f t="shared" ca="1" si="76"/>
        <v>21.285714285714285</v>
      </c>
      <c r="U325" s="28" t="str">
        <f t="shared" si="78"/>
        <v>SI</v>
      </c>
      <c r="V325" s="105" t="str">
        <f t="shared" si="77"/>
        <v>CUMPLIDO</v>
      </c>
      <c r="W325" s="105" t="str">
        <f t="shared" si="80"/>
        <v>CUMPLIDO</v>
      </c>
      <c r="X325" s="29" t="s">
        <v>567</v>
      </c>
      <c r="Y325" s="100" t="s">
        <v>329</v>
      </c>
      <c r="Z325" s="29">
        <f t="shared" si="81"/>
        <v>1</v>
      </c>
      <c r="AA325" s="29" t="str">
        <f t="shared" si="72"/>
        <v>H9R14 - 1</v>
      </c>
      <c r="AB325" s="111">
        <f t="shared" si="69"/>
        <v>5</v>
      </c>
      <c r="AC325" s="111">
        <f t="shared" si="70"/>
        <v>5</v>
      </c>
      <c r="AD325" s="111" t="str">
        <f t="shared" si="71"/>
        <v>H9R14</v>
      </c>
      <c r="AE325" s="111" t="str">
        <f t="shared" ref="AE325:AE388" si="82">IFERROR(MID(AD325,1,FIND(".",AD325,1)-1),AD325)</f>
        <v>H9R14</v>
      </c>
      <c r="AF325" s="21"/>
      <c r="AG325" s="21"/>
      <c r="AH325" s="21"/>
      <c r="AI325" s="21"/>
      <c r="AJ325" s="21"/>
      <c r="AK325" s="21"/>
      <c r="AL325" s="21"/>
      <c r="AM325" s="21"/>
      <c r="AN325" s="21"/>
      <c r="AO325" s="21"/>
    </row>
    <row r="326" spans="1:41" s="2" customFormat="1" ht="249.95" customHeight="1" x14ac:dyDescent="0.2">
      <c r="A326" s="24">
        <v>283</v>
      </c>
      <c r="B326" s="30">
        <v>325</v>
      </c>
      <c r="C326" s="24"/>
      <c r="D326" s="24" t="s">
        <v>33</v>
      </c>
      <c r="E326" s="71" t="s">
        <v>1676</v>
      </c>
      <c r="F326" s="88" t="s">
        <v>65</v>
      </c>
      <c r="G326" s="88" t="s">
        <v>1674</v>
      </c>
      <c r="H326" s="88" t="s">
        <v>1677</v>
      </c>
      <c r="I326" s="60" t="s">
        <v>1675</v>
      </c>
      <c r="J326" s="31">
        <v>2</v>
      </c>
      <c r="K326" s="51">
        <v>43040</v>
      </c>
      <c r="L326" s="51">
        <v>43189</v>
      </c>
      <c r="M326" s="59">
        <f t="shared" si="79"/>
        <v>21.285714285714285</v>
      </c>
      <c r="N326" s="30" t="s">
        <v>1594</v>
      </c>
      <c r="O326" s="108">
        <v>0</v>
      </c>
      <c r="P326" s="30"/>
      <c r="Q326" s="54">
        <f t="shared" si="73"/>
        <v>0</v>
      </c>
      <c r="R326" s="55">
        <f t="shared" si="74"/>
        <v>0</v>
      </c>
      <c r="S326" s="55">
        <f t="shared" ca="1" si="75"/>
        <v>0</v>
      </c>
      <c r="T326" s="55">
        <f t="shared" ca="1" si="76"/>
        <v>21.285714285714285</v>
      </c>
      <c r="U326" s="28" t="str">
        <f t="shared" ca="1" si="78"/>
        <v>NO</v>
      </c>
      <c r="V326" s="105" t="str">
        <f t="shared" ca="1" si="77"/>
        <v>VENCIDO</v>
      </c>
      <c r="W326" s="105" t="str">
        <f t="shared" ca="1" si="80"/>
        <v>VENCIDO</v>
      </c>
      <c r="X326" s="29" t="s">
        <v>567</v>
      </c>
      <c r="Y326" s="100" t="s">
        <v>330</v>
      </c>
      <c r="Z326" s="29">
        <f t="shared" si="81"/>
        <v>1</v>
      </c>
      <c r="AA326" s="29" t="str">
        <f t="shared" si="72"/>
        <v>H11R14 - 1</v>
      </c>
      <c r="AB326" s="111">
        <f t="shared" ca="1" si="69"/>
        <v>1</v>
      </c>
      <c r="AC326" s="111">
        <f t="shared" ca="1" si="70"/>
        <v>1</v>
      </c>
      <c r="AD326" s="111" t="str">
        <f t="shared" si="71"/>
        <v>H11R14.</v>
      </c>
      <c r="AE326" s="111" t="str">
        <f t="shared" si="82"/>
        <v>H11R14</v>
      </c>
      <c r="AF326" s="21"/>
      <c r="AG326" s="21"/>
      <c r="AH326" s="21"/>
      <c r="AI326" s="21"/>
      <c r="AJ326" s="21"/>
      <c r="AK326" s="21"/>
      <c r="AL326" s="21"/>
      <c r="AM326" s="21"/>
      <c r="AN326" s="21"/>
      <c r="AO326" s="21"/>
    </row>
    <row r="327" spans="1:41" s="2" customFormat="1" ht="249.95" customHeight="1" x14ac:dyDescent="0.2">
      <c r="A327" s="24">
        <v>284</v>
      </c>
      <c r="B327" s="30">
        <v>326</v>
      </c>
      <c r="C327" s="24"/>
      <c r="D327" s="24" t="s">
        <v>40</v>
      </c>
      <c r="E327" s="87" t="s">
        <v>960</v>
      </c>
      <c r="F327" s="88" t="s">
        <v>66</v>
      </c>
      <c r="G327" s="70" t="s">
        <v>1033</v>
      </c>
      <c r="H327" s="71" t="s">
        <v>1034</v>
      </c>
      <c r="I327" s="72" t="s">
        <v>993</v>
      </c>
      <c r="J327" s="72">
        <v>3</v>
      </c>
      <c r="K327" s="73">
        <v>43040</v>
      </c>
      <c r="L327" s="73">
        <v>43403</v>
      </c>
      <c r="M327" s="59">
        <f t="shared" si="79"/>
        <v>51.857142857142854</v>
      </c>
      <c r="N327" s="72" t="s">
        <v>28</v>
      </c>
      <c r="O327" s="108">
        <v>0</v>
      </c>
      <c r="P327" s="30"/>
      <c r="Q327" s="54">
        <f t="shared" si="73"/>
        <v>0</v>
      </c>
      <c r="R327" s="55">
        <f t="shared" si="74"/>
        <v>0</v>
      </c>
      <c r="S327" s="55">
        <f t="shared" ca="1" si="75"/>
        <v>0</v>
      </c>
      <c r="T327" s="55">
        <f t="shared" ca="1" si="76"/>
        <v>0</v>
      </c>
      <c r="U327" s="28" t="str">
        <f t="shared" ca="1" si="78"/>
        <v>NO</v>
      </c>
      <c r="V327" s="105" t="str">
        <f t="shared" ca="1" si="77"/>
        <v>EN TERMINO</v>
      </c>
      <c r="W327" s="105" t="str">
        <f t="shared" ca="1" si="80"/>
        <v>EN TERMINO</v>
      </c>
      <c r="X327" s="29" t="s">
        <v>567</v>
      </c>
      <c r="Y327" s="100" t="s">
        <v>331</v>
      </c>
      <c r="Z327" s="29">
        <f t="shared" si="81"/>
        <v>1</v>
      </c>
      <c r="AA327" s="29" t="str">
        <f t="shared" si="72"/>
        <v>H13R14 - 1</v>
      </c>
      <c r="AB327" s="111">
        <f t="shared" ref="AB327:AB390" ca="1" si="83">IF(V327="VENCIDO",1,IF(V327="PRÓXIMO A VENCER",2,IF(V327="EN TERMINO",3,IF(V327="CON AVANCE",4,IF(V327="CUMPLIDO",5,)))))</f>
        <v>3</v>
      </c>
      <c r="AC327" s="111">
        <f t="shared" ref="AC327:AC390" ca="1" si="84">IF(Z328=Z327+1,MIN(AB327,AC328),AB327)</f>
        <v>3</v>
      </c>
      <c r="AD327" s="111" t="str">
        <f t="shared" si="71"/>
        <v>H13R14</v>
      </c>
      <c r="AE327" s="111" t="str">
        <f t="shared" si="82"/>
        <v>H13R14</v>
      </c>
      <c r="AF327" s="21"/>
      <c r="AG327" s="21"/>
      <c r="AH327" s="21"/>
      <c r="AI327" s="21"/>
      <c r="AJ327" s="21"/>
      <c r="AK327" s="21"/>
      <c r="AL327" s="21"/>
      <c r="AM327" s="21"/>
      <c r="AN327" s="21"/>
      <c r="AO327" s="21"/>
    </row>
    <row r="328" spans="1:41" s="2" customFormat="1" ht="249.95" customHeight="1" x14ac:dyDescent="0.2">
      <c r="A328" s="24">
        <v>285</v>
      </c>
      <c r="B328" s="30">
        <v>327</v>
      </c>
      <c r="C328" s="24"/>
      <c r="D328" s="24" t="s">
        <v>33</v>
      </c>
      <c r="E328" s="87" t="s">
        <v>635</v>
      </c>
      <c r="F328" s="88" t="s">
        <v>67</v>
      </c>
      <c r="G328" s="70" t="s">
        <v>1035</v>
      </c>
      <c r="H328" s="71" t="s">
        <v>1036</v>
      </c>
      <c r="I328" s="30" t="s">
        <v>1037</v>
      </c>
      <c r="J328" s="72">
        <v>1</v>
      </c>
      <c r="K328" s="73">
        <v>43040</v>
      </c>
      <c r="L328" s="73">
        <v>43099</v>
      </c>
      <c r="M328" s="59">
        <f t="shared" si="79"/>
        <v>8.4285714285714288</v>
      </c>
      <c r="N328" s="30" t="s">
        <v>1038</v>
      </c>
      <c r="O328" s="108">
        <v>1</v>
      </c>
      <c r="P328" s="30"/>
      <c r="Q328" s="54">
        <f t="shared" si="73"/>
        <v>100</v>
      </c>
      <c r="R328" s="55">
        <f t="shared" si="74"/>
        <v>8.4285714285714288</v>
      </c>
      <c r="S328" s="55">
        <f t="shared" ca="1" si="75"/>
        <v>8.4285714285714288</v>
      </c>
      <c r="T328" s="55">
        <f t="shared" ca="1" si="76"/>
        <v>8.4285714285714288</v>
      </c>
      <c r="U328" s="28" t="str">
        <f t="shared" si="78"/>
        <v>SI</v>
      </c>
      <c r="V328" s="105" t="str">
        <f t="shared" si="77"/>
        <v>CUMPLIDO</v>
      </c>
      <c r="W328" s="105" t="str">
        <f t="shared" si="80"/>
        <v>CUMPLIDO</v>
      </c>
      <c r="X328" s="29" t="s">
        <v>567</v>
      </c>
      <c r="Y328" s="100" t="s">
        <v>332</v>
      </c>
      <c r="Z328" s="29">
        <f t="shared" si="81"/>
        <v>1</v>
      </c>
      <c r="AA328" s="29" t="str">
        <f t="shared" si="72"/>
        <v>H14R14 - 1</v>
      </c>
      <c r="AB328" s="111">
        <f t="shared" si="83"/>
        <v>5</v>
      </c>
      <c r="AC328" s="111">
        <f t="shared" si="84"/>
        <v>5</v>
      </c>
      <c r="AD328" s="111" t="str">
        <f t="shared" si="71"/>
        <v>H14R14</v>
      </c>
      <c r="AE328" s="111" t="str">
        <f t="shared" si="82"/>
        <v>H14R14</v>
      </c>
      <c r="AF328" s="21"/>
      <c r="AG328" s="21"/>
      <c r="AH328" s="21"/>
      <c r="AI328" s="21"/>
      <c r="AJ328" s="21"/>
      <c r="AK328" s="21"/>
      <c r="AL328" s="21"/>
      <c r="AM328" s="21"/>
      <c r="AN328" s="21"/>
      <c r="AO328" s="21"/>
    </row>
    <row r="329" spans="1:41" s="2" customFormat="1" ht="249.95" customHeight="1" x14ac:dyDescent="0.2">
      <c r="A329" s="24">
        <v>286</v>
      </c>
      <c r="B329" s="30">
        <v>328</v>
      </c>
      <c r="C329" s="24"/>
      <c r="D329" s="24" t="s">
        <v>33</v>
      </c>
      <c r="E329" s="87" t="s">
        <v>1043</v>
      </c>
      <c r="F329" s="88" t="s">
        <v>2015</v>
      </c>
      <c r="G329" s="56" t="s">
        <v>1003</v>
      </c>
      <c r="H329" s="56" t="s">
        <v>1004</v>
      </c>
      <c r="I329" s="67" t="s">
        <v>1039</v>
      </c>
      <c r="J329" s="72">
        <v>2</v>
      </c>
      <c r="K329" s="73">
        <v>43132</v>
      </c>
      <c r="L329" s="73">
        <v>43159</v>
      </c>
      <c r="M329" s="59">
        <f t="shared" si="79"/>
        <v>3.8571428571428572</v>
      </c>
      <c r="N329" s="72" t="s">
        <v>28</v>
      </c>
      <c r="O329" s="108">
        <v>2</v>
      </c>
      <c r="P329" s="30"/>
      <c r="Q329" s="54">
        <f t="shared" si="73"/>
        <v>100</v>
      </c>
      <c r="R329" s="55">
        <f t="shared" si="74"/>
        <v>3.8571428571428572</v>
      </c>
      <c r="S329" s="55">
        <f t="shared" ca="1" si="75"/>
        <v>3.8571428571428572</v>
      </c>
      <c r="T329" s="55">
        <f t="shared" ca="1" si="76"/>
        <v>3.8571428571428572</v>
      </c>
      <c r="U329" s="28" t="str">
        <f t="shared" si="78"/>
        <v>SI</v>
      </c>
      <c r="V329" s="105" t="str">
        <f t="shared" si="77"/>
        <v>CUMPLIDO</v>
      </c>
      <c r="W329" s="105" t="str">
        <f t="shared" si="80"/>
        <v>CUMPLIDO</v>
      </c>
      <c r="X329" s="29" t="s">
        <v>567</v>
      </c>
      <c r="Y329" s="100" t="s">
        <v>333</v>
      </c>
      <c r="Z329" s="29">
        <f t="shared" si="81"/>
        <v>1</v>
      </c>
      <c r="AA329" s="29" t="str">
        <f t="shared" si="72"/>
        <v>H16R14 - 1</v>
      </c>
      <c r="AB329" s="111">
        <f t="shared" si="83"/>
        <v>5</v>
      </c>
      <c r="AC329" s="111">
        <f t="shared" si="84"/>
        <v>5</v>
      </c>
      <c r="AD329" s="111" t="str">
        <f t="shared" si="71"/>
        <v>H16R14</v>
      </c>
      <c r="AE329" s="111" t="str">
        <f t="shared" si="82"/>
        <v>H16R14</v>
      </c>
      <c r="AF329" s="21"/>
      <c r="AG329" s="21"/>
      <c r="AH329" s="21" t="s">
        <v>629</v>
      </c>
      <c r="AI329" s="21"/>
      <c r="AJ329" s="21"/>
      <c r="AK329" s="21"/>
      <c r="AL329" s="21"/>
      <c r="AM329" s="21"/>
      <c r="AN329" s="21"/>
      <c r="AO329" s="21"/>
    </row>
    <row r="330" spans="1:41" s="2" customFormat="1" ht="249.95" customHeight="1" x14ac:dyDescent="0.2">
      <c r="A330" s="24">
        <v>287</v>
      </c>
      <c r="B330" s="30">
        <v>329</v>
      </c>
      <c r="C330" s="24"/>
      <c r="D330" s="24" t="s">
        <v>33</v>
      </c>
      <c r="E330" s="87" t="s">
        <v>636</v>
      </c>
      <c r="F330" s="88" t="s">
        <v>68</v>
      </c>
      <c r="G330" s="71" t="s">
        <v>1040</v>
      </c>
      <c r="H330" s="71" t="s">
        <v>1041</v>
      </c>
      <c r="I330" s="72" t="s">
        <v>1042</v>
      </c>
      <c r="J330" s="83">
        <v>1</v>
      </c>
      <c r="K330" s="73">
        <v>43132</v>
      </c>
      <c r="L330" s="73">
        <v>43159</v>
      </c>
      <c r="M330" s="59">
        <f t="shared" si="79"/>
        <v>3.8571428571428572</v>
      </c>
      <c r="N330" s="72" t="s">
        <v>28</v>
      </c>
      <c r="O330" s="108">
        <v>1</v>
      </c>
      <c r="P330" s="30"/>
      <c r="Q330" s="54">
        <f t="shared" si="73"/>
        <v>100</v>
      </c>
      <c r="R330" s="55">
        <f t="shared" si="74"/>
        <v>3.8571428571428572</v>
      </c>
      <c r="S330" s="55">
        <f t="shared" ca="1" si="75"/>
        <v>3.8571428571428572</v>
      </c>
      <c r="T330" s="55">
        <f t="shared" ca="1" si="76"/>
        <v>3.8571428571428572</v>
      </c>
      <c r="U330" s="28" t="str">
        <f t="shared" si="78"/>
        <v>SI</v>
      </c>
      <c r="V330" s="105" t="str">
        <f t="shared" si="77"/>
        <v>CUMPLIDO</v>
      </c>
      <c r="W330" s="105" t="str">
        <f t="shared" si="80"/>
        <v>CUMPLIDO</v>
      </c>
      <c r="X330" s="29" t="s">
        <v>567</v>
      </c>
      <c r="Y330" s="100" t="s">
        <v>334</v>
      </c>
      <c r="Z330" s="29">
        <f t="shared" si="81"/>
        <v>1</v>
      </c>
      <c r="AA330" s="29" t="str">
        <f t="shared" si="72"/>
        <v>H17R14 - 1</v>
      </c>
      <c r="AB330" s="111">
        <f t="shared" si="83"/>
        <v>5</v>
      </c>
      <c r="AC330" s="111">
        <f t="shared" si="84"/>
        <v>5</v>
      </c>
      <c r="AD330" s="111" t="str">
        <f t="shared" ref="AD330:AD393" si="85">IF(A330&lt;&gt;"",MID(E330,1,FIND(" ",E330,1)-1),AD329)</f>
        <v>H17R14</v>
      </c>
      <c r="AE330" s="111" t="str">
        <f t="shared" si="82"/>
        <v>H17R14</v>
      </c>
      <c r="AF330" s="21"/>
      <c r="AG330" s="21"/>
      <c r="AH330" s="21"/>
      <c r="AI330" s="21"/>
      <c r="AJ330" s="21"/>
      <c r="AK330" s="21"/>
      <c r="AL330" s="21"/>
      <c r="AM330" s="21"/>
      <c r="AN330" s="21"/>
      <c r="AO330" s="21"/>
    </row>
    <row r="331" spans="1:41" s="2" customFormat="1" ht="249.95" customHeight="1" x14ac:dyDescent="0.2">
      <c r="A331" s="24">
        <v>288</v>
      </c>
      <c r="B331" s="30">
        <v>330</v>
      </c>
      <c r="C331" s="24"/>
      <c r="D331" s="24" t="s">
        <v>33</v>
      </c>
      <c r="E331" s="87" t="s">
        <v>70</v>
      </c>
      <c r="F331" s="88" t="s">
        <v>69</v>
      </c>
      <c r="G331" s="70" t="s">
        <v>1044</v>
      </c>
      <c r="H331" s="71" t="s">
        <v>1045</v>
      </c>
      <c r="I331" s="30" t="s">
        <v>1046</v>
      </c>
      <c r="J331" s="72">
        <v>2</v>
      </c>
      <c r="K331" s="73">
        <v>43040</v>
      </c>
      <c r="L331" s="73">
        <v>43281</v>
      </c>
      <c r="M331" s="59">
        <f t="shared" si="79"/>
        <v>34.428571428571431</v>
      </c>
      <c r="N331" s="72" t="s">
        <v>28</v>
      </c>
      <c r="O331" s="108">
        <v>0</v>
      </c>
      <c r="P331" s="30"/>
      <c r="Q331" s="54">
        <f t="shared" si="73"/>
        <v>0</v>
      </c>
      <c r="R331" s="55">
        <f t="shared" si="74"/>
        <v>0</v>
      </c>
      <c r="S331" s="55">
        <f t="shared" ca="1" si="75"/>
        <v>0</v>
      </c>
      <c r="T331" s="55">
        <f t="shared" ca="1" si="76"/>
        <v>34.428571428571431</v>
      </c>
      <c r="U331" s="28" t="str">
        <f t="shared" ca="1" si="78"/>
        <v>NO</v>
      </c>
      <c r="V331" s="105" t="str">
        <f t="shared" ca="1" si="77"/>
        <v>VENCIDO</v>
      </c>
      <c r="W331" s="105" t="str">
        <f t="shared" ca="1" si="80"/>
        <v>VENCIDO</v>
      </c>
      <c r="X331" s="29" t="s">
        <v>567</v>
      </c>
      <c r="Y331" s="100" t="s">
        <v>335</v>
      </c>
      <c r="Z331" s="29">
        <f t="shared" si="81"/>
        <v>1</v>
      </c>
      <c r="AA331" s="29" t="str">
        <f t="shared" si="72"/>
        <v>H19R14 - 1</v>
      </c>
      <c r="AB331" s="111">
        <f t="shared" ca="1" si="83"/>
        <v>1</v>
      </c>
      <c r="AC331" s="111">
        <f t="shared" ca="1" si="84"/>
        <v>1</v>
      </c>
      <c r="AD331" s="111" t="str">
        <f t="shared" si="85"/>
        <v>H19R14</v>
      </c>
      <c r="AE331" s="111" t="str">
        <f t="shared" si="82"/>
        <v>H19R14</v>
      </c>
      <c r="AF331" s="21"/>
      <c r="AG331" s="21"/>
      <c r="AH331" s="21"/>
      <c r="AI331" s="21"/>
      <c r="AJ331" s="21"/>
      <c r="AK331" s="21"/>
      <c r="AL331" s="21"/>
      <c r="AM331" s="21"/>
      <c r="AN331" s="21"/>
      <c r="AO331" s="21"/>
    </row>
    <row r="332" spans="1:41" s="2" customFormat="1" ht="249.95" customHeight="1" x14ac:dyDescent="0.2">
      <c r="A332" s="24">
        <v>289</v>
      </c>
      <c r="B332" s="30">
        <v>331</v>
      </c>
      <c r="C332" s="24"/>
      <c r="D332" s="24" t="s">
        <v>33</v>
      </c>
      <c r="E332" s="87" t="s">
        <v>71</v>
      </c>
      <c r="F332" s="88" t="s">
        <v>72</v>
      </c>
      <c r="G332" s="70" t="s">
        <v>1047</v>
      </c>
      <c r="H332" s="71" t="s">
        <v>1048</v>
      </c>
      <c r="I332" s="69" t="s">
        <v>1049</v>
      </c>
      <c r="J332" s="83">
        <v>4</v>
      </c>
      <c r="K332" s="73">
        <v>43040</v>
      </c>
      <c r="L332" s="73">
        <v>43403</v>
      </c>
      <c r="M332" s="59">
        <f t="shared" si="79"/>
        <v>51.857142857142854</v>
      </c>
      <c r="N332" s="72" t="s">
        <v>28</v>
      </c>
      <c r="O332" s="108">
        <v>0</v>
      </c>
      <c r="P332" s="30"/>
      <c r="Q332" s="54">
        <f t="shared" si="73"/>
        <v>0</v>
      </c>
      <c r="R332" s="55">
        <f t="shared" si="74"/>
        <v>0</v>
      </c>
      <c r="S332" s="55">
        <f t="shared" ca="1" si="75"/>
        <v>0</v>
      </c>
      <c r="T332" s="55">
        <f t="shared" ca="1" si="76"/>
        <v>0</v>
      </c>
      <c r="U332" s="28" t="str">
        <f t="shared" ca="1" si="78"/>
        <v>NO</v>
      </c>
      <c r="V332" s="105" t="str">
        <f t="shared" ca="1" si="77"/>
        <v>EN TERMINO</v>
      </c>
      <c r="W332" s="105" t="str">
        <f t="shared" ca="1" si="80"/>
        <v>EN TERMINO</v>
      </c>
      <c r="X332" s="29" t="s">
        <v>567</v>
      </c>
      <c r="Y332" s="100" t="s">
        <v>336</v>
      </c>
      <c r="Z332" s="29">
        <f t="shared" si="81"/>
        <v>1</v>
      </c>
      <c r="AA332" s="29" t="str">
        <f t="shared" si="72"/>
        <v>H20R14 - 1</v>
      </c>
      <c r="AB332" s="111">
        <f t="shared" ca="1" si="83"/>
        <v>3</v>
      </c>
      <c r="AC332" s="111">
        <f t="shared" ca="1" si="84"/>
        <v>3</v>
      </c>
      <c r="AD332" s="111" t="str">
        <f t="shared" si="85"/>
        <v>H20R14</v>
      </c>
      <c r="AE332" s="111" t="str">
        <f t="shared" si="82"/>
        <v>H20R14</v>
      </c>
      <c r="AF332" s="21"/>
      <c r="AG332" s="21"/>
      <c r="AH332" s="21"/>
      <c r="AI332" s="21"/>
      <c r="AJ332" s="21"/>
      <c r="AK332" s="21"/>
      <c r="AL332" s="21"/>
      <c r="AM332" s="21"/>
      <c r="AN332" s="21"/>
      <c r="AO332" s="21"/>
    </row>
    <row r="333" spans="1:41" s="2" customFormat="1" ht="249.95" customHeight="1" x14ac:dyDescent="0.2">
      <c r="A333" s="24">
        <v>290</v>
      </c>
      <c r="B333" s="30">
        <v>332</v>
      </c>
      <c r="C333" s="24"/>
      <c r="D333" s="24" t="s">
        <v>33</v>
      </c>
      <c r="E333" s="87" t="s">
        <v>1052</v>
      </c>
      <c r="F333" s="78" t="s">
        <v>1054</v>
      </c>
      <c r="G333" s="71" t="s">
        <v>2016</v>
      </c>
      <c r="H333" s="71" t="s">
        <v>1050</v>
      </c>
      <c r="I333" s="72" t="s">
        <v>9</v>
      </c>
      <c r="J333" s="72">
        <v>1</v>
      </c>
      <c r="K333" s="73">
        <v>43160</v>
      </c>
      <c r="L333" s="73">
        <v>43189</v>
      </c>
      <c r="M333" s="59">
        <f t="shared" si="79"/>
        <v>4.1428571428571432</v>
      </c>
      <c r="N333" s="72" t="s">
        <v>28</v>
      </c>
      <c r="O333" s="108">
        <v>1</v>
      </c>
      <c r="P333" s="30"/>
      <c r="Q333" s="54">
        <f t="shared" si="73"/>
        <v>100</v>
      </c>
      <c r="R333" s="55">
        <f t="shared" si="74"/>
        <v>4.1428571428571432</v>
      </c>
      <c r="S333" s="55">
        <f t="shared" ca="1" si="75"/>
        <v>4.1428571428571432</v>
      </c>
      <c r="T333" s="55">
        <f t="shared" ca="1" si="76"/>
        <v>4.1428571428571432</v>
      </c>
      <c r="U333" s="28" t="str">
        <f t="shared" si="78"/>
        <v>SI</v>
      </c>
      <c r="V333" s="105" t="str">
        <f t="shared" si="77"/>
        <v>CUMPLIDO</v>
      </c>
      <c r="W333" s="105" t="str">
        <f t="shared" si="80"/>
        <v>CUMPLIDO</v>
      </c>
      <c r="X333" s="29" t="s">
        <v>567</v>
      </c>
      <c r="Y333" s="100" t="s">
        <v>337</v>
      </c>
      <c r="Z333" s="29">
        <f t="shared" si="81"/>
        <v>1</v>
      </c>
      <c r="AA333" s="29" t="str">
        <f t="shared" si="72"/>
        <v>H21R14 - 1</v>
      </c>
      <c r="AB333" s="111">
        <f t="shared" si="83"/>
        <v>5</v>
      </c>
      <c r="AC333" s="111">
        <f t="shared" si="84"/>
        <v>5</v>
      </c>
      <c r="AD333" s="111" t="str">
        <f t="shared" si="85"/>
        <v>H21R14.</v>
      </c>
      <c r="AE333" s="111" t="str">
        <f t="shared" si="82"/>
        <v>H21R14</v>
      </c>
      <c r="AF333" s="21"/>
      <c r="AG333" s="21"/>
      <c r="AH333" s="21"/>
      <c r="AI333" s="21"/>
      <c r="AJ333" s="21"/>
      <c r="AK333" s="21"/>
      <c r="AL333" s="21"/>
      <c r="AM333" s="21"/>
      <c r="AN333" s="21"/>
      <c r="AO333" s="21"/>
    </row>
    <row r="334" spans="1:41" s="2" customFormat="1" ht="249.95" customHeight="1" x14ac:dyDescent="0.2">
      <c r="A334" s="24"/>
      <c r="B334" s="30">
        <v>333</v>
      </c>
      <c r="C334" s="24"/>
      <c r="D334" s="24" t="s">
        <v>33</v>
      </c>
      <c r="E334" s="87" t="s">
        <v>1053</v>
      </c>
      <c r="F334" s="78" t="s">
        <v>73</v>
      </c>
      <c r="G334" s="71" t="s">
        <v>2017</v>
      </c>
      <c r="H334" s="71" t="s">
        <v>1051</v>
      </c>
      <c r="I334" s="72" t="s">
        <v>8</v>
      </c>
      <c r="J334" s="72">
        <v>1</v>
      </c>
      <c r="K334" s="73">
        <v>43040</v>
      </c>
      <c r="L334" s="73">
        <v>43099</v>
      </c>
      <c r="M334" s="59">
        <f t="shared" si="79"/>
        <v>8.4285714285714288</v>
      </c>
      <c r="N334" s="72" t="s">
        <v>28</v>
      </c>
      <c r="O334" s="108">
        <v>1</v>
      </c>
      <c r="P334" s="30"/>
      <c r="Q334" s="54">
        <f t="shared" si="73"/>
        <v>100</v>
      </c>
      <c r="R334" s="55">
        <f t="shared" si="74"/>
        <v>8.4285714285714288</v>
      </c>
      <c r="S334" s="55">
        <f t="shared" ca="1" si="75"/>
        <v>8.4285714285714288</v>
      </c>
      <c r="T334" s="55">
        <f t="shared" ca="1" si="76"/>
        <v>8.4285714285714288</v>
      </c>
      <c r="U334" s="28" t="str">
        <f t="shared" si="78"/>
        <v>NO</v>
      </c>
      <c r="V334" s="105" t="str">
        <f t="shared" si="77"/>
        <v>CUMPLIDO</v>
      </c>
      <c r="W334" s="105" t="str">
        <f t="shared" si="80"/>
        <v/>
      </c>
      <c r="X334" s="29" t="s">
        <v>567</v>
      </c>
      <c r="Y334" s="100" t="s">
        <v>337</v>
      </c>
      <c r="Z334" s="29">
        <f t="shared" si="81"/>
        <v>2</v>
      </c>
      <c r="AA334" s="29" t="str">
        <f t="shared" si="72"/>
        <v>H21R14 - 2</v>
      </c>
      <c r="AB334" s="111">
        <f t="shared" si="83"/>
        <v>5</v>
      </c>
      <c r="AC334" s="111">
        <f t="shared" si="84"/>
        <v>5</v>
      </c>
      <c r="AD334" s="111" t="str">
        <f t="shared" si="85"/>
        <v>H21R14.</v>
      </c>
      <c r="AE334" s="111" t="str">
        <f t="shared" si="82"/>
        <v>H21R14</v>
      </c>
      <c r="AF334" s="21"/>
      <c r="AG334" s="21"/>
      <c r="AH334" s="21"/>
      <c r="AI334" s="21"/>
      <c r="AJ334" s="21"/>
      <c r="AK334" s="21"/>
      <c r="AL334" s="21"/>
      <c r="AM334" s="21"/>
      <c r="AN334" s="21"/>
      <c r="AO334" s="21"/>
    </row>
    <row r="335" spans="1:41" s="2" customFormat="1" ht="249.95" customHeight="1" x14ac:dyDescent="0.2">
      <c r="A335" s="24">
        <v>291</v>
      </c>
      <c r="B335" s="30">
        <v>334</v>
      </c>
      <c r="C335" s="24"/>
      <c r="D335" s="24" t="s">
        <v>33</v>
      </c>
      <c r="E335" s="87" t="s">
        <v>1681</v>
      </c>
      <c r="F335" s="78" t="s">
        <v>1682</v>
      </c>
      <c r="G335" s="78" t="s">
        <v>1678</v>
      </c>
      <c r="H335" s="78" t="s">
        <v>1679</v>
      </c>
      <c r="I335" s="79" t="s">
        <v>1680</v>
      </c>
      <c r="J335" s="31">
        <v>1</v>
      </c>
      <c r="K335" s="80">
        <v>43040</v>
      </c>
      <c r="L335" s="80">
        <v>43099</v>
      </c>
      <c r="M335" s="59">
        <f t="shared" si="79"/>
        <v>8.4285714285714288</v>
      </c>
      <c r="N335" s="30" t="s">
        <v>1594</v>
      </c>
      <c r="O335" s="108">
        <v>1</v>
      </c>
      <c r="P335" s="30"/>
      <c r="Q335" s="54">
        <f t="shared" si="73"/>
        <v>100</v>
      </c>
      <c r="R335" s="55">
        <f t="shared" si="74"/>
        <v>8.4285714285714288</v>
      </c>
      <c r="S335" s="55">
        <f t="shared" ca="1" si="75"/>
        <v>8.4285714285714288</v>
      </c>
      <c r="T335" s="55">
        <f t="shared" ca="1" si="76"/>
        <v>8.4285714285714288</v>
      </c>
      <c r="U335" s="28" t="str">
        <f t="shared" si="78"/>
        <v>SI</v>
      </c>
      <c r="V335" s="105" t="str">
        <f t="shared" si="77"/>
        <v>CUMPLIDO</v>
      </c>
      <c r="W335" s="105" t="str">
        <f t="shared" si="80"/>
        <v>CUMPLIDO</v>
      </c>
      <c r="X335" s="29" t="s">
        <v>567</v>
      </c>
      <c r="Y335" s="100" t="s">
        <v>338</v>
      </c>
      <c r="Z335" s="29">
        <f t="shared" si="81"/>
        <v>1</v>
      </c>
      <c r="AA335" s="29" t="str">
        <f t="shared" si="72"/>
        <v>H22R14 - 1</v>
      </c>
      <c r="AB335" s="111">
        <f t="shared" si="83"/>
        <v>5</v>
      </c>
      <c r="AC335" s="111">
        <f t="shared" si="84"/>
        <v>5</v>
      </c>
      <c r="AD335" s="111" t="str">
        <f t="shared" si="85"/>
        <v>H22R14.</v>
      </c>
      <c r="AE335" s="111" t="str">
        <f t="shared" si="82"/>
        <v>H22R14</v>
      </c>
      <c r="AF335" s="21"/>
      <c r="AG335" s="21"/>
      <c r="AH335" s="21"/>
      <c r="AI335" s="21"/>
      <c r="AJ335" s="21"/>
      <c r="AK335" s="21"/>
      <c r="AL335" s="21"/>
      <c r="AM335" s="21"/>
      <c r="AN335" s="21"/>
      <c r="AO335" s="21"/>
    </row>
    <row r="336" spans="1:41" s="2" customFormat="1" ht="249.95" customHeight="1" x14ac:dyDescent="0.2">
      <c r="A336" s="24">
        <v>292</v>
      </c>
      <c r="B336" s="30">
        <v>335</v>
      </c>
      <c r="C336" s="24"/>
      <c r="D336" s="24" t="s">
        <v>33</v>
      </c>
      <c r="E336" s="88" t="s">
        <v>1412</v>
      </c>
      <c r="F336" s="88" t="s">
        <v>74</v>
      </c>
      <c r="G336" s="87" t="s">
        <v>1413</v>
      </c>
      <c r="H336" s="87" t="s">
        <v>1410</v>
      </c>
      <c r="I336" s="60" t="s">
        <v>1411</v>
      </c>
      <c r="J336" s="31">
        <v>2</v>
      </c>
      <c r="K336" s="51">
        <v>43040</v>
      </c>
      <c r="L336" s="51">
        <v>43403</v>
      </c>
      <c r="M336" s="59">
        <f t="shared" si="79"/>
        <v>51.857142857142854</v>
      </c>
      <c r="N336" s="30" t="s">
        <v>1345</v>
      </c>
      <c r="O336" s="108">
        <v>2</v>
      </c>
      <c r="P336" s="30"/>
      <c r="Q336" s="54">
        <f t="shared" si="73"/>
        <v>100</v>
      </c>
      <c r="R336" s="55">
        <f t="shared" si="74"/>
        <v>51.857142857142854</v>
      </c>
      <c r="S336" s="55">
        <f t="shared" ca="1" si="75"/>
        <v>0</v>
      </c>
      <c r="T336" s="55">
        <f t="shared" ca="1" si="76"/>
        <v>0</v>
      </c>
      <c r="U336" s="28" t="str">
        <f t="shared" si="78"/>
        <v>SI</v>
      </c>
      <c r="V336" s="105" t="str">
        <f t="shared" si="77"/>
        <v>CUMPLIDO</v>
      </c>
      <c r="W336" s="105" t="str">
        <f t="shared" si="80"/>
        <v>CUMPLIDO</v>
      </c>
      <c r="X336" s="29" t="s">
        <v>567</v>
      </c>
      <c r="Y336" s="100" t="s">
        <v>339</v>
      </c>
      <c r="Z336" s="29">
        <f t="shared" si="81"/>
        <v>1</v>
      </c>
      <c r="AA336" s="29" t="str">
        <f t="shared" si="72"/>
        <v>H25R14 - 1</v>
      </c>
      <c r="AB336" s="111">
        <f t="shared" si="83"/>
        <v>5</v>
      </c>
      <c r="AC336" s="111">
        <f t="shared" si="84"/>
        <v>5</v>
      </c>
      <c r="AD336" s="111" t="str">
        <f t="shared" si="85"/>
        <v>H25R14.</v>
      </c>
      <c r="AE336" s="111" t="str">
        <f t="shared" si="82"/>
        <v>H25R14</v>
      </c>
      <c r="AF336" s="21"/>
      <c r="AG336" s="21"/>
      <c r="AH336" s="21"/>
      <c r="AI336" s="21"/>
      <c r="AJ336" s="21"/>
      <c r="AK336" s="21"/>
      <c r="AL336" s="21"/>
      <c r="AM336" s="21"/>
      <c r="AN336" s="21"/>
      <c r="AO336" s="21"/>
    </row>
    <row r="337" spans="1:41" s="2" customFormat="1" ht="249.95" customHeight="1" x14ac:dyDescent="0.2">
      <c r="A337" s="24">
        <v>293</v>
      </c>
      <c r="B337" s="30">
        <v>336</v>
      </c>
      <c r="C337" s="24"/>
      <c r="D337" s="24" t="s">
        <v>33</v>
      </c>
      <c r="E337" s="88" t="s">
        <v>1685</v>
      </c>
      <c r="F337" s="78" t="s">
        <v>75</v>
      </c>
      <c r="G337" s="88" t="s">
        <v>1683</v>
      </c>
      <c r="H337" s="88" t="s">
        <v>1686</v>
      </c>
      <c r="I337" s="60" t="s">
        <v>1684</v>
      </c>
      <c r="J337" s="31">
        <v>2</v>
      </c>
      <c r="K337" s="51">
        <v>43040</v>
      </c>
      <c r="L337" s="51">
        <v>43189</v>
      </c>
      <c r="M337" s="59">
        <f t="shared" si="79"/>
        <v>21.285714285714285</v>
      </c>
      <c r="N337" s="30" t="s">
        <v>1594</v>
      </c>
      <c r="O337" s="108">
        <v>0</v>
      </c>
      <c r="P337" s="30"/>
      <c r="Q337" s="54">
        <f t="shared" si="73"/>
        <v>0</v>
      </c>
      <c r="R337" s="55">
        <f t="shared" si="74"/>
        <v>0</v>
      </c>
      <c r="S337" s="55">
        <f t="shared" ca="1" si="75"/>
        <v>0</v>
      </c>
      <c r="T337" s="55">
        <f t="shared" ca="1" si="76"/>
        <v>21.285714285714285</v>
      </c>
      <c r="U337" s="28" t="str">
        <f t="shared" ca="1" si="78"/>
        <v>NO</v>
      </c>
      <c r="V337" s="105" t="str">
        <f t="shared" ca="1" si="77"/>
        <v>VENCIDO</v>
      </c>
      <c r="W337" s="105" t="str">
        <f t="shared" ca="1" si="80"/>
        <v>VENCIDO</v>
      </c>
      <c r="X337" s="29" t="s">
        <v>567</v>
      </c>
      <c r="Y337" s="100" t="s">
        <v>340</v>
      </c>
      <c r="Z337" s="29">
        <f t="shared" si="81"/>
        <v>1</v>
      </c>
      <c r="AA337" s="29" t="str">
        <f t="shared" ref="AA337:AA400" si="86">CONCATENATE(Y337," - ",Z337)</f>
        <v>H27R14 - 1</v>
      </c>
      <c r="AB337" s="111">
        <f t="shared" ca="1" si="83"/>
        <v>1</v>
      </c>
      <c r="AC337" s="111">
        <f t="shared" ca="1" si="84"/>
        <v>1</v>
      </c>
      <c r="AD337" s="111" t="str">
        <f t="shared" si="85"/>
        <v>H27R14.</v>
      </c>
      <c r="AE337" s="111" t="str">
        <f t="shared" si="82"/>
        <v>H27R14</v>
      </c>
      <c r="AF337" s="21"/>
      <c r="AG337" s="21"/>
      <c r="AH337" s="21"/>
      <c r="AI337" s="21"/>
      <c r="AJ337" s="21"/>
      <c r="AK337" s="21"/>
      <c r="AL337" s="21"/>
      <c r="AM337" s="21"/>
      <c r="AN337" s="21"/>
      <c r="AO337" s="21"/>
    </row>
    <row r="338" spans="1:41" s="2" customFormat="1" ht="196.5" customHeight="1" x14ac:dyDescent="0.2">
      <c r="A338" s="24">
        <v>294</v>
      </c>
      <c r="B338" s="30">
        <v>337</v>
      </c>
      <c r="C338" s="24"/>
      <c r="D338" s="24" t="s">
        <v>33</v>
      </c>
      <c r="E338" s="88" t="s">
        <v>1416</v>
      </c>
      <c r="F338" s="78" t="s">
        <v>1417</v>
      </c>
      <c r="G338" s="88" t="s">
        <v>1414</v>
      </c>
      <c r="H338" s="88" t="s">
        <v>1415</v>
      </c>
      <c r="I338" s="60" t="s">
        <v>1411</v>
      </c>
      <c r="J338" s="31">
        <v>2</v>
      </c>
      <c r="K338" s="51">
        <v>43040</v>
      </c>
      <c r="L338" s="51">
        <v>43281</v>
      </c>
      <c r="M338" s="59">
        <f t="shared" si="79"/>
        <v>34.428571428571431</v>
      </c>
      <c r="N338" s="30" t="s">
        <v>1345</v>
      </c>
      <c r="O338" s="108">
        <v>2</v>
      </c>
      <c r="P338" s="30"/>
      <c r="Q338" s="54">
        <f t="shared" si="73"/>
        <v>100</v>
      </c>
      <c r="R338" s="55">
        <f t="shared" si="74"/>
        <v>34.428571428571431</v>
      </c>
      <c r="S338" s="55">
        <f t="shared" ca="1" si="75"/>
        <v>34.428571428571431</v>
      </c>
      <c r="T338" s="55">
        <f t="shared" ca="1" si="76"/>
        <v>34.428571428571431</v>
      </c>
      <c r="U338" s="28" t="str">
        <f t="shared" si="78"/>
        <v>SI</v>
      </c>
      <c r="V338" s="105" t="str">
        <f t="shared" si="77"/>
        <v>CUMPLIDO</v>
      </c>
      <c r="W338" s="105" t="str">
        <f t="shared" si="80"/>
        <v>CUMPLIDO</v>
      </c>
      <c r="X338" s="29" t="s">
        <v>567</v>
      </c>
      <c r="Y338" s="100" t="s">
        <v>341</v>
      </c>
      <c r="Z338" s="29">
        <f t="shared" si="81"/>
        <v>1</v>
      </c>
      <c r="AA338" s="29" t="str">
        <f t="shared" si="86"/>
        <v>H28R14 - 1</v>
      </c>
      <c r="AB338" s="111">
        <f t="shared" si="83"/>
        <v>5</v>
      </c>
      <c r="AC338" s="111">
        <f t="shared" si="84"/>
        <v>5</v>
      </c>
      <c r="AD338" s="111" t="str">
        <f t="shared" si="85"/>
        <v>H28R14.</v>
      </c>
      <c r="AE338" s="111" t="str">
        <f t="shared" si="82"/>
        <v>H28R14</v>
      </c>
      <c r="AF338" s="21"/>
      <c r="AG338" s="21"/>
      <c r="AH338" s="21"/>
      <c r="AI338" s="21"/>
      <c r="AJ338" s="21"/>
      <c r="AK338" s="21"/>
      <c r="AL338" s="21"/>
      <c r="AM338" s="21"/>
      <c r="AN338" s="21"/>
      <c r="AO338" s="21"/>
    </row>
    <row r="339" spans="1:41" s="2" customFormat="1" ht="249.95" customHeight="1" x14ac:dyDescent="0.2">
      <c r="A339" s="24">
        <v>295</v>
      </c>
      <c r="B339" s="30">
        <v>338</v>
      </c>
      <c r="C339" s="24"/>
      <c r="D339" s="24" t="s">
        <v>33</v>
      </c>
      <c r="E339" s="87" t="s">
        <v>2409</v>
      </c>
      <c r="F339" s="88" t="s">
        <v>76</v>
      </c>
      <c r="G339" s="88" t="s">
        <v>1690</v>
      </c>
      <c r="H339" s="88" t="s">
        <v>2177</v>
      </c>
      <c r="I339" s="60" t="s">
        <v>1689</v>
      </c>
      <c r="J339" s="31">
        <v>3</v>
      </c>
      <c r="K339" s="51">
        <v>43040</v>
      </c>
      <c r="L339" s="51">
        <v>43342</v>
      </c>
      <c r="M339" s="59">
        <f t="shared" si="79"/>
        <v>43.142857142857146</v>
      </c>
      <c r="N339" s="30" t="s">
        <v>1594</v>
      </c>
      <c r="O339" s="108">
        <v>0</v>
      </c>
      <c r="P339" s="30"/>
      <c r="Q339" s="54">
        <f t="shared" si="73"/>
        <v>0</v>
      </c>
      <c r="R339" s="55">
        <f t="shared" si="74"/>
        <v>0</v>
      </c>
      <c r="S339" s="55">
        <f t="shared" ca="1" si="75"/>
        <v>0</v>
      </c>
      <c r="T339" s="55">
        <f t="shared" ca="1" si="76"/>
        <v>0</v>
      </c>
      <c r="U339" s="28" t="str">
        <f t="shared" ca="1" si="78"/>
        <v>NO</v>
      </c>
      <c r="V339" s="105" t="str">
        <f t="shared" ca="1" si="77"/>
        <v>EN TERMINO</v>
      </c>
      <c r="W339" s="105" t="str">
        <f t="shared" ca="1" si="80"/>
        <v>EN TERMINO</v>
      </c>
      <c r="X339" s="29" t="s">
        <v>567</v>
      </c>
      <c r="Y339" s="100" t="s">
        <v>342</v>
      </c>
      <c r="Z339" s="29">
        <f t="shared" si="81"/>
        <v>1</v>
      </c>
      <c r="AA339" s="29" t="str">
        <f t="shared" si="86"/>
        <v>H29R14 - 1</v>
      </c>
      <c r="AB339" s="111">
        <f t="shared" ca="1" si="83"/>
        <v>3</v>
      </c>
      <c r="AC339" s="111">
        <f t="shared" ca="1" si="84"/>
        <v>3</v>
      </c>
      <c r="AD339" s="111" t="str">
        <f t="shared" si="85"/>
        <v>H29R14.</v>
      </c>
      <c r="AE339" s="111" t="str">
        <f t="shared" si="82"/>
        <v>H29R14</v>
      </c>
      <c r="AF339" s="21"/>
      <c r="AG339" s="21"/>
      <c r="AH339" s="21"/>
      <c r="AI339" s="21"/>
      <c r="AJ339" s="21"/>
      <c r="AK339" s="21"/>
      <c r="AL339" s="21"/>
      <c r="AM339" s="21"/>
      <c r="AN339" s="21"/>
      <c r="AO339" s="21"/>
    </row>
    <row r="340" spans="1:41" s="2" customFormat="1" ht="249.95" customHeight="1" x14ac:dyDescent="0.2">
      <c r="A340" s="24">
        <v>296</v>
      </c>
      <c r="B340" s="30">
        <v>339</v>
      </c>
      <c r="C340" s="24"/>
      <c r="D340" s="24" t="s">
        <v>33</v>
      </c>
      <c r="E340" s="88" t="s">
        <v>1691</v>
      </c>
      <c r="F340" s="78" t="s">
        <v>77</v>
      </c>
      <c r="G340" s="88" t="s">
        <v>1690</v>
      </c>
      <c r="H340" s="88" t="s">
        <v>1704</v>
      </c>
      <c r="I340" s="60" t="s">
        <v>1689</v>
      </c>
      <c r="J340" s="31">
        <v>3</v>
      </c>
      <c r="K340" s="51">
        <v>43040</v>
      </c>
      <c r="L340" s="51">
        <v>43342</v>
      </c>
      <c r="M340" s="59">
        <f t="shared" si="79"/>
        <v>43.142857142857146</v>
      </c>
      <c r="N340" s="30" t="s">
        <v>1594</v>
      </c>
      <c r="O340" s="108">
        <v>0</v>
      </c>
      <c r="P340" s="30"/>
      <c r="Q340" s="54">
        <f t="shared" si="73"/>
        <v>0</v>
      </c>
      <c r="R340" s="55">
        <f t="shared" si="74"/>
        <v>0</v>
      </c>
      <c r="S340" s="55">
        <f t="shared" ca="1" si="75"/>
        <v>0</v>
      </c>
      <c r="T340" s="55">
        <f t="shared" ca="1" si="76"/>
        <v>0</v>
      </c>
      <c r="U340" s="28" t="str">
        <f t="shared" ca="1" si="78"/>
        <v>NO</v>
      </c>
      <c r="V340" s="105" t="str">
        <f t="shared" ca="1" si="77"/>
        <v>EN TERMINO</v>
      </c>
      <c r="W340" s="105" t="str">
        <f t="shared" ca="1" si="80"/>
        <v>EN TERMINO</v>
      </c>
      <c r="X340" s="29" t="s">
        <v>567</v>
      </c>
      <c r="Y340" s="100" t="s">
        <v>343</v>
      </c>
      <c r="Z340" s="29">
        <f t="shared" si="81"/>
        <v>1</v>
      </c>
      <c r="AA340" s="29" t="str">
        <f t="shared" si="86"/>
        <v>H31R14 - 1</v>
      </c>
      <c r="AB340" s="111">
        <f t="shared" ca="1" si="83"/>
        <v>3</v>
      </c>
      <c r="AC340" s="111">
        <f t="shared" ca="1" si="84"/>
        <v>3</v>
      </c>
      <c r="AD340" s="111" t="str">
        <f t="shared" si="85"/>
        <v>H31R14.</v>
      </c>
      <c r="AE340" s="111" t="str">
        <f t="shared" si="82"/>
        <v>H31R14</v>
      </c>
      <c r="AF340" s="21"/>
      <c r="AG340" s="21"/>
      <c r="AH340" s="21"/>
      <c r="AI340" s="21"/>
      <c r="AJ340" s="21"/>
      <c r="AK340" s="21"/>
      <c r="AL340" s="21"/>
      <c r="AM340" s="21"/>
      <c r="AN340" s="21"/>
      <c r="AO340" s="21"/>
    </row>
    <row r="341" spans="1:41" s="2" customFormat="1" ht="249.95" customHeight="1" x14ac:dyDescent="0.2">
      <c r="A341" s="24">
        <v>297</v>
      </c>
      <c r="B341" s="30">
        <v>340</v>
      </c>
      <c r="C341" s="24"/>
      <c r="D341" s="24" t="s">
        <v>39</v>
      </c>
      <c r="E341" s="88" t="s">
        <v>1692</v>
      </c>
      <c r="F341" s="78" t="s">
        <v>78</v>
      </c>
      <c r="G341" s="88" t="s">
        <v>1690</v>
      </c>
      <c r="H341" s="88" t="s">
        <v>1704</v>
      </c>
      <c r="I341" s="60" t="s">
        <v>1689</v>
      </c>
      <c r="J341" s="31">
        <v>3</v>
      </c>
      <c r="K341" s="51">
        <v>43040</v>
      </c>
      <c r="L341" s="51">
        <v>43342</v>
      </c>
      <c r="M341" s="59">
        <f t="shared" si="79"/>
        <v>43.142857142857146</v>
      </c>
      <c r="N341" s="30" t="s">
        <v>1594</v>
      </c>
      <c r="O341" s="108">
        <v>0</v>
      </c>
      <c r="P341" s="30"/>
      <c r="Q341" s="54">
        <f t="shared" si="73"/>
        <v>0</v>
      </c>
      <c r="R341" s="55">
        <f t="shared" si="74"/>
        <v>0</v>
      </c>
      <c r="S341" s="55">
        <f t="shared" ca="1" si="75"/>
        <v>0</v>
      </c>
      <c r="T341" s="55">
        <f t="shared" ca="1" si="76"/>
        <v>0</v>
      </c>
      <c r="U341" s="28" t="str">
        <f t="shared" ca="1" si="78"/>
        <v>NO</v>
      </c>
      <c r="V341" s="105" t="str">
        <f t="shared" ca="1" si="77"/>
        <v>EN TERMINO</v>
      </c>
      <c r="W341" s="105" t="str">
        <f t="shared" ca="1" si="80"/>
        <v>EN TERMINO</v>
      </c>
      <c r="X341" s="29" t="s">
        <v>567</v>
      </c>
      <c r="Y341" s="100" t="s">
        <v>344</v>
      </c>
      <c r="Z341" s="29">
        <f t="shared" si="81"/>
        <v>1</v>
      </c>
      <c r="AA341" s="29" t="str">
        <f t="shared" si="86"/>
        <v>H32R14 - 1</v>
      </c>
      <c r="AB341" s="111">
        <f t="shared" ca="1" si="83"/>
        <v>3</v>
      </c>
      <c r="AC341" s="111">
        <f t="shared" ca="1" si="84"/>
        <v>3</v>
      </c>
      <c r="AD341" s="111" t="str">
        <f t="shared" si="85"/>
        <v>H32R14.</v>
      </c>
      <c r="AE341" s="111" t="str">
        <f t="shared" si="82"/>
        <v>H32R14</v>
      </c>
      <c r="AF341" s="21"/>
      <c r="AG341" s="21"/>
      <c r="AH341" s="21"/>
      <c r="AI341" s="21"/>
      <c r="AJ341" s="21"/>
      <c r="AK341" s="21"/>
      <c r="AL341" s="21"/>
      <c r="AM341" s="21"/>
      <c r="AN341" s="21"/>
      <c r="AO341" s="21"/>
    </row>
    <row r="342" spans="1:41" s="2" customFormat="1" ht="249.95" customHeight="1" x14ac:dyDescent="0.2">
      <c r="A342" s="24">
        <v>298</v>
      </c>
      <c r="B342" s="30">
        <v>341</v>
      </c>
      <c r="C342" s="24"/>
      <c r="D342" s="24" t="s">
        <v>45</v>
      </c>
      <c r="E342" s="88" t="s">
        <v>1693</v>
      </c>
      <c r="F342" s="78" t="s">
        <v>79</v>
      </c>
      <c r="G342" s="78" t="s">
        <v>2163</v>
      </c>
      <c r="H342" s="78" t="s">
        <v>2164</v>
      </c>
      <c r="I342" s="79" t="s">
        <v>2165</v>
      </c>
      <c r="J342" s="31">
        <v>2</v>
      </c>
      <c r="K342" s="51">
        <v>43040</v>
      </c>
      <c r="L342" s="51">
        <v>43099</v>
      </c>
      <c r="M342" s="59">
        <f t="shared" si="79"/>
        <v>8.4285714285714288</v>
      </c>
      <c r="N342" s="30" t="s">
        <v>1594</v>
      </c>
      <c r="O342" s="108">
        <v>2</v>
      </c>
      <c r="P342" s="30"/>
      <c r="Q342" s="54">
        <f t="shared" ref="Q342:Q405" si="87">IF(O342/J342&gt;1,100,+O342/J342*100)</f>
        <v>100</v>
      </c>
      <c r="R342" s="55">
        <f t="shared" ref="R342:R405" si="88">+M342*Q342/100</f>
        <v>8.4285714285714288</v>
      </c>
      <c r="S342" s="55">
        <f t="shared" ref="S342:S405" ca="1" si="89">IF(L342&lt;=$AG$1,R342,0)</f>
        <v>8.4285714285714288</v>
      </c>
      <c r="T342" s="55">
        <f t="shared" ref="T342:T405" ca="1" si="90">IF($AG$1&gt;=L342,M342,0)</f>
        <v>8.4285714285714288</v>
      </c>
      <c r="U342" s="28" t="str">
        <f t="shared" si="78"/>
        <v>SI</v>
      </c>
      <c r="V342" s="105" t="str">
        <f t="shared" ref="V342:V405" si="91">IF(Q342=100,"CUMPLIDO",IF(L342-$AG$1&lt;0,"VENCIDO",IF(L342-$AG$1&lt;=30,"PRÓXIMO A VENCER",IF(Q342&gt;0,"CON AVANCE","EN TERMINO"))))</f>
        <v>CUMPLIDO</v>
      </c>
      <c r="W342" s="105" t="str">
        <f t="shared" si="80"/>
        <v>CUMPLIDO</v>
      </c>
      <c r="X342" s="29" t="s">
        <v>567</v>
      </c>
      <c r="Y342" s="100" t="s">
        <v>345</v>
      </c>
      <c r="Z342" s="29">
        <f t="shared" si="81"/>
        <v>1</v>
      </c>
      <c r="AA342" s="29" t="str">
        <f t="shared" si="86"/>
        <v>H33R14 - 1</v>
      </c>
      <c r="AB342" s="111">
        <f t="shared" si="83"/>
        <v>5</v>
      </c>
      <c r="AC342" s="111">
        <f t="shared" si="84"/>
        <v>5</v>
      </c>
      <c r="AD342" s="111" t="str">
        <f t="shared" si="85"/>
        <v>H33R14.</v>
      </c>
      <c r="AE342" s="111" t="str">
        <f t="shared" si="82"/>
        <v>H33R14</v>
      </c>
      <c r="AF342" s="21"/>
      <c r="AG342" s="21"/>
      <c r="AH342" s="21"/>
      <c r="AI342" s="21"/>
      <c r="AJ342" s="21"/>
      <c r="AK342" s="21"/>
      <c r="AL342" s="21"/>
      <c r="AM342" s="21"/>
      <c r="AN342" s="21"/>
      <c r="AO342" s="21"/>
    </row>
    <row r="343" spans="1:41" s="21" customFormat="1" ht="249.95" customHeight="1" x14ac:dyDescent="0.2">
      <c r="A343" s="24">
        <v>299</v>
      </c>
      <c r="B343" s="30">
        <v>342</v>
      </c>
      <c r="C343" s="24"/>
      <c r="D343" s="24" t="s">
        <v>33</v>
      </c>
      <c r="E343" s="56" t="s">
        <v>80</v>
      </c>
      <c r="F343" s="56" t="s">
        <v>81</v>
      </c>
      <c r="G343" s="56" t="s">
        <v>2166</v>
      </c>
      <c r="H343" s="56" t="s">
        <v>2018</v>
      </c>
      <c r="I343" s="67" t="s">
        <v>8</v>
      </c>
      <c r="J343" s="30">
        <v>1</v>
      </c>
      <c r="K343" s="57">
        <v>43040</v>
      </c>
      <c r="L343" s="57">
        <v>43099</v>
      </c>
      <c r="M343" s="53">
        <f t="shared" ref="M343:M380" si="92">(+L343-K343)/7</f>
        <v>8.4285714285714288</v>
      </c>
      <c r="N343" s="30" t="s">
        <v>2012</v>
      </c>
      <c r="O343" s="108">
        <v>1</v>
      </c>
      <c r="P343" s="30"/>
      <c r="Q343" s="54">
        <f t="shared" si="87"/>
        <v>100</v>
      </c>
      <c r="R343" s="55">
        <f t="shared" si="88"/>
        <v>8.4285714285714288</v>
      </c>
      <c r="S343" s="55">
        <f t="shared" ca="1" si="89"/>
        <v>8.4285714285714288</v>
      </c>
      <c r="T343" s="55">
        <f t="shared" ca="1" si="90"/>
        <v>8.4285714285714288</v>
      </c>
      <c r="U343" s="28" t="str">
        <f t="shared" ref="U343:U406" si="93">IF(W343="CUMPLIDO","SI","NO")</f>
        <v>SI</v>
      </c>
      <c r="V343" s="105" t="str">
        <f t="shared" si="91"/>
        <v>CUMPLIDO</v>
      </c>
      <c r="W343" s="105" t="str">
        <f t="shared" si="80"/>
        <v>CUMPLIDO</v>
      </c>
      <c r="X343" s="85" t="s">
        <v>567</v>
      </c>
      <c r="Y343" s="101" t="s">
        <v>346</v>
      </c>
      <c r="Z343" s="29">
        <f t="shared" si="81"/>
        <v>1</v>
      </c>
      <c r="AA343" s="29" t="str">
        <f t="shared" si="86"/>
        <v>H34R14 - 1</v>
      </c>
      <c r="AB343" s="111">
        <f t="shared" si="83"/>
        <v>5</v>
      </c>
      <c r="AC343" s="111">
        <f t="shared" si="84"/>
        <v>5</v>
      </c>
      <c r="AD343" s="111" t="str">
        <f t="shared" si="85"/>
        <v>H34R14</v>
      </c>
      <c r="AE343" s="111" t="str">
        <f t="shared" si="82"/>
        <v>H34R14</v>
      </c>
    </row>
    <row r="344" spans="1:41" s="2" customFormat="1" ht="249.95" customHeight="1" x14ac:dyDescent="0.2">
      <c r="A344" s="24">
        <v>300</v>
      </c>
      <c r="B344" s="30">
        <v>343</v>
      </c>
      <c r="C344" s="24"/>
      <c r="D344" s="27" t="s">
        <v>22</v>
      </c>
      <c r="E344" s="87" t="s">
        <v>1694</v>
      </c>
      <c r="F344" s="88" t="s">
        <v>82</v>
      </c>
      <c r="G344" s="88" t="s">
        <v>1695</v>
      </c>
      <c r="H344" s="88" t="s">
        <v>1696</v>
      </c>
      <c r="I344" s="31" t="s">
        <v>1267</v>
      </c>
      <c r="J344" s="31">
        <v>1</v>
      </c>
      <c r="K344" s="51">
        <v>43040</v>
      </c>
      <c r="L344" s="51">
        <v>43099</v>
      </c>
      <c r="M344" s="59">
        <f t="shared" si="92"/>
        <v>8.4285714285714288</v>
      </c>
      <c r="N344" s="30" t="s">
        <v>1594</v>
      </c>
      <c r="O344" s="108">
        <v>0.5</v>
      </c>
      <c r="P344" s="30"/>
      <c r="Q344" s="54">
        <f t="shared" si="87"/>
        <v>50</v>
      </c>
      <c r="R344" s="55">
        <f t="shared" si="88"/>
        <v>4.2142857142857144</v>
      </c>
      <c r="S344" s="55">
        <f t="shared" ca="1" si="89"/>
        <v>4.2142857142857144</v>
      </c>
      <c r="T344" s="55">
        <f t="shared" ca="1" si="90"/>
        <v>8.4285714285714288</v>
      </c>
      <c r="U344" s="28" t="str">
        <f t="shared" ca="1" si="93"/>
        <v>NO</v>
      </c>
      <c r="V344" s="105" t="str">
        <f t="shared" ca="1" si="91"/>
        <v>VENCIDO</v>
      </c>
      <c r="W344" s="105" t="str">
        <f t="shared" ca="1" si="80"/>
        <v>VENCIDO</v>
      </c>
      <c r="X344" s="29" t="s">
        <v>567</v>
      </c>
      <c r="Y344" s="100" t="s">
        <v>347</v>
      </c>
      <c r="Z344" s="29">
        <f t="shared" si="81"/>
        <v>1</v>
      </c>
      <c r="AA344" s="29" t="str">
        <f t="shared" si="86"/>
        <v>H35R14 - 1</v>
      </c>
      <c r="AB344" s="111">
        <f t="shared" ca="1" si="83"/>
        <v>1</v>
      </c>
      <c r="AC344" s="111">
        <f t="shared" ca="1" si="84"/>
        <v>1</v>
      </c>
      <c r="AD344" s="111" t="str">
        <f t="shared" si="85"/>
        <v>H35R14.</v>
      </c>
      <c r="AE344" s="111" t="str">
        <f t="shared" si="82"/>
        <v>H35R14</v>
      </c>
      <c r="AF344" s="21"/>
      <c r="AG344" s="21"/>
      <c r="AH344" s="21"/>
      <c r="AI344" s="21"/>
      <c r="AJ344" s="21"/>
      <c r="AK344" s="21"/>
      <c r="AL344" s="21"/>
      <c r="AM344" s="21"/>
      <c r="AN344" s="21"/>
      <c r="AO344" s="21"/>
    </row>
    <row r="345" spans="1:41" s="2" customFormat="1" ht="249.95" customHeight="1" x14ac:dyDescent="0.2">
      <c r="A345" s="24">
        <v>301</v>
      </c>
      <c r="B345" s="30">
        <v>344</v>
      </c>
      <c r="C345" s="24"/>
      <c r="D345" s="27" t="s">
        <v>33</v>
      </c>
      <c r="E345" s="87" t="s">
        <v>1699</v>
      </c>
      <c r="F345" s="88" t="s">
        <v>83</v>
      </c>
      <c r="G345" s="88" t="s">
        <v>2167</v>
      </c>
      <c r="H345" s="88" t="s">
        <v>1700</v>
      </c>
      <c r="I345" s="31" t="s">
        <v>1701</v>
      </c>
      <c r="J345" s="31">
        <v>2</v>
      </c>
      <c r="K345" s="51">
        <v>43040</v>
      </c>
      <c r="L345" s="51">
        <v>43189</v>
      </c>
      <c r="M345" s="59">
        <f t="shared" si="92"/>
        <v>21.285714285714285</v>
      </c>
      <c r="N345" s="30" t="s">
        <v>1594</v>
      </c>
      <c r="O345" s="108">
        <v>0</v>
      </c>
      <c r="P345" s="30"/>
      <c r="Q345" s="54">
        <f t="shared" si="87"/>
        <v>0</v>
      </c>
      <c r="R345" s="55">
        <f t="shared" si="88"/>
        <v>0</v>
      </c>
      <c r="S345" s="55">
        <f t="shared" ca="1" si="89"/>
        <v>0</v>
      </c>
      <c r="T345" s="55">
        <f t="shared" ca="1" si="90"/>
        <v>21.285714285714285</v>
      </c>
      <c r="U345" s="28" t="str">
        <f t="shared" ca="1" si="93"/>
        <v>NO</v>
      </c>
      <c r="V345" s="105" t="str">
        <f t="shared" ca="1" si="91"/>
        <v>VENCIDO</v>
      </c>
      <c r="W345" s="105" t="str">
        <f t="shared" ca="1" si="80"/>
        <v>VENCIDO</v>
      </c>
      <c r="X345" s="29" t="s">
        <v>567</v>
      </c>
      <c r="Y345" s="100" t="s">
        <v>2184</v>
      </c>
      <c r="Z345" s="29">
        <f t="shared" si="81"/>
        <v>1</v>
      </c>
      <c r="AA345" s="29" t="str">
        <f t="shared" si="86"/>
        <v>H36R14 - 1</v>
      </c>
      <c r="AB345" s="111">
        <f t="shared" ca="1" si="83"/>
        <v>1</v>
      </c>
      <c r="AC345" s="111">
        <f t="shared" ca="1" si="84"/>
        <v>1</v>
      </c>
      <c r="AD345" s="111" t="str">
        <f t="shared" si="85"/>
        <v>H36R14.</v>
      </c>
      <c r="AE345" s="111" t="str">
        <f t="shared" si="82"/>
        <v>H36R14</v>
      </c>
      <c r="AF345" s="21"/>
      <c r="AG345" s="21"/>
      <c r="AH345" s="21"/>
      <c r="AI345" s="21"/>
      <c r="AJ345" s="21"/>
      <c r="AK345" s="21"/>
      <c r="AL345" s="21"/>
      <c r="AM345" s="21"/>
      <c r="AN345" s="21"/>
      <c r="AO345" s="21"/>
    </row>
    <row r="346" spans="1:41" s="2" customFormat="1" ht="249.95" customHeight="1" x14ac:dyDescent="0.2">
      <c r="A346" s="24">
        <v>302</v>
      </c>
      <c r="B346" s="30">
        <v>345</v>
      </c>
      <c r="C346" s="24"/>
      <c r="D346" s="27" t="s">
        <v>33</v>
      </c>
      <c r="E346" s="87" t="s">
        <v>2293</v>
      </c>
      <c r="F346" s="88" t="s">
        <v>84</v>
      </c>
      <c r="G346" s="88" t="s">
        <v>1702</v>
      </c>
      <c r="H346" s="88" t="s">
        <v>1703</v>
      </c>
      <c r="I346" s="31" t="s">
        <v>2168</v>
      </c>
      <c r="J346" s="31">
        <v>1</v>
      </c>
      <c r="K346" s="51">
        <v>43040</v>
      </c>
      <c r="L346" s="51">
        <v>43189</v>
      </c>
      <c r="M346" s="59">
        <f t="shared" si="92"/>
        <v>21.285714285714285</v>
      </c>
      <c r="N346" s="30" t="s">
        <v>1594</v>
      </c>
      <c r="O346" s="108">
        <v>0</v>
      </c>
      <c r="P346" s="30"/>
      <c r="Q346" s="54">
        <f t="shared" si="87"/>
        <v>0</v>
      </c>
      <c r="R346" s="55">
        <f t="shared" si="88"/>
        <v>0</v>
      </c>
      <c r="S346" s="55">
        <f t="shared" ca="1" si="89"/>
        <v>0</v>
      </c>
      <c r="T346" s="55">
        <f t="shared" ca="1" si="90"/>
        <v>21.285714285714285</v>
      </c>
      <c r="U346" s="28" t="str">
        <f t="shared" ca="1" si="93"/>
        <v>NO</v>
      </c>
      <c r="V346" s="105" t="str">
        <f t="shared" ca="1" si="91"/>
        <v>VENCIDO</v>
      </c>
      <c r="W346" s="105" t="str">
        <f t="shared" ca="1" si="80"/>
        <v>VENCIDO</v>
      </c>
      <c r="X346" s="29" t="s">
        <v>567</v>
      </c>
      <c r="Y346" s="100" t="s">
        <v>348</v>
      </c>
      <c r="Z346" s="29">
        <f t="shared" si="81"/>
        <v>1</v>
      </c>
      <c r="AA346" s="29" t="str">
        <f t="shared" si="86"/>
        <v>H40R14 - 1</v>
      </c>
      <c r="AB346" s="111">
        <f t="shared" ca="1" si="83"/>
        <v>1</v>
      </c>
      <c r="AC346" s="111">
        <f t="shared" ca="1" si="84"/>
        <v>1</v>
      </c>
      <c r="AD346" s="111" t="str">
        <f t="shared" si="85"/>
        <v>H40R14.</v>
      </c>
      <c r="AE346" s="111" t="str">
        <f t="shared" si="82"/>
        <v>H40R14</v>
      </c>
      <c r="AF346" s="21"/>
      <c r="AG346" s="21"/>
      <c r="AH346" s="21"/>
      <c r="AI346" s="21"/>
      <c r="AJ346" s="21"/>
      <c r="AK346" s="21"/>
      <c r="AL346" s="21"/>
      <c r="AM346" s="21"/>
      <c r="AN346" s="21"/>
      <c r="AO346" s="21"/>
    </row>
    <row r="347" spans="1:41" s="2" customFormat="1" ht="249.95" customHeight="1" x14ac:dyDescent="0.2">
      <c r="A347" s="24">
        <v>303</v>
      </c>
      <c r="B347" s="30">
        <v>346</v>
      </c>
      <c r="C347" s="24"/>
      <c r="D347" s="27" t="s">
        <v>33</v>
      </c>
      <c r="E347" s="87" t="s">
        <v>2295</v>
      </c>
      <c r="F347" s="88" t="s">
        <v>85</v>
      </c>
      <c r="G347" s="88" t="s">
        <v>1704</v>
      </c>
      <c r="H347" s="88" t="s">
        <v>1705</v>
      </c>
      <c r="I347" s="31" t="s">
        <v>1267</v>
      </c>
      <c r="J347" s="31">
        <v>3</v>
      </c>
      <c r="K347" s="51">
        <v>43040</v>
      </c>
      <c r="L347" s="51">
        <v>43342</v>
      </c>
      <c r="M347" s="59">
        <f t="shared" si="92"/>
        <v>43.142857142857146</v>
      </c>
      <c r="N347" s="30" t="s">
        <v>1594</v>
      </c>
      <c r="O347" s="108">
        <v>0</v>
      </c>
      <c r="P347" s="30"/>
      <c r="Q347" s="54">
        <f t="shared" si="87"/>
        <v>0</v>
      </c>
      <c r="R347" s="55">
        <f t="shared" si="88"/>
        <v>0</v>
      </c>
      <c r="S347" s="55">
        <f t="shared" ca="1" si="89"/>
        <v>0</v>
      </c>
      <c r="T347" s="55">
        <f t="shared" ca="1" si="90"/>
        <v>0</v>
      </c>
      <c r="U347" s="28" t="str">
        <f t="shared" ca="1" si="93"/>
        <v>NO</v>
      </c>
      <c r="V347" s="105" t="str">
        <f t="shared" ca="1" si="91"/>
        <v>EN TERMINO</v>
      </c>
      <c r="W347" s="105" t="str">
        <f t="shared" ca="1" si="80"/>
        <v>EN TERMINO</v>
      </c>
      <c r="X347" s="29" t="s">
        <v>567</v>
      </c>
      <c r="Y347" s="100" t="s">
        <v>349</v>
      </c>
      <c r="Z347" s="29">
        <f t="shared" si="81"/>
        <v>1</v>
      </c>
      <c r="AA347" s="29" t="str">
        <f t="shared" si="86"/>
        <v>H41R14 - 1</v>
      </c>
      <c r="AB347" s="111">
        <f t="shared" ca="1" si="83"/>
        <v>3</v>
      </c>
      <c r="AC347" s="111">
        <f t="shared" ca="1" si="84"/>
        <v>3</v>
      </c>
      <c r="AD347" s="111" t="str">
        <f t="shared" si="85"/>
        <v>H41R14.</v>
      </c>
      <c r="AE347" s="111" t="str">
        <f t="shared" si="82"/>
        <v>H41R14</v>
      </c>
      <c r="AF347" s="21"/>
      <c r="AG347" s="21"/>
      <c r="AH347" s="21"/>
      <c r="AI347" s="21"/>
      <c r="AJ347" s="21"/>
      <c r="AK347" s="21"/>
      <c r="AL347" s="21"/>
      <c r="AM347" s="21"/>
      <c r="AN347" s="21"/>
      <c r="AO347" s="21"/>
    </row>
    <row r="348" spans="1:41" s="2" customFormat="1" ht="249.95" customHeight="1" x14ac:dyDescent="0.2">
      <c r="A348" s="24">
        <v>304</v>
      </c>
      <c r="B348" s="30">
        <v>347</v>
      </c>
      <c r="C348" s="24"/>
      <c r="D348" s="27" t="s">
        <v>47</v>
      </c>
      <c r="E348" s="87" t="s">
        <v>2294</v>
      </c>
      <c r="F348" s="88" t="s">
        <v>86</v>
      </c>
      <c r="G348" s="88" t="s">
        <v>1688</v>
      </c>
      <c r="H348" s="88" t="s">
        <v>1689</v>
      </c>
      <c r="I348" s="31" t="s">
        <v>8</v>
      </c>
      <c r="J348" s="31">
        <v>3</v>
      </c>
      <c r="K348" s="51">
        <v>43040</v>
      </c>
      <c r="L348" s="51">
        <v>43342</v>
      </c>
      <c r="M348" s="59">
        <f t="shared" si="92"/>
        <v>43.142857142857146</v>
      </c>
      <c r="N348" s="30" t="s">
        <v>1594</v>
      </c>
      <c r="O348" s="108">
        <v>0</v>
      </c>
      <c r="P348" s="30"/>
      <c r="Q348" s="54">
        <f t="shared" si="87"/>
        <v>0</v>
      </c>
      <c r="R348" s="55">
        <f t="shared" si="88"/>
        <v>0</v>
      </c>
      <c r="S348" s="55">
        <f t="shared" ca="1" si="89"/>
        <v>0</v>
      </c>
      <c r="T348" s="55">
        <f t="shared" ca="1" si="90"/>
        <v>0</v>
      </c>
      <c r="U348" s="28" t="str">
        <f t="shared" ca="1" si="93"/>
        <v>NO</v>
      </c>
      <c r="V348" s="105" t="str">
        <f t="shared" ca="1" si="91"/>
        <v>EN TERMINO</v>
      </c>
      <c r="W348" s="105" t="str">
        <f t="shared" ca="1" si="80"/>
        <v>EN TERMINO</v>
      </c>
      <c r="X348" s="29" t="s">
        <v>567</v>
      </c>
      <c r="Y348" s="100" t="s">
        <v>350</v>
      </c>
      <c r="Z348" s="29">
        <f t="shared" si="81"/>
        <v>1</v>
      </c>
      <c r="AA348" s="29" t="str">
        <f t="shared" si="86"/>
        <v>H44R14 - 1</v>
      </c>
      <c r="AB348" s="111">
        <f t="shared" ca="1" si="83"/>
        <v>3</v>
      </c>
      <c r="AC348" s="111">
        <f t="shared" ca="1" si="84"/>
        <v>3</v>
      </c>
      <c r="AD348" s="111" t="str">
        <f t="shared" si="85"/>
        <v>H44R14.</v>
      </c>
      <c r="AE348" s="111" t="str">
        <f t="shared" si="82"/>
        <v>H44R14</v>
      </c>
      <c r="AF348" s="21"/>
      <c r="AG348" s="21"/>
      <c r="AH348" s="21"/>
      <c r="AI348" s="21"/>
      <c r="AJ348" s="21"/>
      <c r="AK348" s="21"/>
      <c r="AL348" s="21"/>
      <c r="AM348" s="21"/>
      <c r="AN348" s="21"/>
      <c r="AO348" s="21"/>
    </row>
    <row r="349" spans="1:41" s="2" customFormat="1" ht="249.95" customHeight="1" x14ac:dyDescent="0.2">
      <c r="A349" s="24">
        <v>305</v>
      </c>
      <c r="B349" s="30">
        <v>348</v>
      </c>
      <c r="C349" s="24"/>
      <c r="D349" s="27" t="s">
        <v>47</v>
      </c>
      <c r="E349" s="87" t="s">
        <v>87</v>
      </c>
      <c r="F349" s="88" t="s">
        <v>88</v>
      </c>
      <c r="G349" s="88" t="s">
        <v>1688</v>
      </c>
      <c r="H349" s="88" t="s">
        <v>1689</v>
      </c>
      <c r="I349" s="31" t="s">
        <v>8</v>
      </c>
      <c r="J349" s="31">
        <v>3</v>
      </c>
      <c r="K349" s="51">
        <v>43040</v>
      </c>
      <c r="L349" s="51">
        <v>43342</v>
      </c>
      <c r="M349" s="59">
        <f t="shared" si="92"/>
        <v>43.142857142857146</v>
      </c>
      <c r="N349" s="30" t="s">
        <v>1594</v>
      </c>
      <c r="O349" s="108">
        <v>0</v>
      </c>
      <c r="P349" s="30"/>
      <c r="Q349" s="54">
        <f t="shared" si="87"/>
        <v>0</v>
      </c>
      <c r="R349" s="55">
        <f t="shared" si="88"/>
        <v>0</v>
      </c>
      <c r="S349" s="55">
        <f t="shared" ca="1" si="89"/>
        <v>0</v>
      </c>
      <c r="T349" s="55">
        <f t="shared" ca="1" si="90"/>
        <v>0</v>
      </c>
      <c r="U349" s="28" t="str">
        <f t="shared" ca="1" si="93"/>
        <v>NO</v>
      </c>
      <c r="V349" s="105" t="str">
        <f t="shared" ca="1" si="91"/>
        <v>EN TERMINO</v>
      </c>
      <c r="W349" s="105" t="str">
        <f t="shared" ca="1" si="80"/>
        <v>EN TERMINO</v>
      </c>
      <c r="X349" s="29" t="s">
        <v>567</v>
      </c>
      <c r="Y349" s="100" t="s">
        <v>351</v>
      </c>
      <c r="Z349" s="29">
        <f t="shared" si="81"/>
        <v>1</v>
      </c>
      <c r="AA349" s="29" t="str">
        <f t="shared" si="86"/>
        <v>H45R14 - 1</v>
      </c>
      <c r="AB349" s="111">
        <f t="shared" ca="1" si="83"/>
        <v>3</v>
      </c>
      <c r="AC349" s="111">
        <f t="shared" ca="1" si="84"/>
        <v>3</v>
      </c>
      <c r="AD349" s="111" t="str">
        <f t="shared" si="85"/>
        <v>H45R14</v>
      </c>
      <c r="AE349" s="111" t="str">
        <f t="shared" si="82"/>
        <v>H45R14</v>
      </c>
      <c r="AF349" s="21"/>
      <c r="AG349" s="21"/>
      <c r="AH349" s="21"/>
      <c r="AI349" s="21"/>
      <c r="AJ349" s="21"/>
      <c r="AK349" s="21"/>
      <c r="AL349" s="21"/>
      <c r="AM349" s="21"/>
      <c r="AN349" s="21"/>
      <c r="AO349" s="21"/>
    </row>
    <row r="350" spans="1:41" s="2" customFormat="1" ht="249.95" customHeight="1" x14ac:dyDescent="0.2">
      <c r="A350" s="24">
        <v>306</v>
      </c>
      <c r="B350" s="30">
        <v>349</v>
      </c>
      <c r="C350" s="24"/>
      <c r="D350" s="27" t="s">
        <v>22</v>
      </c>
      <c r="E350" s="87" t="s">
        <v>89</v>
      </c>
      <c r="F350" s="88" t="s">
        <v>90</v>
      </c>
      <c r="G350" s="88" t="s">
        <v>2169</v>
      </c>
      <c r="H350" s="88" t="s">
        <v>2170</v>
      </c>
      <c r="I350" s="31" t="s">
        <v>1706</v>
      </c>
      <c r="J350" s="31">
        <v>1</v>
      </c>
      <c r="K350" s="51">
        <v>43040</v>
      </c>
      <c r="L350" s="51">
        <v>43099</v>
      </c>
      <c r="M350" s="59">
        <f t="shared" si="92"/>
        <v>8.4285714285714288</v>
      </c>
      <c r="N350" s="30" t="s">
        <v>1602</v>
      </c>
      <c r="O350" s="108">
        <v>0</v>
      </c>
      <c r="P350" s="30"/>
      <c r="Q350" s="54">
        <f t="shared" si="87"/>
        <v>0</v>
      </c>
      <c r="R350" s="55">
        <f t="shared" si="88"/>
        <v>0</v>
      </c>
      <c r="S350" s="55">
        <f t="shared" ca="1" si="89"/>
        <v>0</v>
      </c>
      <c r="T350" s="55">
        <f t="shared" ca="1" si="90"/>
        <v>8.4285714285714288</v>
      </c>
      <c r="U350" s="28" t="str">
        <f t="shared" ca="1" si="93"/>
        <v>NO</v>
      </c>
      <c r="V350" s="105" t="str">
        <f t="shared" ca="1" si="91"/>
        <v>VENCIDO</v>
      </c>
      <c r="W350" s="105" t="str">
        <f t="shared" ca="1" si="80"/>
        <v>VENCIDO</v>
      </c>
      <c r="X350" s="29" t="s">
        <v>567</v>
      </c>
      <c r="Y350" s="100" t="s">
        <v>352</v>
      </c>
      <c r="Z350" s="29">
        <f t="shared" si="81"/>
        <v>1</v>
      </c>
      <c r="AA350" s="29" t="str">
        <f t="shared" si="86"/>
        <v>H46R14 - 1</v>
      </c>
      <c r="AB350" s="111">
        <f t="shared" ca="1" si="83"/>
        <v>1</v>
      </c>
      <c r="AC350" s="111">
        <f t="shared" ca="1" si="84"/>
        <v>1</v>
      </c>
      <c r="AD350" s="111" t="str">
        <f t="shared" si="85"/>
        <v>H46R14</v>
      </c>
      <c r="AE350" s="111" t="str">
        <f t="shared" si="82"/>
        <v>H46R14</v>
      </c>
      <c r="AF350" s="21"/>
      <c r="AG350" s="21"/>
      <c r="AH350" s="21"/>
      <c r="AI350" s="21"/>
      <c r="AJ350" s="21"/>
      <c r="AK350" s="21"/>
      <c r="AL350" s="21"/>
      <c r="AM350" s="21"/>
      <c r="AN350" s="21"/>
      <c r="AO350" s="21"/>
    </row>
    <row r="351" spans="1:41" s="2" customFormat="1" ht="249.95" customHeight="1" x14ac:dyDescent="0.2">
      <c r="A351" s="24">
        <v>307</v>
      </c>
      <c r="B351" s="30">
        <v>350</v>
      </c>
      <c r="C351" s="24"/>
      <c r="D351" s="27" t="s">
        <v>35</v>
      </c>
      <c r="E351" s="87" t="s">
        <v>91</v>
      </c>
      <c r="F351" s="88" t="s">
        <v>92</v>
      </c>
      <c r="G351" s="88" t="s">
        <v>1688</v>
      </c>
      <c r="H351" s="88" t="s">
        <v>1689</v>
      </c>
      <c r="I351" s="31" t="s">
        <v>8</v>
      </c>
      <c r="J351" s="31">
        <v>3</v>
      </c>
      <c r="K351" s="51">
        <v>43040</v>
      </c>
      <c r="L351" s="51">
        <v>43342</v>
      </c>
      <c r="M351" s="59">
        <f t="shared" si="92"/>
        <v>43.142857142857146</v>
      </c>
      <c r="N351" s="30" t="s">
        <v>1594</v>
      </c>
      <c r="O351" s="108">
        <v>0</v>
      </c>
      <c r="P351" s="30"/>
      <c r="Q351" s="54">
        <f t="shared" si="87"/>
        <v>0</v>
      </c>
      <c r="R351" s="55">
        <f t="shared" si="88"/>
        <v>0</v>
      </c>
      <c r="S351" s="55">
        <f t="shared" ca="1" si="89"/>
        <v>0</v>
      </c>
      <c r="T351" s="55">
        <f t="shared" ca="1" si="90"/>
        <v>0</v>
      </c>
      <c r="U351" s="28" t="str">
        <f t="shared" ca="1" si="93"/>
        <v>NO</v>
      </c>
      <c r="V351" s="105" t="str">
        <f t="shared" ca="1" si="91"/>
        <v>EN TERMINO</v>
      </c>
      <c r="W351" s="105" t="str">
        <f t="shared" ca="1" si="80"/>
        <v>EN TERMINO</v>
      </c>
      <c r="X351" s="29" t="s">
        <v>567</v>
      </c>
      <c r="Y351" s="100" t="s">
        <v>353</v>
      </c>
      <c r="Z351" s="29">
        <f t="shared" si="81"/>
        <v>1</v>
      </c>
      <c r="AA351" s="29" t="str">
        <f t="shared" si="86"/>
        <v>H47R14 - 1</v>
      </c>
      <c r="AB351" s="111">
        <f t="shared" ca="1" si="83"/>
        <v>3</v>
      </c>
      <c r="AC351" s="111">
        <f t="shared" ca="1" si="84"/>
        <v>3</v>
      </c>
      <c r="AD351" s="111" t="str">
        <f t="shared" si="85"/>
        <v>H47R14</v>
      </c>
      <c r="AE351" s="111" t="str">
        <f t="shared" si="82"/>
        <v>H47R14</v>
      </c>
      <c r="AF351" s="21"/>
      <c r="AG351" s="21"/>
      <c r="AH351" s="21"/>
      <c r="AI351" s="21"/>
      <c r="AJ351" s="21"/>
      <c r="AK351" s="21"/>
      <c r="AL351" s="21"/>
      <c r="AM351" s="21"/>
      <c r="AN351" s="21"/>
      <c r="AO351" s="21"/>
    </row>
    <row r="352" spans="1:41" s="2" customFormat="1" ht="249.95" customHeight="1" x14ac:dyDescent="0.2">
      <c r="A352" s="24">
        <v>308</v>
      </c>
      <c r="B352" s="30">
        <v>351</v>
      </c>
      <c r="C352" s="24"/>
      <c r="D352" s="27" t="s">
        <v>35</v>
      </c>
      <c r="E352" s="87" t="s">
        <v>93</v>
      </c>
      <c r="F352" s="88" t="s">
        <v>94</v>
      </c>
      <c r="G352" s="88" t="s">
        <v>1688</v>
      </c>
      <c r="H352" s="88" t="s">
        <v>1689</v>
      </c>
      <c r="I352" s="31" t="s">
        <v>8</v>
      </c>
      <c r="J352" s="31">
        <v>3</v>
      </c>
      <c r="K352" s="51">
        <v>43040</v>
      </c>
      <c r="L352" s="51">
        <v>43342</v>
      </c>
      <c r="M352" s="59">
        <f t="shared" si="92"/>
        <v>43.142857142857146</v>
      </c>
      <c r="N352" s="30" t="s">
        <v>1594</v>
      </c>
      <c r="O352" s="108">
        <v>0</v>
      </c>
      <c r="P352" s="30"/>
      <c r="Q352" s="54">
        <f t="shared" si="87"/>
        <v>0</v>
      </c>
      <c r="R352" s="55">
        <f t="shared" si="88"/>
        <v>0</v>
      </c>
      <c r="S352" s="55">
        <f t="shared" ca="1" si="89"/>
        <v>0</v>
      </c>
      <c r="T352" s="55">
        <f t="shared" ca="1" si="90"/>
        <v>0</v>
      </c>
      <c r="U352" s="28" t="str">
        <f t="shared" ca="1" si="93"/>
        <v>NO</v>
      </c>
      <c r="V352" s="105" t="str">
        <f t="shared" ca="1" si="91"/>
        <v>EN TERMINO</v>
      </c>
      <c r="W352" s="105" t="str">
        <f t="shared" ca="1" si="80"/>
        <v>EN TERMINO</v>
      </c>
      <c r="X352" s="29" t="s">
        <v>567</v>
      </c>
      <c r="Y352" s="100" t="s">
        <v>354</v>
      </c>
      <c r="Z352" s="29">
        <f t="shared" si="81"/>
        <v>1</v>
      </c>
      <c r="AA352" s="29" t="str">
        <f t="shared" si="86"/>
        <v>H49R14 - 1</v>
      </c>
      <c r="AB352" s="111">
        <f t="shared" ca="1" si="83"/>
        <v>3</v>
      </c>
      <c r="AC352" s="111">
        <f t="shared" ca="1" si="84"/>
        <v>3</v>
      </c>
      <c r="AD352" s="111" t="str">
        <f t="shared" si="85"/>
        <v>H49R14</v>
      </c>
      <c r="AE352" s="111" t="str">
        <f t="shared" si="82"/>
        <v>H49R14</v>
      </c>
      <c r="AF352" s="21"/>
      <c r="AG352" s="21"/>
      <c r="AH352" s="21"/>
      <c r="AI352" s="21"/>
      <c r="AJ352" s="21"/>
      <c r="AK352" s="21"/>
      <c r="AL352" s="21"/>
      <c r="AM352" s="21"/>
      <c r="AN352" s="21"/>
      <c r="AO352" s="21"/>
    </row>
    <row r="353" spans="1:41" s="2" customFormat="1" ht="249.95" customHeight="1" x14ac:dyDescent="0.2">
      <c r="A353" s="24">
        <v>309</v>
      </c>
      <c r="B353" s="30">
        <v>352</v>
      </c>
      <c r="C353" s="24"/>
      <c r="D353" s="27" t="s">
        <v>35</v>
      </c>
      <c r="E353" s="87" t="s">
        <v>95</v>
      </c>
      <c r="F353" s="88" t="s">
        <v>96</v>
      </c>
      <c r="G353" s="88" t="s">
        <v>1707</v>
      </c>
      <c r="H353" s="88" t="s">
        <v>1708</v>
      </c>
      <c r="I353" s="31" t="s">
        <v>9</v>
      </c>
      <c r="J353" s="31">
        <v>1</v>
      </c>
      <c r="K353" s="51">
        <v>43040</v>
      </c>
      <c r="L353" s="51">
        <v>43099</v>
      </c>
      <c r="M353" s="59">
        <f t="shared" si="92"/>
        <v>8.4285714285714288</v>
      </c>
      <c r="N353" s="30" t="s">
        <v>1594</v>
      </c>
      <c r="O353" s="108">
        <v>1</v>
      </c>
      <c r="P353" s="30"/>
      <c r="Q353" s="54">
        <f t="shared" si="87"/>
        <v>100</v>
      </c>
      <c r="R353" s="55">
        <f t="shared" si="88"/>
        <v>8.4285714285714288</v>
      </c>
      <c r="S353" s="55">
        <f t="shared" ca="1" si="89"/>
        <v>8.4285714285714288</v>
      </c>
      <c r="T353" s="55">
        <f t="shared" ca="1" si="90"/>
        <v>8.4285714285714288</v>
      </c>
      <c r="U353" s="28" t="str">
        <f t="shared" si="93"/>
        <v>SI</v>
      </c>
      <c r="V353" s="105" t="str">
        <f t="shared" si="91"/>
        <v>CUMPLIDO</v>
      </c>
      <c r="W353" s="105" t="str">
        <f t="shared" si="80"/>
        <v>CUMPLIDO</v>
      </c>
      <c r="X353" s="29" t="s">
        <v>567</v>
      </c>
      <c r="Y353" s="100" t="s">
        <v>355</v>
      </c>
      <c r="Z353" s="29">
        <f t="shared" si="81"/>
        <v>1</v>
      </c>
      <c r="AA353" s="29" t="str">
        <f t="shared" si="86"/>
        <v>H50R14 - 1</v>
      </c>
      <c r="AB353" s="111">
        <f t="shared" si="83"/>
        <v>5</v>
      </c>
      <c r="AC353" s="111">
        <f t="shared" si="84"/>
        <v>5</v>
      </c>
      <c r="AD353" s="111" t="str">
        <f t="shared" si="85"/>
        <v>H50R14</v>
      </c>
      <c r="AE353" s="111" t="str">
        <f t="shared" si="82"/>
        <v>H50R14</v>
      </c>
      <c r="AF353" s="21"/>
      <c r="AG353" s="21"/>
      <c r="AH353" s="21"/>
      <c r="AI353" s="21"/>
      <c r="AJ353" s="21"/>
      <c r="AK353" s="21"/>
      <c r="AL353" s="21"/>
      <c r="AM353" s="21"/>
      <c r="AN353" s="21"/>
      <c r="AO353" s="21"/>
    </row>
    <row r="354" spans="1:41" s="2" customFormat="1" ht="249.95" customHeight="1" x14ac:dyDescent="0.2">
      <c r="A354" s="24">
        <v>310</v>
      </c>
      <c r="B354" s="30">
        <v>353</v>
      </c>
      <c r="C354" s="24"/>
      <c r="D354" s="27" t="s">
        <v>35</v>
      </c>
      <c r="E354" s="87" t="s">
        <v>97</v>
      </c>
      <c r="F354" s="88" t="s">
        <v>98</v>
      </c>
      <c r="G354" s="88" t="s">
        <v>1709</v>
      </c>
      <c r="H354" s="88" t="s">
        <v>1708</v>
      </c>
      <c r="I354" s="31" t="s">
        <v>9</v>
      </c>
      <c r="J354" s="31">
        <v>1</v>
      </c>
      <c r="K354" s="51">
        <v>43040</v>
      </c>
      <c r="L354" s="51">
        <v>43099</v>
      </c>
      <c r="M354" s="59">
        <f t="shared" si="92"/>
        <v>8.4285714285714288</v>
      </c>
      <c r="N354" s="30" t="s">
        <v>1594</v>
      </c>
      <c r="O354" s="108">
        <v>1</v>
      </c>
      <c r="P354" s="30"/>
      <c r="Q354" s="54">
        <f t="shared" si="87"/>
        <v>100</v>
      </c>
      <c r="R354" s="55">
        <f t="shared" si="88"/>
        <v>8.4285714285714288</v>
      </c>
      <c r="S354" s="55">
        <f t="shared" ca="1" si="89"/>
        <v>8.4285714285714288</v>
      </c>
      <c r="T354" s="55">
        <f t="shared" ca="1" si="90"/>
        <v>8.4285714285714288</v>
      </c>
      <c r="U354" s="28" t="str">
        <f t="shared" si="93"/>
        <v>SI</v>
      </c>
      <c r="V354" s="105" t="str">
        <f t="shared" si="91"/>
        <v>CUMPLIDO</v>
      </c>
      <c r="W354" s="105" t="str">
        <f t="shared" si="80"/>
        <v>CUMPLIDO</v>
      </c>
      <c r="X354" s="29" t="s">
        <v>567</v>
      </c>
      <c r="Y354" s="100" t="s">
        <v>356</v>
      </c>
      <c r="Z354" s="29">
        <f t="shared" si="81"/>
        <v>1</v>
      </c>
      <c r="AA354" s="29" t="str">
        <f t="shared" si="86"/>
        <v>H51R14 - 1</v>
      </c>
      <c r="AB354" s="111">
        <f t="shared" si="83"/>
        <v>5</v>
      </c>
      <c r="AC354" s="111">
        <f t="shared" si="84"/>
        <v>5</v>
      </c>
      <c r="AD354" s="111" t="str">
        <f t="shared" si="85"/>
        <v>H51R14</v>
      </c>
      <c r="AE354" s="111" t="str">
        <f t="shared" si="82"/>
        <v>H51R14</v>
      </c>
      <c r="AF354" s="21"/>
      <c r="AG354" s="21"/>
      <c r="AH354" s="21"/>
      <c r="AI354" s="21"/>
      <c r="AJ354" s="21"/>
      <c r="AK354" s="21"/>
      <c r="AL354" s="21"/>
      <c r="AM354" s="21"/>
      <c r="AN354" s="21"/>
      <c r="AO354" s="21"/>
    </row>
    <row r="355" spans="1:41" s="2" customFormat="1" ht="249.95" customHeight="1" x14ac:dyDescent="0.2">
      <c r="A355" s="24">
        <v>311</v>
      </c>
      <c r="B355" s="30">
        <v>354</v>
      </c>
      <c r="C355" s="24"/>
      <c r="D355" s="27" t="s">
        <v>35</v>
      </c>
      <c r="E355" s="87" t="s">
        <v>99</v>
      </c>
      <c r="F355" s="88" t="s">
        <v>100</v>
      </c>
      <c r="G355" s="88" t="s">
        <v>1710</v>
      </c>
      <c r="H355" s="88" t="s">
        <v>1708</v>
      </c>
      <c r="I355" s="31" t="s">
        <v>9</v>
      </c>
      <c r="J355" s="31">
        <v>1</v>
      </c>
      <c r="K355" s="51">
        <v>43040</v>
      </c>
      <c r="L355" s="51">
        <v>43099</v>
      </c>
      <c r="M355" s="59">
        <f t="shared" si="92"/>
        <v>8.4285714285714288</v>
      </c>
      <c r="N355" s="30" t="s">
        <v>1594</v>
      </c>
      <c r="O355" s="108">
        <v>1</v>
      </c>
      <c r="P355" s="30"/>
      <c r="Q355" s="54">
        <f t="shared" si="87"/>
        <v>100</v>
      </c>
      <c r="R355" s="55">
        <f t="shared" si="88"/>
        <v>8.4285714285714288</v>
      </c>
      <c r="S355" s="55">
        <f t="shared" ca="1" si="89"/>
        <v>8.4285714285714288</v>
      </c>
      <c r="T355" s="55">
        <f t="shared" ca="1" si="90"/>
        <v>8.4285714285714288</v>
      </c>
      <c r="U355" s="28" t="str">
        <f t="shared" si="93"/>
        <v>SI</v>
      </c>
      <c r="V355" s="105" t="str">
        <f t="shared" si="91"/>
        <v>CUMPLIDO</v>
      </c>
      <c r="W355" s="105" t="str">
        <f t="shared" si="80"/>
        <v>CUMPLIDO</v>
      </c>
      <c r="X355" s="29" t="s">
        <v>567</v>
      </c>
      <c r="Y355" s="100" t="s">
        <v>357</v>
      </c>
      <c r="Z355" s="29">
        <f t="shared" si="81"/>
        <v>1</v>
      </c>
      <c r="AA355" s="29" t="str">
        <f t="shared" si="86"/>
        <v>H52R14 - 1</v>
      </c>
      <c r="AB355" s="111">
        <f t="shared" si="83"/>
        <v>5</v>
      </c>
      <c r="AC355" s="111">
        <f t="shared" si="84"/>
        <v>5</v>
      </c>
      <c r="AD355" s="111" t="str">
        <f t="shared" si="85"/>
        <v>H52R14</v>
      </c>
      <c r="AE355" s="111" t="str">
        <f t="shared" si="82"/>
        <v>H52R14</v>
      </c>
      <c r="AF355" s="21"/>
      <c r="AG355" s="21"/>
      <c r="AH355" s="21"/>
      <c r="AI355" s="21"/>
      <c r="AJ355" s="21"/>
      <c r="AK355" s="21"/>
      <c r="AL355" s="21"/>
      <c r="AM355" s="21"/>
      <c r="AN355" s="21"/>
      <c r="AO355" s="21"/>
    </row>
    <row r="356" spans="1:41" s="2" customFormat="1" ht="249.95" customHeight="1" x14ac:dyDescent="0.2">
      <c r="A356" s="24">
        <v>312</v>
      </c>
      <c r="B356" s="30">
        <v>355</v>
      </c>
      <c r="C356" s="24"/>
      <c r="D356" s="27" t="s">
        <v>35</v>
      </c>
      <c r="E356" s="87" t="s">
        <v>101</v>
      </c>
      <c r="F356" s="88" t="s">
        <v>98</v>
      </c>
      <c r="G356" s="88" t="s">
        <v>1711</v>
      </c>
      <c r="H356" s="88" t="s">
        <v>1708</v>
      </c>
      <c r="I356" s="31" t="s">
        <v>9</v>
      </c>
      <c r="J356" s="31">
        <v>1</v>
      </c>
      <c r="K356" s="51">
        <v>43040</v>
      </c>
      <c r="L356" s="51">
        <v>43099</v>
      </c>
      <c r="M356" s="59">
        <f t="shared" si="92"/>
        <v>8.4285714285714288</v>
      </c>
      <c r="N356" s="30" t="s">
        <v>1594</v>
      </c>
      <c r="O356" s="108">
        <v>1</v>
      </c>
      <c r="P356" s="30"/>
      <c r="Q356" s="54">
        <f t="shared" si="87"/>
        <v>100</v>
      </c>
      <c r="R356" s="55">
        <f t="shared" si="88"/>
        <v>8.4285714285714288</v>
      </c>
      <c r="S356" s="55">
        <f t="shared" ca="1" si="89"/>
        <v>8.4285714285714288</v>
      </c>
      <c r="T356" s="55">
        <f t="shared" ca="1" si="90"/>
        <v>8.4285714285714288</v>
      </c>
      <c r="U356" s="28" t="str">
        <f t="shared" si="93"/>
        <v>SI</v>
      </c>
      <c r="V356" s="105" t="str">
        <f t="shared" si="91"/>
        <v>CUMPLIDO</v>
      </c>
      <c r="W356" s="105" t="str">
        <f t="shared" si="80"/>
        <v>CUMPLIDO</v>
      </c>
      <c r="X356" s="29" t="s">
        <v>567</v>
      </c>
      <c r="Y356" s="100" t="s">
        <v>358</v>
      </c>
      <c r="Z356" s="29">
        <f t="shared" si="81"/>
        <v>1</v>
      </c>
      <c r="AA356" s="29" t="str">
        <f t="shared" si="86"/>
        <v>H53R14 - 1</v>
      </c>
      <c r="AB356" s="111">
        <f t="shared" si="83"/>
        <v>5</v>
      </c>
      <c r="AC356" s="111">
        <f t="shared" si="84"/>
        <v>5</v>
      </c>
      <c r="AD356" s="111" t="str">
        <f t="shared" si="85"/>
        <v>H53R14</v>
      </c>
      <c r="AE356" s="111" t="str">
        <f t="shared" si="82"/>
        <v>H53R14</v>
      </c>
      <c r="AF356" s="21"/>
      <c r="AG356" s="21"/>
      <c r="AH356" s="21"/>
      <c r="AI356" s="21"/>
      <c r="AJ356" s="21"/>
      <c r="AK356" s="21"/>
      <c r="AL356" s="21"/>
      <c r="AM356" s="21"/>
      <c r="AN356" s="21"/>
      <c r="AO356" s="21"/>
    </row>
    <row r="357" spans="1:41" s="2" customFormat="1" ht="249.95" customHeight="1" x14ac:dyDescent="0.2">
      <c r="A357" s="24">
        <v>313</v>
      </c>
      <c r="B357" s="30">
        <v>356</v>
      </c>
      <c r="C357" s="24"/>
      <c r="D357" s="27" t="s">
        <v>35</v>
      </c>
      <c r="E357" s="87" t="s">
        <v>102</v>
      </c>
      <c r="F357" s="88" t="s">
        <v>103</v>
      </c>
      <c r="G357" s="88" t="s">
        <v>1712</v>
      </c>
      <c r="H357" s="88" t="s">
        <v>1708</v>
      </c>
      <c r="I357" s="31" t="s">
        <v>9</v>
      </c>
      <c r="J357" s="31">
        <v>1</v>
      </c>
      <c r="K357" s="51">
        <v>43040</v>
      </c>
      <c r="L357" s="51">
        <v>43099</v>
      </c>
      <c r="M357" s="59">
        <f t="shared" si="92"/>
        <v>8.4285714285714288</v>
      </c>
      <c r="N357" s="30" t="s">
        <v>1594</v>
      </c>
      <c r="O357" s="108">
        <v>1</v>
      </c>
      <c r="P357" s="30"/>
      <c r="Q357" s="54">
        <f t="shared" si="87"/>
        <v>100</v>
      </c>
      <c r="R357" s="55">
        <f t="shared" si="88"/>
        <v>8.4285714285714288</v>
      </c>
      <c r="S357" s="55">
        <f t="shared" ca="1" si="89"/>
        <v>8.4285714285714288</v>
      </c>
      <c r="T357" s="55">
        <f t="shared" ca="1" si="90"/>
        <v>8.4285714285714288</v>
      </c>
      <c r="U357" s="28" t="str">
        <f t="shared" si="93"/>
        <v>SI</v>
      </c>
      <c r="V357" s="105" t="str">
        <f t="shared" si="91"/>
        <v>CUMPLIDO</v>
      </c>
      <c r="W357" s="105" t="str">
        <f t="shared" si="80"/>
        <v>CUMPLIDO</v>
      </c>
      <c r="X357" s="29" t="s">
        <v>567</v>
      </c>
      <c r="Y357" s="100" t="s">
        <v>359</v>
      </c>
      <c r="Z357" s="29">
        <f t="shared" si="81"/>
        <v>1</v>
      </c>
      <c r="AA357" s="29" t="str">
        <f t="shared" si="86"/>
        <v>H54R14 - 1</v>
      </c>
      <c r="AB357" s="111">
        <f t="shared" si="83"/>
        <v>5</v>
      </c>
      <c r="AC357" s="111">
        <f t="shared" si="84"/>
        <v>5</v>
      </c>
      <c r="AD357" s="111" t="str">
        <f t="shared" si="85"/>
        <v>H54R14</v>
      </c>
      <c r="AE357" s="111" t="str">
        <f t="shared" si="82"/>
        <v>H54R14</v>
      </c>
      <c r="AF357" s="21"/>
      <c r="AG357" s="21"/>
      <c r="AH357" s="21"/>
      <c r="AI357" s="21"/>
      <c r="AJ357" s="21"/>
      <c r="AK357" s="21"/>
      <c r="AL357" s="21"/>
      <c r="AM357" s="21"/>
      <c r="AN357" s="21"/>
      <c r="AO357" s="21"/>
    </row>
    <row r="358" spans="1:41" s="2" customFormat="1" ht="249.95" customHeight="1" x14ac:dyDescent="0.2">
      <c r="A358" s="24">
        <v>314</v>
      </c>
      <c r="B358" s="30">
        <v>357</v>
      </c>
      <c r="C358" s="24"/>
      <c r="D358" s="27" t="s">
        <v>35</v>
      </c>
      <c r="E358" s="87" t="s">
        <v>637</v>
      </c>
      <c r="F358" s="88" t="s">
        <v>104</v>
      </c>
      <c r="G358" s="88" t="s">
        <v>1713</v>
      </c>
      <c r="H358" s="88" t="s">
        <v>1714</v>
      </c>
      <c r="I358" s="31" t="s">
        <v>1715</v>
      </c>
      <c r="J358" s="31">
        <v>2</v>
      </c>
      <c r="K358" s="51">
        <v>43040</v>
      </c>
      <c r="L358" s="51">
        <v>43099</v>
      </c>
      <c r="M358" s="59">
        <f t="shared" si="92"/>
        <v>8.4285714285714288</v>
      </c>
      <c r="N358" s="30" t="s">
        <v>1594</v>
      </c>
      <c r="O358" s="108">
        <v>2</v>
      </c>
      <c r="P358" s="30"/>
      <c r="Q358" s="54">
        <f t="shared" si="87"/>
        <v>100</v>
      </c>
      <c r="R358" s="55">
        <f t="shared" si="88"/>
        <v>8.4285714285714288</v>
      </c>
      <c r="S358" s="55">
        <f t="shared" ca="1" si="89"/>
        <v>8.4285714285714288</v>
      </c>
      <c r="T358" s="55">
        <f t="shared" ca="1" si="90"/>
        <v>8.4285714285714288</v>
      </c>
      <c r="U358" s="28" t="str">
        <f t="shared" si="93"/>
        <v>SI</v>
      </c>
      <c r="V358" s="105" t="str">
        <f t="shared" si="91"/>
        <v>CUMPLIDO</v>
      </c>
      <c r="W358" s="105" t="str">
        <f t="shared" si="80"/>
        <v>CUMPLIDO</v>
      </c>
      <c r="X358" s="29" t="s">
        <v>567</v>
      </c>
      <c r="Y358" s="100" t="s">
        <v>360</v>
      </c>
      <c r="Z358" s="29">
        <f t="shared" si="81"/>
        <v>1</v>
      </c>
      <c r="AA358" s="29" t="str">
        <f t="shared" si="86"/>
        <v>H56R14 - 1</v>
      </c>
      <c r="AB358" s="111">
        <f t="shared" si="83"/>
        <v>5</v>
      </c>
      <c r="AC358" s="111">
        <f t="shared" si="84"/>
        <v>5</v>
      </c>
      <c r="AD358" s="111" t="str">
        <f t="shared" si="85"/>
        <v>H56R14</v>
      </c>
      <c r="AE358" s="111" t="str">
        <f t="shared" si="82"/>
        <v>H56R14</v>
      </c>
      <c r="AF358" s="21"/>
      <c r="AG358" s="21"/>
      <c r="AH358" s="21"/>
      <c r="AI358" s="21"/>
      <c r="AJ358" s="21"/>
      <c r="AK358" s="21"/>
      <c r="AL358" s="21"/>
      <c r="AM358" s="21"/>
      <c r="AN358" s="21"/>
      <c r="AO358" s="21"/>
    </row>
    <row r="359" spans="1:41" s="2" customFormat="1" ht="249.95" customHeight="1" x14ac:dyDescent="0.2">
      <c r="A359" s="24">
        <v>315</v>
      </c>
      <c r="B359" s="30">
        <v>358</v>
      </c>
      <c r="C359" s="24"/>
      <c r="D359" s="27" t="s">
        <v>35</v>
      </c>
      <c r="E359" s="87" t="s">
        <v>2388</v>
      </c>
      <c r="F359" s="88" t="s">
        <v>105</v>
      </c>
      <c r="G359" s="88" t="s">
        <v>1716</v>
      </c>
      <c r="H359" s="88" t="s">
        <v>1717</v>
      </c>
      <c r="I359" s="31" t="s">
        <v>1718</v>
      </c>
      <c r="J359" s="31">
        <v>1</v>
      </c>
      <c r="K359" s="51">
        <v>43040</v>
      </c>
      <c r="L359" s="51">
        <v>43099</v>
      </c>
      <c r="M359" s="59">
        <f t="shared" si="92"/>
        <v>8.4285714285714288</v>
      </c>
      <c r="N359" s="30" t="s">
        <v>1594</v>
      </c>
      <c r="O359" s="108">
        <v>0</v>
      </c>
      <c r="P359" s="30"/>
      <c r="Q359" s="54">
        <f t="shared" si="87"/>
        <v>0</v>
      </c>
      <c r="R359" s="55">
        <f t="shared" si="88"/>
        <v>0</v>
      </c>
      <c r="S359" s="55">
        <f t="shared" ca="1" si="89"/>
        <v>0</v>
      </c>
      <c r="T359" s="55">
        <f t="shared" ca="1" si="90"/>
        <v>8.4285714285714288</v>
      </c>
      <c r="U359" s="28" t="str">
        <f t="shared" ca="1" si="93"/>
        <v>NO</v>
      </c>
      <c r="V359" s="105" t="str">
        <f t="shared" ca="1" si="91"/>
        <v>VENCIDO</v>
      </c>
      <c r="W359" s="105" t="str">
        <f t="shared" ca="1" si="80"/>
        <v>VENCIDO</v>
      </c>
      <c r="X359" s="29" t="s">
        <v>567</v>
      </c>
      <c r="Y359" s="100" t="s">
        <v>361</v>
      </c>
      <c r="Z359" s="29">
        <f t="shared" si="81"/>
        <v>1</v>
      </c>
      <c r="AA359" s="29" t="str">
        <f t="shared" si="86"/>
        <v>H57R14 - 1</v>
      </c>
      <c r="AB359" s="111">
        <f t="shared" ca="1" si="83"/>
        <v>1</v>
      </c>
      <c r="AC359" s="111">
        <f t="shared" ca="1" si="84"/>
        <v>1</v>
      </c>
      <c r="AD359" s="111" t="str">
        <f t="shared" si="85"/>
        <v>H57R14.</v>
      </c>
      <c r="AE359" s="111" t="str">
        <f t="shared" si="82"/>
        <v>H57R14</v>
      </c>
      <c r="AF359" s="21"/>
      <c r="AG359" s="21"/>
      <c r="AH359" s="21"/>
      <c r="AI359" s="21"/>
      <c r="AJ359" s="21"/>
      <c r="AK359" s="21"/>
      <c r="AL359" s="21"/>
      <c r="AM359" s="21"/>
      <c r="AN359" s="21"/>
      <c r="AO359" s="21"/>
    </row>
    <row r="360" spans="1:41" s="2" customFormat="1" ht="249.95" customHeight="1" x14ac:dyDescent="0.2">
      <c r="A360" s="24">
        <v>316</v>
      </c>
      <c r="B360" s="30">
        <v>359</v>
      </c>
      <c r="C360" s="24"/>
      <c r="D360" s="27" t="s">
        <v>33</v>
      </c>
      <c r="E360" s="87" t="s">
        <v>638</v>
      </c>
      <c r="F360" s="88" t="s">
        <v>106</v>
      </c>
      <c r="G360" s="88" t="s">
        <v>1719</v>
      </c>
      <c r="H360" s="88" t="s">
        <v>1720</v>
      </c>
      <c r="I360" s="31" t="s">
        <v>1721</v>
      </c>
      <c r="J360" s="31">
        <v>2</v>
      </c>
      <c r="K360" s="51">
        <v>43040</v>
      </c>
      <c r="L360" s="51">
        <v>43099</v>
      </c>
      <c r="M360" s="59">
        <f t="shared" si="92"/>
        <v>8.4285714285714288</v>
      </c>
      <c r="N360" s="30" t="s">
        <v>1594</v>
      </c>
      <c r="O360" s="108">
        <v>2</v>
      </c>
      <c r="P360" s="30"/>
      <c r="Q360" s="54">
        <f t="shared" si="87"/>
        <v>100</v>
      </c>
      <c r="R360" s="55">
        <f t="shared" si="88"/>
        <v>8.4285714285714288</v>
      </c>
      <c r="S360" s="55">
        <f t="shared" ca="1" si="89"/>
        <v>8.4285714285714288</v>
      </c>
      <c r="T360" s="55">
        <f t="shared" ca="1" si="90"/>
        <v>8.4285714285714288</v>
      </c>
      <c r="U360" s="28" t="str">
        <f t="shared" si="93"/>
        <v>SI</v>
      </c>
      <c r="V360" s="105" t="str">
        <f t="shared" si="91"/>
        <v>CUMPLIDO</v>
      </c>
      <c r="W360" s="105" t="str">
        <f t="shared" si="80"/>
        <v>CUMPLIDO</v>
      </c>
      <c r="X360" s="29" t="s">
        <v>567</v>
      </c>
      <c r="Y360" s="100" t="s">
        <v>362</v>
      </c>
      <c r="Z360" s="29">
        <f t="shared" si="81"/>
        <v>1</v>
      </c>
      <c r="AA360" s="29" t="str">
        <f t="shared" si="86"/>
        <v>H58R14 - 1</v>
      </c>
      <c r="AB360" s="111">
        <f t="shared" si="83"/>
        <v>5</v>
      </c>
      <c r="AC360" s="111">
        <f t="shared" si="84"/>
        <v>5</v>
      </c>
      <c r="AD360" s="111" t="str">
        <f t="shared" si="85"/>
        <v>H58R14</v>
      </c>
      <c r="AE360" s="111" t="str">
        <f t="shared" si="82"/>
        <v>H58R14</v>
      </c>
      <c r="AF360" s="21"/>
      <c r="AG360" s="21"/>
      <c r="AH360" s="21"/>
      <c r="AI360" s="21"/>
      <c r="AJ360" s="21"/>
      <c r="AK360" s="21"/>
      <c r="AL360" s="21"/>
      <c r="AM360" s="21"/>
      <c r="AN360" s="21"/>
      <c r="AO360" s="21"/>
    </row>
    <row r="361" spans="1:41" s="2" customFormat="1" ht="249.95" customHeight="1" x14ac:dyDescent="0.2">
      <c r="A361" s="24">
        <v>317</v>
      </c>
      <c r="B361" s="30">
        <v>360</v>
      </c>
      <c r="C361" s="24"/>
      <c r="D361" s="27" t="s">
        <v>33</v>
      </c>
      <c r="E361" s="87" t="s">
        <v>107</v>
      </c>
      <c r="F361" s="88" t="s">
        <v>108</v>
      </c>
      <c r="G361" s="88" t="s">
        <v>1688</v>
      </c>
      <c r="H361" s="88" t="s">
        <v>1689</v>
      </c>
      <c r="I361" s="31" t="s">
        <v>8</v>
      </c>
      <c r="J361" s="31">
        <v>3</v>
      </c>
      <c r="K361" s="51">
        <v>43040</v>
      </c>
      <c r="L361" s="51">
        <v>43342</v>
      </c>
      <c r="M361" s="59">
        <f t="shared" si="92"/>
        <v>43.142857142857146</v>
      </c>
      <c r="N361" s="30" t="s">
        <v>1594</v>
      </c>
      <c r="O361" s="108">
        <v>0</v>
      </c>
      <c r="P361" s="30"/>
      <c r="Q361" s="54">
        <f t="shared" si="87"/>
        <v>0</v>
      </c>
      <c r="R361" s="55">
        <f t="shared" si="88"/>
        <v>0</v>
      </c>
      <c r="S361" s="55">
        <f t="shared" ca="1" si="89"/>
        <v>0</v>
      </c>
      <c r="T361" s="55">
        <f t="shared" ca="1" si="90"/>
        <v>0</v>
      </c>
      <c r="U361" s="28" t="str">
        <f t="shared" ca="1" si="93"/>
        <v>NO</v>
      </c>
      <c r="V361" s="105" t="str">
        <f t="shared" ca="1" si="91"/>
        <v>EN TERMINO</v>
      </c>
      <c r="W361" s="105" t="str">
        <f t="shared" ca="1" si="80"/>
        <v>EN TERMINO</v>
      </c>
      <c r="X361" s="29" t="s">
        <v>567</v>
      </c>
      <c r="Y361" s="100" t="s">
        <v>363</v>
      </c>
      <c r="Z361" s="29">
        <f t="shared" si="81"/>
        <v>1</v>
      </c>
      <c r="AA361" s="29" t="str">
        <f t="shared" si="86"/>
        <v>H59R14 - 1</v>
      </c>
      <c r="AB361" s="111">
        <f t="shared" ca="1" si="83"/>
        <v>3</v>
      </c>
      <c r="AC361" s="111">
        <f t="shared" ca="1" si="84"/>
        <v>3</v>
      </c>
      <c r="AD361" s="111" t="str">
        <f t="shared" si="85"/>
        <v>H59R14</v>
      </c>
      <c r="AE361" s="111" t="str">
        <f t="shared" si="82"/>
        <v>H59R14</v>
      </c>
      <c r="AF361" s="21"/>
      <c r="AG361" s="21"/>
      <c r="AH361" s="21"/>
      <c r="AI361" s="21"/>
      <c r="AJ361" s="21"/>
      <c r="AK361" s="21"/>
      <c r="AL361" s="21"/>
      <c r="AM361" s="21"/>
      <c r="AN361" s="21"/>
      <c r="AO361" s="21"/>
    </row>
    <row r="362" spans="1:41" s="2" customFormat="1" ht="249.95" customHeight="1" x14ac:dyDescent="0.2">
      <c r="A362" s="24">
        <v>318</v>
      </c>
      <c r="B362" s="30">
        <v>361</v>
      </c>
      <c r="C362" s="24"/>
      <c r="D362" s="27" t="s">
        <v>33</v>
      </c>
      <c r="E362" s="87" t="s">
        <v>632</v>
      </c>
      <c r="F362" s="88" t="s">
        <v>109</v>
      </c>
      <c r="G362" s="88" t="s">
        <v>1722</v>
      </c>
      <c r="H362" s="88" t="s">
        <v>1723</v>
      </c>
      <c r="I362" s="31" t="s">
        <v>1680</v>
      </c>
      <c r="J362" s="31">
        <v>1</v>
      </c>
      <c r="K362" s="51">
        <v>43040</v>
      </c>
      <c r="L362" s="51">
        <v>43099</v>
      </c>
      <c r="M362" s="59">
        <f t="shared" si="92"/>
        <v>8.4285714285714288</v>
      </c>
      <c r="N362" s="30" t="s">
        <v>1594</v>
      </c>
      <c r="O362" s="108">
        <v>1</v>
      </c>
      <c r="P362" s="30"/>
      <c r="Q362" s="54">
        <f t="shared" si="87"/>
        <v>100</v>
      </c>
      <c r="R362" s="55">
        <f t="shared" si="88"/>
        <v>8.4285714285714288</v>
      </c>
      <c r="S362" s="55">
        <f t="shared" ca="1" si="89"/>
        <v>8.4285714285714288</v>
      </c>
      <c r="T362" s="55">
        <f t="shared" ca="1" si="90"/>
        <v>8.4285714285714288</v>
      </c>
      <c r="U362" s="28" t="str">
        <f t="shared" si="93"/>
        <v>SI</v>
      </c>
      <c r="V362" s="105" t="str">
        <f t="shared" si="91"/>
        <v>CUMPLIDO</v>
      </c>
      <c r="W362" s="105" t="str">
        <f t="shared" si="80"/>
        <v>CUMPLIDO</v>
      </c>
      <c r="X362" s="29" t="s">
        <v>567</v>
      </c>
      <c r="Y362" s="100" t="s">
        <v>364</v>
      </c>
      <c r="Z362" s="29">
        <f t="shared" si="81"/>
        <v>1</v>
      </c>
      <c r="AA362" s="29" t="str">
        <f t="shared" si="86"/>
        <v>H61R14 - 1</v>
      </c>
      <c r="AB362" s="111">
        <f t="shared" si="83"/>
        <v>5</v>
      </c>
      <c r="AC362" s="111">
        <f t="shared" si="84"/>
        <v>5</v>
      </c>
      <c r="AD362" s="111" t="str">
        <f t="shared" si="85"/>
        <v>H61R14</v>
      </c>
      <c r="AE362" s="111" t="str">
        <f t="shared" si="82"/>
        <v>H61R14</v>
      </c>
      <c r="AF362" s="21"/>
      <c r="AG362" s="21"/>
      <c r="AH362" s="21"/>
      <c r="AI362" s="21"/>
      <c r="AJ362" s="21"/>
      <c r="AK362" s="21"/>
      <c r="AL362" s="21"/>
      <c r="AM362" s="21"/>
      <c r="AN362" s="21"/>
      <c r="AO362" s="21"/>
    </row>
    <row r="363" spans="1:41" s="2" customFormat="1" ht="249.95" customHeight="1" x14ac:dyDescent="0.2">
      <c r="A363" s="24">
        <v>319</v>
      </c>
      <c r="B363" s="30">
        <v>362</v>
      </c>
      <c r="C363" s="24"/>
      <c r="D363" s="27" t="s">
        <v>42</v>
      </c>
      <c r="E363" s="87" t="s">
        <v>110</v>
      </c>
      <c r="F363" s="88" t="s">
        <v>111</v>
      </c>
      <c r="G363" s="88" t="s">
        <v>1688</v>
      </c>
      <c r="H363" s="88" t="s">
        <v>1689</v>
      </c>
      <c r="I363" s="31" t="s">
        <v>8</v>
      </c>
      <c r="J363" s="31">
        <v>3</v>
      </c>
      <c r="K363" s="51">
        <v>43040</v>
      </c>
      <c r="L363" s="51">
        <v>43342</v>
      </c>
      <c r="M363" s="59">
        <f t="shared" si="92"/>
        <v>43.142857142857146</v>
      </c>
      <c r="N363" s="30" t="s">
        <v>1594</v>
      </c>
      <c r="O363" s="108">
        <v>0</v>
      </c>
      <c r="P363" s="30"/>
      <c r="Q363" s="54">
        <f t="shared" si="87"/>
        <v>0</v>
      </c>
      <c r="R363" s="55">
        <f t="shared" si="88"/>
        <v>0</v>
      </c>
      <c r="S363" s="55">
        <f t="shared" ca="1" si="89"/>
        <v>0</v>
      </c>
      <c r="T363" s="55">
        <f t="shared" ca="1" si="90"/>
        <v>0</v>
      </c>
      <c r="U363" s="28" t="str">
        <f t="shared" ca="1" si="93"/>
        <v>NO</v>
      </c>
      <c r="V363" s="105" t="str">
        <f t="shared" ca="1" si="91"/>
        <v>EN TERMINO</v>
      </c>
      <c r="W363" s="105" t="str">
        <f t="shared" ca="1" si="80"/>
        <v>EN TERMINO</v>
      </c>
      <c r="X363" s="29" t="s">
        <v>567</v>
      </c>
      <c r="Y363" s="100" t="s">
        <v>365</v>
      </c>
      <c r="Z363" s="29">
        <f t="shared" si="81"/>
        <v>1</v>
      </c>
      <c r="AA363" s="29" t="str">
        <f t="shared" si="86"/>
        <v>H64R14 - 1</v>
      </c>
      <c r="AB363" s="111">
        <f t="shared" ca="1" si="83"/>
        <v>3</v>
      </c>
      <c r="AC363" s="111">
        <f t="shared" ca="1" si="84"/>
        <v>3</v>
      </c>
      <c r="AD363" s="111" t="str">
        <f t="shared" si="85"/>
        <v>H64R14.</v>
      </c>
      <c r="AE363" s="111" t="str">
        <f t="shared" si="82"/>
        <v>H64R14</v>
      </c>
      <c r="AF363" s="21"/>
      <c r="AG363" s="21"/>
      <c r="AH363" s="21"/>
      <c r="AI363" s="21"/>
      <c r="AJ363" s="21"/>
      <c r="AK363" s="21"/>
      <c r="AL363" s="21"/>
      <c r="AM363" s="21"/>
      <c r="AN363" s="21"/>
      <c r="AO363" s="21"/>
    </row>
    <row r="364" spans="1:41" s="2" customFormat="1" ht="249.95" customHeight="1" x14ac:dyDescent="0.2">
      <c r="A364" s="24">
        <v>320</v>
      </c>
      <c r="B364" s="30">
        <v>363</v>
      </c>
      <c r="C364" s="24"/>
      <c r="D364" s="27" t="s">
        <v>33</v>
      </c>
      <c r="E364" s="87" t="s">
        <v>2230</v>
      </c>
      <c r="F364" s="88" t="s">
        <v>112</v>
      </c>
      <c r="G364" s="88" t="s">
        <v>1724</v>
      </c>
      <c r="H364" s="88" t="s">
        <v>1725</v>
      </c>
      <c r="I364" s="31" t="s">
        <v>1451</v>
      </c>
      <c r="J364" s="31">
        <v>1</v>
      </c>
      <c r="K364" s="51">
        <v>43040</v>
      </c>
      <c r="L364" s="51">
        <v>43189</v>
      </c>
      <c r="M364" s="59">
        <f t="shared" si="92"/>
        <v>21.285714285714285</v>
      </c>
      <c r="N364" s="30" t="s">
        <v>1594</v>
      </c>
      <c r="O364" s="108">
        <v>0</v>
      </c>
      <c r="P364" s="30"/>
      <c r="Q364" s="54">
        <f t="shared" si="87"/>
        <v>0</v>
      </c>
      <c r="R364" s="55">
        <f t="shared" si="88"/>
        <v>0</v>
      </c>
      <c r="S364" s="55">
        <f t="shared" ca="1" si="89"/>
        <v>0</v>
      </c>
      <c r="T364" s="55">
        <f t="shared" ca="1" si="90"/>
        <v>21.285714285714285</v>
      </c>
      <c r="U364" s="28" t="str">
        <f t="shared" ca="1" si="93"/>
        <v>NO</v>
      </c>
      <c r="V364" s="105" t="str">
        <f t="shared" ca="1" si="91"/>
        <v>VENCIDO</v>
      </c>
      <c r="W364" s="105" t="str">
        <f t="shared" ca="1" si="80"/>
        <v>VENCIDO</v>
      </c>
      <c r="X364" s="29" t="s">
        <v>567</v>
      </c>
      <c r="Y364" s="100" t="s">
        <v>366</v>
      </c>
      <c r="Z364" s="29">
        <f t="shared" si="81"/>
        <v>1</v>
      </c>
      <c r="AA364" s="29" t="str">
        <f t="shared" si="86"/>
        <v>H65R14 - 1</v>
      </c>
      <c r="AB364" s="111">
        <f t="shared" ca="1" si="83"/>
        <v>1</v>
      </c>
      <c r="AC364" s="111">
        <f t="shared" ca="1" si="84"/>
        <v>1</v>
      </c>
      <c r="AD364" s="111" t="str">
        <f t="shared" si="85"/>
        <v>H65R14</v>
      </c>
      <c r="AE364" s="111" t="str">
        <f t="shared" si="82"/>
        <v>H65R14</v>
      </c>
      <c r="AF364" s="21"/>
      <c r="AG364" s="21"/>
      <c r="AH364" s="21"/>
      <c r="AI364" s="21"/>
      <c r="AJ364" s="21"/>
      <c r="AK364" s="21"/>
      <c r="AL364" s="21"/>
      <c r="AM364" s="21"/>
      <c r="AN364" s="21"/>
      <c r="AO364" s="21"/>
    </row>
    <row r="365" spans="1:41" s="2" customFormat="1" ht="249.95" customHeight="1" x14ac:dyDescent="0.2">
      <c r="A365" s="24">
        <v>321</v>
      </c>
      <c r="B365" s="30">
        <v>364</v>
      </c>
      <c r="C365" s="24"/>
      <c r="D365" s="27" t="s">
        <v>33</v>
      </c>
      <c r="E365" s="87" t="s">
        <v>113</v>
      </c>
      <c r="F365" s="88" t="s">
        <v>114</v>
      </c>
      <c r="G365" s="88" t="s">
        <v>1726</v>
      </c>
      <c r="H365" s="88" t="s">
        <v>2171</v>
      </c>
      <c r="I365" s="31" t="s">
        <v>1727</v>
      </c>
      <c r="J365" s="31">
        <v>1</v>
      </c>
      <c r="K365" s="51">
        <v>43040</v>
      </c>
      <c r="L365" s="51">
        <v>43099</v>
      </c>
      <c r="M365" s="59">
        <f t="shared" si="92"/>
        <v>8.4285714285714288</v>
      </c>
      <c r="N365" s="30" t="s">
        <v>1594</v>
      </c>
      <c r="O365" s="108">
        <v>1</v>
      </c>
      <c r="P365" s="30"/>
      <c r="Q365" s="54">
        <f t="shared" si="87"/>
        <v>100</v>
      </c>
      <c r="R365" s="55">
        <f t="shared" si="88"/>
        <v>8.4285714285714288</v>
      </c>
      <c r="S365" s="55">
        <f t="shared" ca="1" si="89"/>
        <v>8.4285714285714288</v>
      </c>
      <c r="T365" s="55">
        <f t="shared" ca="1" si="90"/>
        <v>8.4285714285714288</v>
      </c>
      <c r="U365" s="28" t="str">
        <f t="shared" si="93"/>
        <v>SI</v>
      </c>
      <c r="V365" s="105" t="str">
        <f t="shared" si="91"/>
        <v>CUMPLIDO</v>
      </c>
      <c r="W365" s="105" t="str">
        <f t="shared" si="80"/>
        <v>CUMPLIDO</v>
      </c>
      <c r="X365" s="29" t="s">
        <v>567</v>
      </c>
      <c r="Y365" s="100" t="s">
        <v>367</v>
      </c>
      <c r="Z365" s="29">
        <f t="shared" si="81"/>
        <v>1</v>
      </c>
      <c r="AA365" s="29" t="str">
        <f t="shared" si="86"/>
        <v>H66R14 - 1</v>
      </c>
      <c r="AB365" s="111">
        <f t="shared" si="83"/>
        <v>5</v>
      </c>
      <c r="AC365" s="111">
        <f t="shared" si="84"/>
        <v>5</v>
      </c>
      <c r="AD365" s="111" t="str">
        <f t="shared" si="85"/>
        <v>H66R14</v>
      </c>
      <c r="AE365" s="111" t="str">
        <f t="shared" si="82"/>
        <v>H66R14</v>
      </c>
      <c r="AF365" s="21"/>
      <c r="AG365" s="21"/>
      <c r="AH365" s="21"/>
      <c r="AI365" s="21"/>
      <c r="AJ365" s="21"/>
      <c r="AK365" s="21"/>
      <c r="AL365" s="21"/>
      <c r="AM365" s="21"/>
      <c r="AN365" s="21"/>
      <c r="AO365" s="21"/>
    </row>
    <row r="366" spans="1:41" s="2" customFormat="1" ht="249.95" customHeight="1" x14ac:dyDescent="0.2">
      <c r="A366" s="24">
        <v>322</v>
      </c>
      <c r="B366" s="30">
        <v>365</v>
      </c>
      <c r="C366" s="24"/>
      <c r="D366" s="27" t="s">
        <v>40</v>
      </c>
      <c r="E366" s="87" t="s">
        <v>633</v>
      </c>
      <c r="F366" s="88" t="s">
        <v>115</v>
      </c>
      <c r="G366" s="88" t="s">
        <v>2167</v>
      </c>
      <c r="H366" s="88" t="s">
        <v>1697</v>
      </c>
      <c r="I366" s="31" t="s">
        <v>1698</v>
      </c>
      <c r="J366" s="31">
        <v>2</v>
      </c>
      <c r="K366" s="51">
        <v>43040</v>
      </c>
      <c r="L366" s="51">
        <v>43189</v>
      </c>
      <c r="M366" s="59">
        <f t="shared" si="92"/>
        <v>21.285714285714285</v>
      </c>
      <c r="N366" s="30" t="s">
        <v>1594</v>
      </c>
      <c r="O366" s="108">
        <v>0</v>
      </c>
      <c r="P366" s="30"/>
      <c r="Q366" s="54">
        <f t="shared" si="87"/>
        <v>0</v>
      </c>
      <c r="R366" s="55">
        <f t="shared" si="88"/>
        <v>0</v>
      </c>
      <c r="S366" s="55">
        <f t="shared" ca="1" si="89"/>
        <v>0</v>
      </c>
      <c r="T366" s="55">
        <f t="shared" ca="1" si="90"/>
        <v>21.285714285714285</v>
      </c>
      <c r="U366" s="28" t="str">
        <f t="shared" ca="1" si="93"/>
        <v>NO</v>
      </c>
      <c r="V366" s="105" t="str">
        <f t="shared" ca="1" si="91"/>
        <v>VENCIDO</v>
      </c>
      <c r="W366" s="105" t="str">
        <f t="shared" ca="1" si="80"/>
        <v>VENCIDO</v>
      </c>
      <c r="X366" s="29" t="s">
        <v>567</v>
      </c>
      <c r="Y366" s="100" t="s">
        <v>368</v>
      </c>
      <c r="Z366" s="29">
        <f t="shared" si="81"/>
        <v>1</v>
      </c>
      <c r="AA366" s="29" t="str">
        <f t="shared" si="86"/>
        <v>H67R14 - 1</v>
      </c>
      <c r="AB366" s="111">
        <f t="shared" ca="1" si="83"/>
        <v>1</v>
      </c>
      <c r="AC366" s="111">
        <f t="shared" ca="1" si="84"/>
        <v>1</v>
      </c>
      <c r="AD366" s="111" t="str">
        <f t="shared" si="85"/>
        <v>H67R14</v>
      </c>
      <c r="AE366" s="111" t="str">
        <f t="shared" si="82"/>
        <v>H67R14</v>
      </c>
      <c r="AF366" s="21"/>
      <c r="AG366" s="21"/>
      <c r="AH366" s="21"/>
      <c r="AI366" s="21"/>
      <c r="AJ366" s="21"/>
      <c r="AK366" s="21"/>
      <c r="AL366" s="21"/>
      <c r="AM366" s="21"/>
      <c r="AN366" s="21"/>
      <c r="AO366" s="21"/>
    </row>
    <row r="367" spans="1:41" s="2" customFormat="1" ht="183" customHeight="1" x14ac:dyDescent="0.2">
      <c r="A367" s="24">
        <v>323</v>
      </c>
      <c r="B367" s="30">
        <v>366</v>
      </c>
      <c r="C367" s="24"/>
      <c r="D367" s="27" t="s">
        <v>20</v>
      </c>
      <c r="E367" s="87" t="s">
        <v>1730</v>
      </c>
      <c r="F367" s="88" t="s">
        <v>116</v>
      </c>
      <c r="G367" s="88" t="s">
        <v>2172</v>
      </c>
      <c r="H367" s="88" t="s">
        <v>1728</v>
      </c>
      <c r="I367" s="31" t="s">
        <v>1729</v>
      </c>
      <c r="J367" s="31">
        <v>2</v>
      </c>
      <c r="K367" s="51">
        <v>43040</v>
      </c>
      <c r="L367" s="51">
        <v>43099</v>
      </c>
      <c r="M367" s="59">
        <f t="shared" si="92"/>
        <v>8.4285714285714288</v>
      </c>
      <c r="N367" s="30" t="s">
        <v>1594</v>
      </c>
      <c r="O367" s="108">
        <v>2</v>
      </c>
      <c r="P367" s="30"/>
      <c r="Q367" s="54">
        <f t="shared" si="87"/>
        <v>100</v>
      </c>
      <c r="R367" s="55">
        <f t="shared" si="88"/>
        <v>8.4285714285714288</v>
      </c>
      <c r="S367" s="55">
        <f t="shared" ca="1" si="89"/>
        <v>8.4285714285714288</v>
      </c>
      <c r="T367" s="55">
        <f t="shared" ca="1" si="90"/>
        <v>8.4285714285714288</v>
      </c>
      <c r="U367" s="28" t="str">
        <f t="shared" si="93"/>
        <v>SI</v>
      </c>
      <c r="V367" s="105" t="str">
        <f t="shared" si="91"/>
        <v>CUMPLIDO</v>
      </c>
      <c r="W367" s="105" t="str">
        <f t="shared" si="80"/>
        <v>CUMPLIDO</v>
      </c>
      <c r="X367" s="29" t="s">
        <v>567</v>
      </c>
      <c r="Y367" s="100" t="s">
        <v>369</v>
      </c>
      <c r="Z367" s="29">
        <f t="shared" si="81"/>
        <v>1</v>
      </c>
      <c r="AA367" s="29" t="str">
        <f t="shared" si="86"/>
        <v>H68R14 - 1</v>
      </c>
      <c r="AB367" s="111">
        <f t="shared" si="83"/>
        <v>5</v>
      </c>
      <c r="AC367" s="111">
        <f t="shared" si="84"/>
        <v>5</v>
      </c>
      <c r="AD367" s="111" t="str">
        <f t="shared" si="85"/>
        <v>H68R14.</v>
      </c>
      <c r="AE367" s="111" t="str">
        <f t="shared" si="82"/>
        <v>H68R14</v>
      </c>
      <c r="AF367" s="21"/>
      <c r="AG367" s="21"/>
      <c r="AH367" s="21"/>
      <c r="AI367" s="21"/>
      <c r="AJ367" s="21"/>
      <c r="AK367" s="21"/>
      <c r="AL367" s="21"/>
      <c r="AM367" s="21"/>
      <c r="AN367" s="21"/>
      <c r="AO367" s="21"/>
    </row>
    <row r="368" spans="1:41" s="2" customFormat="1" ht="249.95" customHeight="1" x14ac:dyDescent="0.2">
      <c r="A368" s="24">
        <v>324</v>
      </c>
      <c r="B368" s="30">
        <v>367</v>
      </c>
      <c r="C368" s="24"/>
      <c r="D368" s="27" t="s">
        <v>33</v>
      </c>
      <c r="E368" s="87" t="s">
        <v>1573</v>
      </c>
      <c r="F368" s="88" t="s">
        <v>117</v>
      </c>
      <c r="G368" s="88" t="s">
        <v>1574</v>
      </c>
      <c r="H368" s="88" t="s">
        <v>1575</v>
      </c>
      <c r="I368" s="31" t="s">
        <v>1576</v>
      </c>
      <c r="J368" s="31">
        <v>1</v>
      </c>
      <c r="K368" s="51">
        <v>43040</v>
      </c>
      <c r="L368" s="51">
        <v>43099</v>
      </c>
      <c r="M368" s="59">
        <f t="shared" si="92"/>
        <v>8.4285714285714288</v>
      </c>
      <c r="N368" s="30" t="s">
        <v>1518</v>
      </c>
      <c r="O368" s="108">
        <v>1</v>
      </c>
      <c r="P368" s="30"/>
      <c r="Q368" s="54">
        <f t="shared" si="87"/>
        <v>100</v>
      </c>
      <c r="R368" s="55">
        <f t="shared" si="88"/>
        <v>8.4285714285714288</v>
      </c>
      <c r="S368" s="55">
        <f t="shared" ca="1" si="89"/>
        <v>8.4285714285714288</v>
      </c>
      <c r="T368" s="55">
        <f t="shared" ca="1" si="90"/>
        <v>8.4285714285714288</v>
      </c>
      <c r="U368" s="28" t="str">
        <f t="shared" si="93"/>
        <v>SI</v>
      </c>
      <c r="V368" s="105" t="str">
        <f t="shared" si="91"/>
        <v>CUMPLIDO</v>
      </c>
      <c r="W368" s="105" t="str">
        <f t="shared" si="80"/>
        <v>CUMPLIDO</v>
      </c>
      <c r="X368" s="29" t="s">
        <v>567</v>
      </c>
      <c r="Y368" s="100" t="s">
        <v>370</v>
      </c>
      <c r="Z368" s="29">
        <f t="shared" si="81"/>
        <v>1</v>
      </c>
      <c r="AA368" s="29" t="str">
        <f t="shared" si="86"/>
        <v>H69R14 - 1</v>
      </c>
      <c r="AB368" s="111">
        <f t="shared" si="83"/>
        <v>5</v>
      </c>
      <c r="AC368" s="111">
        <f t="shared" si="84"/>
        <v>5</v>
      </c>
      <c r="AD368" s="111" t="str">
        <f t="shared" si="85"/>
        <v>H69R14.</v>
      </c>
      <c r="AE368" s="111" t="str">
        <f t="shared" si="82"/>
        <v>H69R14</v>
      </c>
      <c r="AF368" s="21"/>
      <c r="AG368" s="21"/>
      <c r="AH368" s="21"/>
      <c r="AI368" s="21"/>
      <c r="AJ368" s="21"/>
      <c r="AK368" s="21"/>
      <c r="AL368" s="21"/>
      <c r="AM368" s="21"/>
      <c r="AN368" s="21"/>
      <c r="AO368" s="21"/>
    </row>
    <row r="369" spans="1:41" s="2" customFormat="1" ht="249.95" customHeight="1" x14ac:dyDescent="0.2">
      <c r="A369" s="24">
        <v>325</v>
      </c>
      <c r="B369" s="30">
        <v>368</v>
      </c>
      <c r="C369" s="24"/>
      <c r="D369" s="27" t="s">
        <v>33</v>
      </c>
      <c r="E369" s="87" t="s">
        <v>1578</v>
      </c>
      <c r="F369" s="88" t="s">
        <v>1579</v>
      </c>
      <c r="G369" s="88" t="s">
        <v>1577</v>
      </c>
      <c r="H369" s="88" t="s">
        <v>1580</v>
      </c>
      <c r="I369" s="31" t="s">
        <v>1581</v>
      </c>
      <c r="J369" s="31">
        <v>5</v>
      </c>
      <c r="K369" s="51">
        <v>43040</v>
      </c>
      <c r="L369" s="51">
        <v>43403</v>
      </c>
      <c r="M369" s="59">
        <f t="shared" si="92"/>
        <v>51.857142857142854</v>
      </c>
      <c r="N369" s="30" t="s">
        <v>1518</v>
      </c>
      <c r="O369" s="108">
        <v>0</v>
      </c>
      <c r="P369" s="30"/>
      <c r="Q369" s="54">
        <f t="shared" si="87"/>
        <v>0</v>
      </c>
      <c r="R369" s="55">
        <f t="shared" si="88"/>
        <v>0</v>
      </c>
      <c r="S369" s="55">
        <f t="shared" ca="1" si="89"/>
        <v>0</v>
      </c>
      <c r="T369" s="55">
        <f t="shared" ca="1" si="90"/>
        <v>0</v>
      </c>
      <c r="U369" s="28" t="str">
        <f t="shared" ca="1" si="93"/>
        <v>NO</v>
      </c>
      <c r="V369" s="105" t="str">
        <f t="shared" ca="1" si="91"/>
        <v>EN TERMINO</v>
      </c>
      <c r="W369" s="105" t="str">
        <f t="shared" ca="1" si="80"/>
        <v>EN TERMINO</v>
      </c>
      <c r="X369" s="29" t="s">
        <v>567</v>
      </c>
      <c r="Y369" s="100" t="s">
        <v>371</v>
      </c>
      <c r="Z369" s="29">
        <f t="shared" si="81"/>
        <v>1</v>
      </c>
      <c r="AA369" s="29" t="str">
        <f t="shared" si="86"/>
        <v>H70R14 - 1</v>
      </c>
      <c r="AB369" s="111">
        <f t="shared" ca="1" si="83"/>
        <v>3</v>
      </c>
      <c r="AC369" s="111">
        <f t="shared" ca="1" si="84"/>
        <v>3</v>
      </c>
      <c r="AD369" s="111" t="str">
        <f t="shared" si="85"/>
        <v>H70R14.</v>
      </c>
      <c r="AE369" s="111" t="str">
        <f t="shared" si="82"/>
        <v>H70R14</v>
      </c>
      <c r="AF369" s="21"/>
      <c r="AG369" s="21"/>
      <c r="AH369" s="21"/>
      <c r="AI369" s="21"/>
      <c r="AJ369" s="21"/>
      <c r="AK369" s="21"/>
      <c r="AL369" s="21"/>
      <c r="AM369" s="21"/>
      <c r="AN369" s="21"/>
      <c r="AO369" s="21"/>
    </row>
    <row r="370" spans="1:41" s="2" customFormat="1" ht="249.95" customHeight="1" x14ac:dyDescent="0.2">
      <c r="A370" s="24">
        <v>326</v>
      </c>
      <c r="B370" s="30">
        <v>369</v>
      </c>
      <c r="C370" s="24"/>
      <c r="D370" s="27" t="s">
        <v>39</v>
      </c>
      <c r="E370" s="87" t="s">
        <v>1922</v>
      </c>
      <c r="F370" s="88" t="s">
        <v>118</v>
      </c>
      <c r="G370" s="88" t="s">
        <v>1920</v>
      </c>
      <c r="H370" s="88" t="s">
        <v>1921</v>
      </c>
      <c r="I370" s="31" t="s">
        <v>8</v>
      </c>
      <c r="J370" s="31">
        <v>1</v>
      </c>
      <c r="K370" s="51">
        <v>43040</v>
      </c>
      <c r="L370" s="51">
        <v>43281</v>
      </c>
      <c r="M370" s="59">
        <f t="shared" si="92"/>
        <v>34.428571428571431</v>
      </c>
      <c r="N370" s="30" t="s">
        <v>1831</v>
      </c>
      <c r="O370" s="108">
        <v>0.2</v>
      </c>
      <c r="P370" s="30"/>
      <c r="Q370" s="54">
        <f t="shared" si="87"/>
        <v>20</v>
      </c>
      <c r="R370" s="55">
        <f t="shared" si="88"/>
        <v>6.885714285714287</v>
      </c>
      <c r="S370" s="55">
        <f t="shared" ca="1" si="89"/>
        <v>6.885714285714287</v>
      </c>
      <c r="T370" s="55">
        <f t="shared" ca="1" si="90"/>
        <v>34.428571428571431</v>
      </c>
      <c r="U370" s="28" t="str">
        <f t="shared" ca="1" si="93"/>
        <v>NO</v>
      </c>
      <c r="V370" s="105" t="str">
        <f t="shared" ca="1" si="91"/>
        <v>VENCIDO</v>
      </c>
      <c r="W370" s="105" t="str">
        <f t="shared" ca="1" si="80"/>
        <v>VENCIDO</v>
      </c>
      <c r="X370" s="29" t="s">
        <v>567</v>
      </c>
      <c r="Y370" s="100" t="s">
        <v>372</v>
      </c>
      <c r="Z370" s="29">
        <f t="shared" si="81"/>
        <v>1</v>
      </c>
      <c r="AA370" s="29" t="str">
        <f t="shared" si="86"/>
        <v>H71R14 - 1</v>
      </c>
      <c r="AB370" s="111">
        <f t="shared" ca="1" si="83"/>
        <v>1</v>
      </c>
      <c r="AC370" s="111">
        <f t="shared" ca="1" si="84"/>
        <v>1</v>
      </c>
      <c r="AD370" s="111" t="str">
        <f t="shared" si="85"/>
        <v>H71R14.</v>
      </c>
      <c r="AE370" s="111" t="str">
        <f t="shared" si="82"/>
        <v>H71R14</v>
      </c>
      <c r="AF370" s="21"/>
      <c r="AG370" s="21"/>
      <c r="AH370" s="21"/>
      <c r="AI370" s="21"/>
      <c r="AJ370" s="21"/>
      <c r="AK370" s="21"/>
      <c r="AL370" s="21"/>
      <c r="AM370" s="21"/>
      <c r="AN370" s="21"/>
      <c r="AO370" s="21"/>
    </row>
    <row r="371" spans="1:41" s="2" customFormat="1" ht="249.95" customHeight="1" x14ac:dyDescent="0.2">
      <c r="A371" s="24">
        <v>327</v>
      </c>
      <c r="B371" s="30">
        <v>370</v>
      </c>
      <c r="C371" s="24"/>
      <c r="D371" s="27" t="s">
        <v>33</v>
      </c>
      <c r="E371" s="87" t="s">
        <v>119</v>
      </c>
      <c r="F371" s="88" t="s">
        <v>120</v>
      </c>
      <c r="G371" s="88" t="s">
        <v>1923</v>
      </c>
      <c r="H371" s="88" t="s">
        <v>1924</v>
      </c>
      <c r="I371" s="31" t="s">
        <v>2392</v>
      </c>
      <c r="J371" s="31">
        <v>1</v>
      </c>
      <c r="K371" s="51">
        <v>43040</v>
      </c>
      <c r="L371" s="51">
        <v>43099</v>
      </c>
      <c r="M371" s="59">
        <f t="shared" si="92"/>
        <v>8.4285714285714288</v>
      </c>
      <c r="N371" s="30" t="s">
        <v>1831</v>
      </c>
      <c r="O371" s="108">
        <v>1</v>
      </c>
      <c r="P371" s="30"/>
      <c r="Q371" s="54">
        <f t="shared" si="87"/>
        <v>100</v>
      </c>
      <c r="R371" s="55">
        <f t="shared" si="88"/>
        <v>8.4285714285714288</v>
      </c>
      <c r="S371" s="55">
        <f t="shared" ca="1" si="89"/>
        <v>8.4285714285714288</v>
      </c>
      <c r="T371" s="55">
        <f t="shared" ca="1" si="90"/>
        <v>8.4285714285714288</v>
      </c>
      <c r="U371" s="28" t="str">
        <f t="shared" si="93"/>
        <v>SI</v>
      </c>
      <c r="V371" s="105" t="str">
        <f t="shared" si="91"/>
        <v>CUMPLIDO</v>
      </c>
      <c r="W371" s="105" t="str">
        <f t="shared" si="80"/>
        <v>CUMPLIDO</v>
      </c>
      <c r="X371" s="29" t="s">
        <v>567</v>
      </c>
      <c r="Y371" s="100" t="s">
        <v>373</v>
      </c>
      <c r="Z371" s="29">
        <f t="shared" si="81"/>
        <v>1</v>
      </c>
      <c r="AA371" s="29" t="str">
        <f t="shared" si="86"/>
        <v>H73R14 - 1</v>
      </c>
      <c r="AB371" s="111">
        <f t="shared" si="83"/>
        <v>5</v>
      </c>
      <c r="AC371" s="111">
        <f t="shared" si="84"/>
        <v>5</v>
      </c>
      <c r="AD371" s="111" t="str">
        <f t="shared" si="85"/>
        <v>H73R14</v>
      </c>
      <c r="AE371" s="111" t="str">
        <f t="shared" si="82"/>
        <v>H73R14</v>
      </c>
      <c r="AF371" s="21"/>
      <c r="AG371" s="21"/>
      <c r="AH371" s="21"/>
      <c r="AI371" s="21"/>
      <c r="AJ371" s="21"/>
      <c r="AK371" s="21"/>
      <c r="AL371" s="21"/>
      <c r="AM371" s="21"/>
      <c r="AN371" s="21"/>
      <c r="AO371" s="21"/>
    </row>
    <row r="372" spans="1:41" s="2" customFormat="1" ht="249.95" customHeight="1" x14ac:dyDescent="0.2">
      <c r="A372" s="24">
        <v>328</v>
      </c>
      <c r="B372" s="30">
        <v>371</v>
      </c>
      <c r="C372" s="24"/>
      <c r="D372" s="27" t="s">
        <v>33</v>
      </c>
      <c r="E372" s="87" t="s">
        <v>121</v>
      </c>
      <c r="F372" s="88" t="s">
        <v>122</v>
      </c>
      <c r="G372" s="88" t="s">
        <v>1925</v>
      </c>
      <c r="H372" s="88" t="s">
        <v>1926</v>
      </c>
      <c r="I372" s="31" t="s">
        <v>1927</v>
      </c>
      <c r="J372" s="31">
        <v>1</v>
      </c>
      <c r="K372" s="51">
        <v>43040</v>
      </c>
      <c r="L372" s="51">
        <v>43099</v>
      </c>
      <c r="M372" s="59">
        <f t="shared" si="92"/>
        <v>8.4285714285714288</v>
      </c>
      <c r="N372" s="30" t="s">
        <v>1831</v>
      </c>
      <c r="O372" s="108">
        <v>1</v>
      </c>
      <c r="P372" s="30"/>
      <c r="Q372" s="54">
        <f t="shared" si="87"/>
        <v>100</v>
      </c>
      <c r="R372" s="55">
        <f t="shared" si="88"/>
        <v>8.4285714285714288</v>
      </c>
      <c r="S372" s="55">
        <f t="shared" ca="1" si="89"/>
        <v>8.4285714285714288</v>
      </c>
      <c r="T372" s="55">
        <f t="shared" ca="1" si="90"/>
        <v>8.4285714285714288</v>
      </c>
      <c r="U372" s="28" t="str">
        <f t="shared" si="93"/>
        <v>SI</v>
      </c>
      <c r="V372" s="105" t="str">
        <f t="shared" si="91"/>
        <v>CUMPLIDO</v>
      </c>
      <c r="W372" s="105" t="str">
        <f t="shared" si="80"/>
        <v>CUMPLIDO</v>
      </c>
      <c r="X372" s="29" t="s">
        <v>567</v>
      </c>
      <c r="Y372" s="100" t="s">
        <v>374</v>
      </c>
      <c r="Z372" s="29">
        <f t="shared" si="81"/>
        <v>1</v>
      </c>
      <c r="AA372" s="29" t="str">
        <f t="shared" si="86"/>
        <v>H74R14 - 1</v>
      </c>
      <c r="AB372" s="111">
        <f t="shared" si="83"/>
        <v>5</v>
      </c>
      <c r="AC372" s="111">
        <f t="shared" si="84"/>
        <v>5</v>
      </c>
      <c r="AD372" s="111" t="str">
        <f t="shared" si="85"/>
        <v>H74R14</v>
      </c>
      <c r="AE372" s="111" t="str">
        <f t="shared" si="82"/>
        <v>H74R14</v>
      </c>
      <c r="AF372" s="21"/>
      <c r="AG372" s="21"/>
      <c r="AH372" s="21"/>
      <c r="AI372" s="21"/>
      <c r="AJ372" s="21"/>
      <c r="AK372" s="21"/>
      <c r="AL372" s="21"/>
      <c r="AM372" s="21"/>
      <c r="AN372" s="21"/>
      <c r="AO372" s="21"/>
    </row>
    <row r="373" spans="1:41" s="2" customFormat="1" ht="249.95" customHeight="1" x14ac:dyDescent="0.2">
      <c r="A373" s="24">
        <v>329</v>
      </c>
      <c r="B373" s="30">
        <v>372</v>
      </c>
      <c r="C373" s="24"/>
      <c r="D373" s="27" t="s">
        <v>33</v>
      </c>
      <c r="E373" s="87" t="s">
        <v>123</v>
      </c>
      <c r="F373" s="88" t="s">
        <v>124</v>
      </c>
      <c r="G373" s="88" t="s">
        <v>1928</v>
      </c>
      <c r="H373" s="88" t="s">
        <v>1929</v>
      </c>
      <c r="I373" s="31" t="s">
        <v>1930</v>
      </c>
      <c r="J373" s="31">
        <v>2</v>
      </c>
      <c r="K373" s="51">
        <v>43040</v>
      </c>
      <c r="L373" s="51">
        <v>43099</v>
      </c>
      <c r="M373" s="59">
        <f t="shared" si="92"/>
        <v>8.4285714285714288</v>
      </c>
      <c r="N373" s="30" t="s">
        <v>1831</v>
      </c>
      <c r="O373" s="108">
        <v>2</v>
      </c>
      <c r="P373" s="30"/>
      <c r="Q373" s="54">
        <f t="shared" si="87"/>
        <v>100</v>
      </c>
      <c r="R373" s="55">
        <f t="shared" si="88"/>
        <v>8.4285714285714288</v>
      </c>
      <c r="S373" s="55">
        <f t="shared" ca="1" si="89"/>
        <v>8.4285714285714288</v>
      </c>
      <c r="T373" s="55">
        <f t="shared" ca="1" si="90"/>
        <v>8.4285714285714288</v>
      </c>
      <c r="U373" s="28" t="str">
        <f t="shared" si="93"/>
        <v>SI</v>
      </c>
      <c r="V373" s="105" t="str">
        <f t="shared" si="91"/>
        <v>CUMPLIDO</v>
      </c>
      <c r="W373" s="105" t="str">
        <f t="shared" si="80"/>
        <v>CUMPLIDO</v>
      </c>
      <c r="X373" s="29" t="s">
        <v>567</v>
      </c>
      <c r="Y373" s="100" t="s">
        <v>375</v>
      </c>
      <c r="Z373" s="29">
        <f t="shared" si="81"/>
        <v>1</v>
      </c>
      <c r="AA373" s="29" t="str">
        <f t="shared" si="86"/>
        <v>H75R14 - 1</v>
      </c>
      <c r="AB373" s="111">
        <f t="shared" si="83"/>
        <v>5</v>
      </c>
      <c r="AC373" s="111">
        <f t="shared" si="84"/>
        <v>5</v>
      </c>
      <c r="AD373" s="111" t="str">
        <f t="shared" si="85"/>
        <v>H75R14</v>
      </c>
      <c r="AE373" s="111" t="str">
        <f t="shared" si="82"/>
        <v>H75R14</v>
      </c>
      <c r="AF373" s="21"/>
      <c r="AG373" s="21"/>
      <c r="AH373" s="21"/>
      <c r="AI373" s="21"/>
      <c r="AJ373" s="21"/>
      <c r="AK373" s="21"/>
      <c r="AL373" s="21"/>
      <c r="AM373" s="21"/>
      <c r="AN373" s="21"/>
      <c r="AO373" s="21"/>
    </row>
    <row r="374" spans="1:41" s="2" customFormat="1" ht="249.95" customHeight="1" x14ac:dyDescent="0.2">
      <c r="A374" s="24">
        <v>330</v>
      </c>
      <c r="B374" s="30">
        <v>373</v>
      </c>
      <c r="C374" s="24"/>
      <c r="D374" s="27" t="s">
        <v>33</v>
      </c>
      <c r="E374" s="87" t="s">
        <v>125</v>
      </c>
      <c r="F374" s="88" t="s">
        <v>126</v>
      </c>
      <c r="G374" s="88" t="s">
        <v>1931</v>
      </c>
      <c r="H374" s="88" t="s">
        <v>1932</v>
      </c>
      <c r="I374" s="31" t="s">
        <v>1933</v>
      </c>
      <c r="J374" s="31">
        <v>1</v>
      </c>
      <c r="K374" s="51">
        <v>43040</v>
      </c>
      <c r="L374" s="51">
        <v>43099</v>
      </c>
      <c r="M374" s="59">
        <f t="shared" si="92"/>
        <v>8.4285714285714288</v>
      </c>
      <c r="N374" s="30" t="s">
        <v>1831</v>
      </c>
      <c r="O374" s="108">
        <v>1</v>
      </c>
      <c r="P374" s="30"/>
      <c r="Q374" s="54">
        <f t="shared" si="87"/>
        <v>100</v>
      </c>
      <c r="R374" s="55">
        <f t="shared" si="88"/>
        <v>8.4285714285714288</v>
      </c>
      <c r="S374" s="55">
        <f t="shared" ca="1" si="89"/>
        <v>8.4285714285714288</v>
      </c>
      <c r="T374" s="55">
        <f t="shared" ca="1" si="90"/>
        <v>8.4285714285714288</v>
      </c>
      <c r="U374" s="28" t="str">
        <f t="shared" si="93"/>
        <v>SI</v>
      </c>
      <c r="V374" s="105" t="str">
        <f t="shared" si="91"/>
        <v>CUMPLIDO</v>
      </c>
      <c r="W374" s="105" t="str">
        <f t="shared" si="80"/>
        <v>CUMPLIDO</v>
      </c>
      <c r="X374" s="29" t="s">
        <v>567</v>
      </c>
      <c r="Y374" s="100" t="s">
        <v>376</v>
      </c>
      <c r="Z374" s="29">
        <f t="shared" si="81"/>
        <v>1</v>
      </c>
      <c r="AA374" s="29" t="str">
        <f t="shared" si="86"/>
        <v>H76R14 - 1</v>
      </c>
      <c r="AB374" s="111">
        <f t="shared" si="83"/>
        <v>5</v>
      </c>
      <c r="AC374" s="111">
        <f t="shared" si="84"/>
        <v>5</v>
      </c>
      <c r="AD374" s="111" t="str">
        <f t="shared" si="85"/>
        <v>H76R14</v>
      </c>
      <c r="AE374" s="111" t="str">
        <f t="shared" si="82"/>
        <v>H76R14</v>
      </c>
      <c r="AF374" s="21"/>
      <c r="AG374" s="21"/>
      <c r="AH374" s="21"/>
      <c r="AI374" s="21"/>
      <c r="AJ374" s="21"/>
      <c r="AK374" s="21"/>
      <c r="AL374" s="21"/>
      <c r="AM374" s="21"/>
      <c r="AN374" s="21"/>
      <c r="AO374" s="21"/>
    </row>
    <row r="375" spans="1:41" s="2" customFormat="1" ht="249.95" customHeight="1" x14ac:dyDescent="0.2">
      <c r="A375" s="24">
        <v>331</v>
      </c>
      <c r="B375" s="30">
        <v>374</v>
      </c>
      <c r="C375" s="24"/>
      <c r="D375" s="27" t="s">
        <v>47</v>
      </c>
      <c r="E375" s="87" t="s">
        <v>127</v>
      </c>
      <c r="F375" s="88" t="s">
        <v>128</v>
      </c>
      <c r="G375" s="71" t="s">
        <v>964</v>
      </c>
      <c r="H375" s="71" t="s">
        <v>965</v>
      </c>
      <c r="I375" s="72" t="s">
        <v>63</v>
      </c>
      <c r="J375" s="72">
        <v>3</v>
      </c>
      <c r="K375" s="73">
        <v>43040</v>
      </c>
      <c r="L375" s="73">
        <v>43342</v>
      </c>
      <c r="M375" s="59">
        <f t="shared" si="92"/>
        <v>43.142857142857146</v>
      </c>
      <c r="N375" s="72" t="s">
        <v>23</v>
      </c>
      <c r="O375" s="108">
        <v>1.99</v>
      </c>
      <c r="P375" s="30"/>
      <c r="Q375" s="54">
        <f t="shared" si="87"/>
        <v>66.333333333333329</v>
      </c>
      <c r="R375" s="55">
        <f t="shared" si="88"/>
        <v>28.61809523809524</v>
      </c>
      <c r="S375" s="55">
        <f t="shared" ca="1" si="89"/>
        <v>0</v>
      </c>
      <c r="T375" s="55">
        <f t="shared" ca="1" si="90"/>
        <v>0</v>
      </c>
      <c r="U375" s="28" t="str">
        <f t="shared" ca="1" si="93"/>
        <v>NO</v>
      </c>
      <c r="V375" s="105" t="str">
        <f t="shared" ca="1" si="91"/>
        <v>CON AVANCE</v>
      </c>
      <c r="W375" s="105" t="str">
        <f t="shared" ca="1" si="80"/>
        <v>CON AVANCE</v>
      </c>
      <c r="X375" s="29" t="s">
        <v>567</v>
      </c>
      <c r="Y375" s="100" t="s">
        <v>377</v>
      </c>
      <c r="Z375" s="29">
        <f t="shared" si="81"/>
        <v>1</v>
      </c>
      <c r="AA375" s="29" t="str">
        <f t="shared" si="86"/>
        <v>H79R14 - 1</v>
      </c>
      <c r="AB375" s="111">
        <f t="shared" ca="1" si="83"/>
        <v>4</v>
      </c>
      <c r="AC375" s="111">
        <f t="shared" ca="1" si="84"/>
        <v>4</v>
      </c>
      <c r="AD375" s="111" t="str">
        <f t="shared" si="85"/>
        <v>H79R14.</v>
      </c>
      <c r="AE375" s="111" t="str">
        <f t="shared" si="82"/>
        <v>H79R14</v>
      </c>
      <c r="AF375" s="21"/>
      <c r="AG375" s="21"/>
      <c r="AH375" s="21"/>
      <c r="AI375" s="21"/>
      <c r="AJ375" s="21"/>
      <c r="AK375" s="21"/>
      <c r="AL375" s="21"/>
      <c r="AM375" s="21"/>
      <c r="AN375" s="21"/>
      <c r="AO375" s="21"/>
    </row>
    <row r="376" spans="1:41" s="2" customFormat="1" ht="249.95" customHeight="1" x14ac:dyDescent="0.2">
      <c r="A376" s="24">
        <v>332</v>
      </c>
      <c r="B376" s="30">
        <v>375</v>
      </c>
      <c r="C376" s="24"/>
      <c r="D376" s="27" t="s">
        <v>25</v>
      </c>
      <c r="E376" s="87" t="s">
        <v>129</v>
      </c>
      <c r="F376" s="88" t="s">
        <v>130</v>
      </c>
      <c r="G376" s="71" t="s">
        <v>966</v>
      </c>
      <c r="H376" s="71" t="s">
        <v>967</v>
      </c>
      <c r="I376" s="72" t="s">
        <v>63</v>
      </c>
      <c r="J376" s="72">
        <v>3</v>
      </c>
      <c r="K376" s="73">
        <v>43040</v>
      </c>
      <c r="L376" s="73">
        <v>43342</v>
      </c>
      <c r="M376" s="59">
        <f t="shared" si="92"/>
        <v>43.142857142857146</v>
      </c>
      <c r="N376" s="30" t="s">
        <v>23</v>
      </c>
      <c r="O376" s="108">
        <v>1.99</v>
      </c>
      <c r="P376" s="30"/>
      <c r="Q376" s="54">
        <f t="shared" si="87"/>
        <v>66.333333333333329</v>
      </c>
      <c r="R376" s="55">
        <f t="shared" si="88"/>
        <v>28.61809523809524</v>
      </c>
      <c r="S376" s="55">
        <f t="shared" ca="1" si="89"/>
        <v>0</v>
      </c>
      <c r="T376" s="55">
        <f t="shared" ca="1" si="90"/>
        <v>0</v>
      </c>
      <c r="U376" s="28" t="str">
        <f t="shared" ca="1" si="93"/>
        <v>NO</v>
      </c>
      <c r="V376" s="105" t="str">
        <f t="shared" ca="1" si="91"/>
        <v>CON AVANCE</v>
      </c>
      <c r="W376" s="105" t="str">
        <f t="shared" ca="1" si="80"/>
        <v>CON AVANCE</v>
      </c>
      <c r="X376" s="29" t="s">
        <v>567</v>
      </c>
      <c r="Y376" s="100" t="s">
        <v>378</v>
      </c>
      <c r="Z376" s="29">
        <f t="shared" si="81"/>
        <v>1</v>
      </c>
      <c r="AA376" s="29" t="str">
        <f t="shared" si="86"/>
        <v>H80R14 - 1</v>
      </c>
      <c r="AB376" s="111">
        <f t="shared" ca="1" si="83"/>
        <v>4</v>
      </c>
      <c r="AC376" s="111">
        <f t="shared" ca="1" si="84"/>
        <v>4</v>
      </c>
      <c r="AD376" s="111" t="str">
        <f t="shared" si="85"/>
        <v>H80R14.</v>
      </c>
      <c r="AE376" s="111" t="str">
        <f t="shared" si="82"/>
        <v>H80R14</v>
      </c>
      <c r="AF376" s="21"/>
      <c r="AG376" s="21"/>
      <c r="AH376" s="21"/>
      <c r="AI376" s="21"/>
      <c r="AJ376" s="21"/>
      <c r="AK376" s="21"/>
      <c r="AL376" s="21"/>
      <c r="AM376" s="21"/>
      <c r="AN376" s="21"/>
      <c r="AO376" s="21"/>
    </row>
    <row r="377" spans="1:41" s="2" customFormat="1" ht="249.95" customHeight="1" x14ac:dyDescent="0.2">
      <c r="A377" s="24">
        <v>333</v>
      </c>
      <c r="B377" s="30">
        <v>376</v>
      </c>
      <c r="C377" s="24"/>
      <c r="D377" s="26" t="s">
        <v>33</v>
      </c>
      <c r="E377" s="87" t="s">
        <v>131</v>
      </c>
      <c r="F377" s="87" t="s">
        <v>639</v>
      </c>
      <c r="G377" s="71" t="s">
        <v>968</v>
      </c>
      <c r="H377" s="71" t="s">
        <v>967</v>
      </c>
      <c r="I377" s="72" t="s">
        <v>63</v>
      </c>
      <c r="J377" s="72">
        <v>3</v>
      </c>
      <c r="K377" s="73">
        <v>43040</v>
      </c>
      <c r="L377" s="73">
        <v>43342</v>
      </c>
      <c r="M377" s="59">
        <f t="shared" si="92"/>
        <v>43.142857142857146</v>
      </c>
      <c r="N377" s="30" t="s">
        <v>23</v>
      </c>
      <c r="O377" s="108">
        <v>1.99</v>
      </c>
      <c r="P377" s="30"/>
      <c r="Q377" s="54">
        <f t="shared" si="87"/>
        <v>66.333333333333329</v>
      </c>
      <c r="R377" s="55">
        <f t="shared" si="88"/>
        <v>28.61809523809524</v>
      </c>
      <c r="S377" s="55">
        <f t="shared" ca="1" si="89"/>
        <v>0</v>
      </c>
      <c r="T377" s="55">
        <f t="shared" ca="1" si="90"/>
        <v>0</v>
      </c>
      <c r="U377" s="28" t="str">
        <f t="shared" ca="1" si="93"/>
        <v>NO</v>
      </c>
      <c r="V377" s="105" t="str">
        <f t="shared" ca="1" si="91"/>
        <v>CON AVANCE</v>
      </c>
      <c r="W377" s="105" t="str">
        <f t="shared" ca="1" si="80"/>
        <v>CON AVANCE</v>
      </c>
      <c r="X377" s="29" t="s">
        <v>567</v>
      </c>
      <c r="Y377" s="100" t="s">
        <v>379</v>
      </c>
      <c r="Z377" s="29">
        <f t="shared" si="81"/>
        <v>1</v>
      </c>
      <c r="AA377" s="29" t="str">
        <f t="shared" si="86"/>
        <v>H81R14 - 1</v>
      </c>
      <c r="AB377" s="111">
        <f t="shared" ca="1" si="83"/>
        <v>4</v>
      </c>
      <c r="AC377" s="111">
        <f t="shared" ca="1" si="84"/>
        <v>4</v>
      </c>
      <c r="AD377" s="111" t="str">
        <f t="shared" si="85"/>
        <v>H81R14.</v>
      </c>
      <c r="AE377" s="111" t="str">
        <f t="shared" si="82"/>
        <v>H81R14</v>
      </c>
      <c r="AF377" s="21"/>
      <c r="AG377" s="21"/>
      <c r="AH377" s="21"/>
      <c r="AI377" s="21"/>
      <c r="AJ377" s="21"/>
      <c r="AK377" s="21"/>
      <c r="AL377" s="21"/>
      <c r="AM377" s="21"/>
      <c r="AN377" s="21"/>
      <c r="AO377" s="21"/>
    </row>
    <row r="378" spans="1:41" s="2" customFormat="1" ht="249.95" customHeight="1" x14ac:dyDescent="0.2">
      <c r="A378" s="24">
        <v>334</v>
      </c>
      <c r="B378" s="30">
        <v>377</v>
      </c>
      <c r="C378" s="24"/>
      <c r="D378" s="26" t="s">
        <v>33</v>
      </c>
      <c r="E378" s="87" t="s">
        <v>132</v>
      </c>
      <c r="F378" s="87" t="s">
        <v>104</v>
      </c>
      <c r="G378" s="71" t="s">
        <v>969</v>
      </c>
      <c r="H378" s="71" t="s">
        <v>967</v>
      </c>
      <c r="I378" s="72" t="s">
        <v>63</v>
      </c>
      <c r="J378" s="72">
        <v>3</v>
      </c>
      <c r="K378" s="73">
        <v>43040</v>
      </c>
      <c r="L378" s="73">
        <v>43342</v>
      </c>
      <c r="M378" s="59">
        <f t="shared" si="92"/>
        <v>43.142857142857146</v>
      </c>
      <c r="N378" s="30" t="s">
        <v>23</v>
      </c>
      <c r="O378" s="108">
        <v>1.99</v>
      </c>
      <c r="P378" s="30"/>
      <c r="Q378" s="54">
        <f t="shared" si="87"/>
        <v>66.333333333333329</v>
      </c>
      <c r="R378" s="55">
        <f t="shared" si="88"/>
        <v>28.61809523809524</v>
      </c>
      <c r="S378" s="55">
        <f t="shared" ca="1" si="89"/>
        <v>0</v>
      </c>
      <c r="T378" s="55">
        <f t="shared" ca="1" si="90"/>
        <v>0</v>
      </c>
      <c r="U378" s="28" t="str">
        <f t="shared" ca="1" si="93"/>
        <v>NO</v>
      </c>
      <c r="V378" s="105" t="str">
        <f t="shared" ca="1" si="91"/>
        <v>CON AVANCE</v>
      </c>
      <c r="W378" s="105" t="str">
        <f t="shared" ca="1" si="80"/>
        <v>CON AVANCE</v>
      </c>
      <c r="X378" s="29" t="s">
        <v>567</v>
      </c>
      <c r="Y378" s="100" t="s">
        <v>380</v>
      </c>
      <c r="Z378" s="29">
        <f t="shared" si="81"/>
        <v>1</v>
      </c>
      <c r="AA378" s="29" t="str">
        <f t="shared" si="86"/>
        <v>H83R14 - 1</v>
      </c>
      <c r="AB378" s="111">
        <f t="shared" ca="1" si="83"/>
        <v>4</v>
      </c>
      <c r="AC378" s="111">
        <f t="shared" ca="1" si="84"/>
        <v>4</v>
      </c>
      <c r="AD378" s="111" t="str">
        <f t="shared" si="85"/>
        <v>H83R14</v>
      </c>
      <c r="AE378" s="111" t="str">
        <f t="shared" si="82"/>
        <v>H83R14</v>
      </c>
      <c r="AF378" s="21"/>
      <c r="AG378" s="21"/>
      <c r="AH378" s="21"/>
      <c r="AI378" s="21"/>
      <c r="AJ378" s="21"/>
      <c r="AK378" s="21"/>
      <c r="AL378" s="21"/>
      <c r="AM378" s="21"/>
      <c r="AN378" s="21"/>
      <c r="AO378" s="21"/>
    </row>
    <row r="379" spans="1:41" s="2" customFormat="1" ht="249.95" customHeight="1" x14ac:dyDescent="0.2">
      <c r="A379" s="24">
        <v>335</v>
      </c>
      <c r="B379" s="30">
        <v>378</v>
      </c>
      <c r="C379" s="24"/>
      <c r="D379" s="26" t="s">
        <v>47</v>
      </c>
      <c r="E379" s="87" t="s">
        <v>133</v>
      </c>
      <c r="F379" s="87" t="s">
        <v>134</v>
      </c>
      <c r="G379" s="71" t="s">
        <v>970</v>
      </c>
      <c r="H379" s="71" t="s">
        <v>967</v>
      </c>
      <c r="I379" s="72" t="s">
        <v>63</v>
      </c>
      <c r="J379" s="72">
        <v>3</v>
      </c>
      <c r="K379" s="73">
        <v>43040</v>
      </c>
      <c r="L379" s="73">
        <v>43342</v>
      </c>
      <c r="M379" s="59">
        <f t="shared" si="92"/>
        <v>43.142857142857146</v>
      </c>
      <c r="N379" s="30" t="s">
        <v>23</v>
      </c>
      <c r="O379" s="108">
        <v>1.99</v>
      </c>
      <c r="P379" s="30"/>
      <c r="Q379" s="54">
        <f t="shared" si="87"/>
        <v>66.333333333333329</v>
      </c>
      <c r="R379" s="55">
        <f t="shared" si="88"/>
        <v>28.61809523809524</v>
      </c>
      <c r="S379" s="55">
        <f t="shared" ca="1" si="89"/>
        <v>0</v>
      </c>
      <c r="T379" s="55">
        <f t="shared" ca="1" si="90"/>
        <v>0</v>
      </c>
      <c r="U379" s="28" t="str">
        <f t="shared" ca="1" si="93"/>
        <v>NO</v>
      </c>
      <c r="V379" s="105" t="str">
        <f t="shared" ca="1" si="91"/>
        <v>CON AVANCE</v>
      </c>
      <c r="W379" s="105" t="str">
        <f t="shared" ca="1" si="80"/>
        <v>CON AVANCE</v>
      </c>
      <c r="X379" s="29" t="s">
        <v>567</v>
      </c>
      <c r="Y379" s="100" t="s">
        <v>381</v>
      </c>
      <c r="Z379" s="29">
        <f t="shared" si="81"/>
        <v>1</v>
      </c>
      <c r="AA379" s="29" t="str">
        <f t="shared" si="86"/>
        <v>H84R14 - 1</v>
      </c>
      <c r="AB379" s="111">
        <f t="shared" ca="1" si="83"/>
        <v>4</v>
      </c>
      <c r="AC379" s="111">
        <f t="shared" ca="1" si="84"/>
        <v>4</v>
      </c>
      <c r="AD379" s="111" t="str">
        <f t="shared" si="85"/>
        <v>H84R14</v>
      </c>
      <c r="AE379" s="111" t="str">
        <f t="shared" si="82"/>
        <v>H84R14</v>
      </c>
      <c r="AF379" s="21"/>
      <c r="AG379" s="21"/>
      <c r="AH379" s="21"/>
      <c r="AI379" s="21"/>
      <c r="AJ379" s="21"/>
      <c r="AK379" s="21"/>
      <c r="AL379" s="21"/>
      <c r="AM379" s="21"/>
      <c r="AN379" s="21"/>
      <c r="AO379" s="21"/>
    </row>
    <row r="380" spans="1:41" s="2" customFormat="1" ht="249.95" customHeight="1" x14ac:dyDescent="0.2">
      <c r="A380" s="24">
        <v>336</v>
      </c>
      <c r="B380" s="30">
        <v>379</v>
      </c>
      <c r="C380" s="24"/>
      <c r="D380" s="26" t="s">
        <v>33</v>
      </c>
      <c r="E380" s="87" t="s">
        <v>135</v>
      </c>
      <c r="F380" s="87" t="s">
        <v>136</v>
      </c>
      <c r="G380" s="71" t="s">
        <v>971</v>
      </c>
      <c r="H380" s="71" t="s">
        <v>967</v>
      </c>
      <c r="I380" s="72" t="s">
        <v>63</v>
      </c>
      <c r="J380" s="72">
        <v>3</v>
      </c>
      <c r="K380" s="73">
        <v>43040</v>
      </c>
      <c r="L380" s="73">
        <v>43342</v>
      </c>
      <c r="M380" s="59">
        <f t="shared" si="92"/>
        <v>43.142857142857146</v>
      </c>
      <c r="N380" s="30" t="s">
        <v>23</v>
      </c>
      <c r="O380" s="108">
        <v>1.99</v>
      </c>
      <c r="P380" s="30"/>
      <c r="Q380" s="54">
        <f t="shared" si="87"/>
        <v>66.333333333333329</v>
      </c>
      <c r="R380" s="55">
        <f t="shared" si="88"/>
        <v>28.61809523809524</v>
      </c>
      <c r="S380" s="55">
        <f t="shared" ca="1" si="89"/>
        <v>0</v>
      </c>
      <c r="T380" s="55">
        <f t="shared" ca="1" si="90"/>
        <v>0</v>
      </c>
      <c r="U380" s="28" t="str">
        <f t="shared" ca="1" si="93"/>
        <v>NO</v>
      </c>
      <c r="V380" s="105" t="str">
        <f t="shared" ca="1" si="91"/>
        <v>CON AVANCE</v>
      </c>
      <c r="W380" s="105" t="str">
        <f t="shared" ca="1" si="80"/>
        <v>CON AVANCE</v>
      </c>
      <c r="X380" s="29" t="s">
        <v>567</v>
      </c>
      <c r="Y380" s="100" t="s">
        <v>382</v>
      </c>
      <c r="Z380" s="29">
        <f t="shared" si="81"/>
        <v>1</v>
      </c>
      <c r="AA380" s="29" t="str">
        <f t="shared" si="86"/>
        <v>H85R14 - 1</v>
      </c>
      <c r="AB380" s="111">
        <f t="shared" ca="1" si="83"/>
        <v>4</v>
      </c>
      <c r="AC380" s="111">
        <f t="shared" ca="1" si="84"/>
        <v>4</v>
      </c>
      <c r="AD380" s="111" t="str">
        <f t="shared" si="85"/>
        <v>H85R14</v>
      </c>
      <c r="AE380" s="111" t="str">
        <f t="shared" si="82"/>
        <v>H85R14</v>
      </c>
      <c r="AF380" s="21"/>
      <c r="AG380" s="21"/>
      <c r="AH380" s="21"/>
      <c r="AI380" s="21"/>
      <c r="AJ380" s="21"/>
      <c r="AK380" s="21"/>
      <c r="AL380" s="21"/>
      <c r="AM380" s="21"/>
      <c r="AN380" s="21"/>
      <c r="AO380" s="21"/>
    </row>
    <row r="381" spans="1:41" s="2" customFormat="1" ht="249.95" customHeight="1" x14ac:dyDescent="0.2">
      <c r="A381" s="24">
        <v>337</v>
      </c>
      <c r="B381" s="30">
        <v>380</v>
      </c>
      <c r="C381" s="24"/>
      <c r="D381" s="26" t="s">
        <v>47</v>
      </c>
      <c r="E381" s="87" t="s">
        <v>1940</v>
      </c>
      <c r="F381" s="87" t="s">
        <v>138</v>
      </c>
      <c r="G381" s="88" t="s">
        <v>1934</v>
      </c>
      <c r="H381" s="88" t="s">
        <v>1935</v>
      </c>
      <c r="I381" s="31" t="s">
        <v>1938</v>
      </c>
      <c r="J381" s="31">
        <v>1</v>
      </c>
      <c r="K381" s="51">
        <v>43040</v>
      </c>
      <c r="L381" s="51">
        <v>43099</v>
      </c>
      <c r="M381" s="59">
        <f t="shared" ref="M381:M429" si="94">(+L381-K381)/7</f>
        <v>8.4285714285714288</v>
      </c>
      <c r="N381" s="30" t="s">
        <v>1831</v>
      </c>
      <c r="O381" s="108">
        <v>1</v>
      </c>
      <c r="P381" s="30"/>
      <c r="Q381" s="54">
        <f t="shared" si="87"/>
        <v>100</v>
      </c>
      <c r="R381" s="55">
        <f t="shared" si="88"/>
        <v>8.4285714285714288</v>
      </c>
      <c r="S381" s="55">
        <f t="shared" ca="1" si="89"/>
        <v>8.4285714285714288</v>
      </c>
      <c r="T381" s="55">
        <f t="shared" ca="1" si="90"/>
        <v>8.4285714285714288</v>
      </c>
      <c r="U381" s="28" t="str">
        <f t="shared" si="93"/>
        <v>SI</v>
      </c>
      <c r="V381" s="105" t="str">
        <f t="shared" si="91"/>
        <v>CUMPLIDO</v>
      </c>
      <c r="W381" s="105" t="str">
        <f t="shared" si="80"/>
        <v>CUMPLIDO</v>
      </c>
      <c r="X381" s="29" t="s">
        <v>567</v>
      </c>
      <c r="Y381" s="100" t="s">
        <v>383</v>
      </c>
      <c r="Z381" s="29">
        <f t="shared" si="81"/>
        <v>1</v>
      </c>
      <c r="AA381" s="29" t="str">
        <f t="shared" si="86"/>
        <v>H98R14 - 1</v>
      </c>
      <c r="AB381" s="111">
        <f t="shared" si="83"/>
        <v>5</v>
      </c>
      <c r="AC381" s="111">
        <f t="shared" si="84"/>
        <v>5</v>
      </c>
      <c r="AD381" s="111" t="str">
        <f t="shared" si="85"/>
        <v>H98R14</v>
      </c>
      <c r="AE381" s="111" t="str">
        <f t="shared" si="82"/>
        <v>H98R14</v>
      </c>
      <c r="AF381" s="21"/>
      <c r="AG381" s="21"/>
      <c r="AH381" s="21"/>
      <c r="AI381" s="21"/>
      <c r="AJ381" s="21"/>
      <c r="AK381" s="21"/>
      <c r="AL381" s="21"/>
      <c r="AM381" s="21"/>
      <c r="AN381" s="21"/>
      <c r="AO381" s="21"/>
    </row>
    <row r="382" spans="1:41" s="2" customFormat="1" ht="249.95" customHeight="1" x14ac:dyDescent="0.2">
      <c r="A382" s="24">
        <v>338</v>
      </c>
      <c r="B382" s="30">
        <v>381</v>
      </c>
      <c r="C382" s="24"/>
      <c r="D382" s="26" t="s">
        <v>47</v>
      </c>
      <c r="E382" s="87" t="s">
        <v>1939</v>
      </c>
      <c r="F382" s="87" t="s">
        <v>139</v>
      </c>
      <c r="G382" s="88" t="s">
        <v>1936</v>
      </c>
      <c r="H382" s="88" t="s">
        <v>1937</v>
      </c>
      <c r="I382" s="31" t="s">
        <v>9</v>
      </c>
      <c r="J382" s="31">
        <v>1</v>
      </c>
      <c r="K382" s="51">
        <v>43040</v>
      </c>
      <c r="L382" s="51">
        <v>43099</v>
      </c>
      <c r="M382" s="59">
        <f t="shared" si="94"/>
        <v>8.4285714285714288</v>
      </c>
      <c r="N382" s="30" t="s">
        <v>1831</v>
      </c>
      <c r="O382" s="108">
        <v>1</v>
      </c>
      <c r="P382" s="30"/>
      <c r="Q382" s="54">
        <f t="shared" si="87"/>
        <v>100</v>
      </c>
      <c r="R382" s="55">
        <f t="shared" si="88"/>
        <v>8.4285714285714288</v>
      </c>
      <c r="S382" s="55">
        <f t="shared" ca="1" si="89"/>
        <v>8.4285714285714288</v>
      </c>
      <c r="T382" s="55">
        <f t="shared" ca="1" si="90"/>
        <v>8.4285714285714288</v>
      </c>
      <c r="U382" s="28" t="str">
        <f t="shared" si="93"/>
        <v>SI</v>
      </c>
      <c r="V382" s="105" t="str">
        <f t="shared" si="91"/>
        <v>CUMPLIDO</v>
      </c>
      <c r="W382" s="105" t="str">
        <f t="shared" si="80"/>
        <v>CUMPLIDO</v>
      </c>
      <c r="X382" s="29" t="s">
        <v>567</v>
      </c>
      <c r="Y382" s="100" t="s">
        <v>384</v>
      </c>
      <c r="Z382" s="29">
        <f t="shared" si="81"/>
        <v>1</v>
      </c>
      <c r="AA382" s="29" t="str">
        <f t="shared" si="86"/>
        <v>H99R14 - 1</v>
      </c>
      <c r="AB382" s="111">
        <f t="shared" si="83"/>
        <v>5</v>
      </c>
      <c r="AC382" s="111">
        <f t="shared" si="84"/>
        <v>5</v>
      </c>
      <c r="AD382" s="111" t="str">
        <f t="shared" si="85"/>
        <v>H99R14</v>
      </c>
      <c r="AE382" s="111" t="str">
        <f t="shared" si="82"/>
        <v>H99R14</v>
      </c>
      <c r="AF382" s="21"/>
      <c r="AG382" s="21"/>
      <c r="AH382" s="21"/>
      <c r="AI382" s="21"/>
      <c r="AJ382" s="21"/>
      <c r="AK382" s="21"/>
      <c r="AL382" s="21"/>
      <c r="AM382" s="21"/>
      <c r="AN382" s="21"/>
      <c r="AO382" s="21"/>
    </row>
    <row r="383" spans="1:41" s="2" customFormat="1" ht="249.95" customHeight="1" x14ac:dyDescent="0.2">
      <c r="A383" s="24">
        <v>339</v>
      </c>
      <c r="B383" s="30">
        <v>382</v>
      </c>
      <c r="C383" s="24"/>
      <c r="D383" s="26" t="s">
        <v>47</v>
      </c>
      <c r="E383" s="87" t="s">
        <v>140</v>
      </c>
      <c r="F383" s="87" t="s">
        <v>141</v>
      </c>
      <c r="G383" s="88" t="s">
        <v>1941</v>
      </c>
      <c r="H383" s="88" t="s">
        <v>1942</v>
      </c>
      <c r="I383" s="31" t="s">
        <v>1872</v>
      </c>
      <c r="J383" s="31">
        <v>1</v>
      </c>
      <c r="K383" s="51">
        <v>43040</v>
      </c>
      <c r="L383" s="51">
        <v>43099</v>
      </c>
      <c r="M383" s="59">
        <f t="shared" si="94"/>
        <v>8.4285714285714288</v>
      </c>
      <c r="N383" s="30" t="s">
        <v>1831</v>
      </c>
      <c r="O383" s="108">
        <v>1</v>
      </c>
      <c r="P383" s="30"/>
      <c r="Q383" s="54">
        <f t="shared" si="87"/>
        <v>100</v>
      </c>
      <c r="R383" s="55">
        <f t="shared" si="88"/>
        <v>8.4285714285714288</v>
      </c>
      <c r="S383" s="55">
        <f t="shared" ca="1" si="89"/>
        <v>8.4285714285714288</v>
      </c>
      <c r="T383" s="55">
        <f t="shared" ca="1" si="90"/>
        <v>8.4285714285714288</v>
      </c>
      <c r="U383" s="28" t="str">
        <f t="shared" si="93"/>
        <v>SI</v>
      </c>
      <c r="V383" s="105" t="str">
        <f t="shared" si="91"/>
        <v>CUMPLIDO</v>
      </c>
      <c r="W383" s="105" t="str">
        <f t="shared" si="80"/>
        <v>CUMPLIDO</v>
      </c>
      <c r="X383" s="29" t="s">
        <v>567</v>
      </c>
      <c r="Y383" s="100" t="s">
        <v>385</v>
      </c>
      <c r="Z383" s="29">
        <f t="shared" si="81"/>
        <v>1</v>
      </c>
      <c r="AA383" s="29" t="str">
        <f t="shared" si="86"/>
        <v>H103R14 - 1</v>
      </c>
      <c r="AB383" s="111">
        <f t="shared" si="83"/>
        <v>5</v>
      </c>
      <c r="AC383" s="111">
        <f t="shared" si="84"/>
        <v>5</v>
      </c>
      <c r="AD383" s="111" t="str">
        <f t="shared" si="85"/>
        <v>H103R14.</v>
      </c>
      <c r="AE383" s="111" t="str">
        <f t="shared" si="82"/>
        <v>H103R14</v>
      </c>
      <c r="AF383" s="21"/>
      <c r="AG383" s="21"/>
      <c r="AH383" s="21"/>
      <c r="AI383" s="21"/>
      <c r="AJ383" s="21"/>
      <c r="AK383" s="21"/>
      <c r="AL383" s="21"/>
      <c r="AM383" s="21"/>
      <c r="AN383" s="21"/>
      <c r="AO383" s="21"/>
    </row>
    <row r="384" spans="1:41" s="2" customFormat="1" ht="249.95" customHeight="1" x14ac:dyDescent="0.2">
      <c r="A384" s="24">
        <v>340</v>
      </c>
      <c r="B384" s="30">
        <v>383</v>
      </c>
      <c r="C384" s="24"/>
      <c r="D384" s="26" t="s">
        <v>50</v>
      </c>
      <c r="E384" s="87" t="s">
        <v>640</v>
      </c>
      <c r="F384" s="87" t="s">
        <v>142</v>
      </c>
      <c r="G384" s="88" t="s">
        <v>1941</v>
      </c>
      <c r="H384" s="88" t="s">
        <v>1942</v>
      </c>
      <c r="I384" s="31" t="s">
        <v>1872</v>
      </c>
      <c r="J384" s="31">
        <v>1</v>
      </c>
      <c r="K384" s="51">
        <v>43040</v>
      </c>
      <c r="L384" s="51">
        <v>43099</v>
      </c>
      <c r="M384" s="59">
        <f t="shared" si="94"/>
        <v>8.4285714285714288</v>
      </c>
      <c r="N384" s="30" t="s">
        <v>1831</v>
      </c>
      <c r="O384" s="108">
        <v>1</v>
      </c>
      <c r="P384" s="30"/>
      <c r="Q384" s="54">
        <f t="shared" si="87"/>
        <v>100</v>
      </c>
      <c r="R384" s="55">
        <f t="shared" si="88"/>
        <v>8.4285714285714288</v>
      </c>
      <c r="S384" s="55">
        <f t="shared" ca="1" si="89"/>
        <v>8.4285714285714288</v>
      </c>
      <c r="T384" s="55">
        <f t="shared" ca="1" si="90"/>
        <v>8.4285714285714288</v>
      </c>
      <c r="U384" s="28" t="str">
        <f t="shared" si="93"/>
        <v>SI</v>
      </c>
      <c r="V384" s="105" t="str">
        <f t="shared" si="91"/>
        <v>CUMPLIDO</v>
      </c>
      <c r="W384" s="105" t="str">
        <f t="shared" si="80"/>
        <v>CUMPLIDO</v>
      </c>
      <c r="X384" s="29" t="s">
        <v>567</v>
      </c>
      <c r="Y384" s="100" t="s">
        <v>386</v>
      </c>
      <c r="Z384" s="29">
        <f t="shared" si="81"/>
        <v>1</v>
      </c>
      <c r="AA384" s="29" t="str">
        <f t="shared" si="86"/>
        <v>H104R14 - 1</v>
      </c>
      <c r="AB384" s="111">
        <f t="shared" si="83"/>
        <v>5</v>
      </c>
      <c r="AC384" s="111">
        <f t="shared" si="84"/>
        <v>5</v>
      </c>
      <c r="AD384" s="111" t="str">
        <f t="shared" si="85"/>
        <v>H104R14</v>
      </c>
      <c r="AE384" s="111" t="str">
        <f t="shared" si="82"/>
        <v>H104R14</v>
      </c>
      <c r="AF384" s="21"/>
      <c r="AG384" s="21"/>
      <c r="AH384" s="21"/>
      <c r="AI384" s="21"/>
      <c r="AJ384" s="21"/>
      <c r="AK384" s="21"/>
      <c r="AL384" s="21"/>
      <c r="AM384" s="21"/>
      <c r="AN384" s="21"/>
      <c r="AO384" s="21"/>
    </row>
    <row r="385" spans="1:41" s="2" customFormat="1" ht="249.95" customHeight="1" x14ac:dyDescent="0.2">
      <c r="A385" s="24">
        <v>341</v>
      </c>
      <c r="B385" s="30">
        <v>384</v>
      </c>
      <c r="C385" s="24"/>
      <c r="D385" s="26" t="s">
        <v>143</v>
      </c>
      <c r="E385" s="87" t="s">
        <v>144</v>
      </c>
      <c r="F385" s="87" t="s">
        <v>145</v>
      </c>
      <c r="G385" s="88" t="s">
        <v>1943</v>
      </c>
      <c r="H385" s="88" t="s">
        <v>1944</v>
      </c>
      <c r="I385" s="31" t="s">
        <v>1945</v>
      </c>
      <c r="J385" s="31">
        <v>1</v>
      </c>
      <c r="K385" s="51">
        <v>43040</v>
      </c>
      <c r="L385" s="51">
        <v>43099</v>
      </c>
      <c r="M385" s="59">
        <f t="shared" si="94"/>
        <v>8.4285714285714288</v>
      </c>
      <c r="N385" s="30" t="s">
        <v>1831</v>
      </c>
      <c r="O385" s="108">
        <v>1</v>
      </c>
      <c r="P385" s="30"/>
      <c r="Q385" s="54">
        <f t="shared" si="87"/>
        <v>100</v>
      </c>
      <c r="R385" s="55">
        <f t="shared" si="88"/>
        <v>8.4285714285714288</v>
      </c>
      <c r="S385" s="55">
        <f t="shared" ca="1" si="89"/>
        <v>8.4285714285714288</v>
      </c>
      <c r="T385" s="55">
        <f t="shared" ca="1" si="90"/>
        <v>8.4285714285714288</v>
      </c>
      <c r="U385" s="28" t="str">
        <f t="shared" si="93"/>
        <v>SI</v>
      </c>
      <c r="V385" s="105" t="str">
        <f t="shared" si="91"/>
        <v>CUMPLIDO</v>
      </c>
      <c r="W385" s="105" t="str">
        <f t="shared" si="80"/>
        <v>CUMPLIDO</v>
      </c>
      <c r="X385" s="29" t="s">
        <v>567</v>
      </c>
      <c r="Y385" s="100" t="s">
        <v>387</v>
      </c>
      <c r="Z385" s="29">
        <f t="shared" si="81"/>
        <v>1</v>
      </c>
      <c r="AA385" s="29" t="str">
        <f t="shared" si="86"/>
        <v>H105R14 - 1</v>
      </c>
      <c r="AB385" s="111">
        <f t="shared" si="83"/>
        <v>5</v>
      </c>
      <c r="AC385" s="111">
        <f t="shared" si="84"/>
        <v>5</v>
      </c>
      <c r="AD385" s="111" t="str">
        <f t="shared" si="85"/>
        <v>H105R14.</v>
      </c>
      <c r="AE385" s="111" t="str">
        <f t="shared" si="82"/>
        <v>H105R14</v>
      </c>
      <c r="AF385" s="21"/>
      <c r="AG385" s="21"/>
      <c r="AH385" s="21"/>
      <c r="AI385" s="21"/>
      <c r="AJ385" s="21"/>
      <c r="AK385" s="21"/>
      <c r="AL385" s="21"/>
      <c r="AM385" s="21"/>
      <c r="AN385" s="21"/>
      <c r="AO385" s="21"/>
    </row>
    <row r="386" spans="1:41" s="2" customFormat="1" ht="249.95" customHeight="1" x14ac:dyDescent="0.2">
      <c r="A386" s="24">
        <v>342</v>
      </c>
      <c r="B386" s="30">
        <v>385</v>
      </c>
      <c r="C386" s="24"/>
      <c r="D386" s="26" t="s">
        <v>33</v>
      </c>
      <c r="E386" s="87" t="s">
        <v>146</v>
      </c>
      <c r="F386" s="87" t="s">
        <v>147</v>
      </c>
      <c r="G386" s="88" t="s">
        <v>1946</v>
      </c>
      <c r="H386" s="88" t="s">
        <v>1947</v>
      </c>
      <c r="I386" s="31" t="s">
        <v>137</v>
      </c>
      <c r="J386" s="31">
        <v>1</v>
      </c>
      <c r="K386" s="51">
        <v>43040</v>
      </c>
      <c r="L386" s="51">
        <v>43099</v>
      </c>
      <c r="M386" s="59">
        <f t="shared" si="94"/>
        <v>8.4285714285714288</v>
      </c>
      <c r="N386" s="30" t="s">
        <v>1831</v>
      </c>
      <c r="O386" s="108">
        <v>1</v>
      </c>
      <c r="P386" s="30"/>
      <c r="Q386" s="54">
        <f t="shared" si="87"/>
        <v>100</v>
      </c>
      <c r="R386" s="55">
        <f t="shared" si="88"/>
        <v>8.4285714285714288</v>
      </c>
      <c r="S386" s="55">
        <f t="shared" ca="1" si="89"/>
        <v>8.4285714285714288</v>
      </c>
      <c r="T386" s="55">
        <f t="shared" ca="1" si="90"/>
        <v>8.4285714285714288</v>
      </c>
      <c r="U386" s="28" t="str">
        <f t="shared" si="93"/>
        <v>SI</v>
      </c>
      <c r="V386" s="105" t="str">
        <f t="shared" si="91"/>
        <v>CUMPLIDO</v>
      </c>
      <c r="W386" s="105" t="str">
        <f t="shared" ref="W386:W453" si="95">IF(A386&lt;&gt;"",IF(AC386=1,"VENCIDO",IF(AC386=2,"PRÓXIMO A VENCER",IF(AC386=3,"EN TERMINO",IF(AC386=4,"CON AVANCE",IF(AC386=5,"CUMPLIDO",))))),"")</f>
        <v>CUMPLIDO</v>
      </c>
      <c r="X386" s="29" t="s">
        <v>567</v>
      </c>
      <c r="Y386" s="100" t="s">
        <v>388</v>
      </c>
      <c r="Z386" s="29">
        <f t="shared" ref="Z386:Z453" si="96">IF(A386&lt;&gt;"",1,Z385+1)</f>
        <v>1</v>
      </c>
      <c r="AA386" s="29" t="str">
        <f t="shared" si="86"/>
        <v>H107R14 - 1</v>
      </c>
      <c r="AB386" s="111">
        <f t="shared" si="83"/>
        <v>5</v>
      </c>
      <c r="AC386" s="111">
        <f t="shared" si="84"/>
        <v>5</v>
      </c>
      <c r="AD386" s="111" t="str">
        <f t="shared" si="85"/>
        <v>H107R14.</v>
      </c>
      <c r="AE386" s="111" t="str">
        <f t="shared" si="82"/>
        <v>H107R14</v>
      </c>
      <c r="AF386" s="21"/>
      <c r="AG386" s="21"/>
      <c r="AH386" s="21"/>
      <c r="AI386" s="21"/>
      <c r="AJ386" s="21"/>
      <c r="AK386" s="21"/>
      <c r="AL386" s="21"/>
      <c r="AM386" s="21"/>
      <c r="AN386" s="21"/>
      <c r="AO386" s="21"/>
    </row>
    <row r="387" spans="1:41" s="2" customFormat="1" ht="249.95" customHeight="1" x14ac:dyDescent="0.2">
      <c r="A387" s="24">
        <v>343</v>
      </c>
      <c r="B387" s="30">
        <v>386</v>
      </c>
      <c r="C387" s="24"/>
      <c r="D387" s="26" t="s">
        <v>33</v>
      </c>
      <c r="E387" s="87" t="s">
        <v>961</v>
      </c>
      <c r="F387" s="87" t="s">
        <v>148</v>
      </c>
      <c r="G387" s="88" t="s">
        <v>1946</v>
      </c>
      <c r="H387" s="88" t="s">
        <v>1947</v>
      </c>
      <c r="I387" s="31" t="s">
        <v>137</v>
      </c>
      <c r="J387" s="31">
        <v>1</v>
      </c>
      <c r="K387" s="51">
        <v>43040</v>
      </c>
      <c r="L387" s="51">
        <v>43099</v>
      </c>
      <c r="M387" s="59">
        <f t="shared" si="94"/>
        <v>8.4285714285714288</v>
      </c>
      <c r="N387" s="30" t="s">
        <v>1831</v>
      </c>
      <c r="O387" s="108">
        <v>1</v>
      </c>
      <c r="P387" s="30"/>
      <c r="Q387" s="54">
        <f t="shared" si="87"/>
        <v>100</v>
      </c>
      <c r="R387" s="55">
        <f t="shared" si="88"/>
        <v>8.4285714285714288</v>
      </c>
      <c r="S387" s="55">
        <f t="shared" ca="1" si="89"/>
        <v>8.4285714285714288</v>
      </c>
      <c r="T387" s="55">
        <f t="shared" ca="1" si="90"/>
        <v>8.4285714285714288</v>
      </c>
      <c r="U387" s="28" t="str">
        <f t="shared" si="93"/>
        <v>SI</v>
      </c>
      <c r="V387" s="105" t="str">
        <f t="shared" si="91"/>
        <v>CUMPLIDO</v>
      </c>
      <c r="W387" s="105" t="str">
        <f t="shared" si="95"/>
        <v>CUMPLIDO</v>
      </c>
      <c r="X387" s="29" t="s">
        <v>567</v>
      </c>
      <c r="Y387" s="100" t="s">
        <v>389</v>
      </c>
      <c r="Z387" s="29">
        <f t="shared" si="96"/>
        <v>1</v>
      </c>
      <c r="AA387" s="29" t="str">
        <f t="shared" si="86"/>
        <v>H108R14 - 1</v>
      </c>
      <c r="AB387" s="111">
        <f t="shared" si="83"/>
        <v>5</v>
      </c>
      <c r="AC387" s="111">
        <f t="shared" si="84"/>
        <v>5</v>
      </c>
      <c r="AD387" s="111" t="str">
        <f t="shared" si="85"/>
        <v>H108R14</v>
      </c>
      <c r="AE387" s="111" t="str">
        <f t="shared" si="82"/>
        <v>H108R14</v>
      </c>
      <c r="AF387" s="21"/>
      <c r="AG387" s="21"/>
      <c r="AH387" s="21"/>
      <c r="AI387" s="21"/>
      <c r="AJ387" s="21"/>
      <c r="AK387" s="21"/>
      <c r="AL387" s="21"/>
      <c r="AM387" s="21"/>
      <c r="AN387" s="21"/>
      <c r="AO387" s="21"/>
    </row>
    <row r="388" spans="1:41" s="2" customFormat="1" ht="249.95" customHeight="1" x14ac:dyDescent="0.2">
      <c r="A388" s="24">
        <v>344</v>
      </c>
      <c r="B388" s="30">
        <v>387</v>
      </c>
      <c r="C388" s="24"/>
      <c r="D388" s="26" t="s">
        <v>33</v>
      </c>
      <c r="E388" s="87" t="s">
        <v>150</v>
      </c>
      <c r="F388" s="87" t="s">
        <v>149</v>
      </c>
      <c r="G388" s="88" t="s">
        <v>1946</v>
      </c>
      <c r="H388" s="88" t="s">
        <v>1947</v>
      </c>
      <c r="I388" s="31" t="s">
        <v>137</v>
      </c>
      <c r="J388" s="31">
        <v>1</v>
      </c>
      <c r="K388" s="51">
        <v>43040</v>
      </c>
      <c r="L388" s="51">
        <v>43099</v>
      </c>
      <c r="M388" s="59">
        <f t="shared" si="94"/>
        <v>8.4285714285714288</v>
      </c>
      <c r="N388" s="30" t="s">
        <v>1831</v>
      </c>
      <c r="O388" s="108">
        <v>1</v>
      </c>
      <c r="P388" s="30"/>
      <c r="Q388" s="54">
        <f t="shared" si="87"/>
        <v>100</v>
      </c>
      <c r="R388" s="55">
        <f t="shared" si="88"/>
        <v>8.4285714285714288</v>
      </c>
      <c r="S388" s="55">
        <f t="shared" ca="1" si="89"/>
        <v>8.4285714285714288</v>
      </c>
      <c r="T388" s="55">
        <f t="shared" ca="1" si="90"/>
        <v>8.4285714285714288</v>
      </c>
      <c r="U388" s="28" t="str">
        <f t="shared" si="93"/>
        <v>SI</v>
      </c>
      <c r="V388" s="105" t="str">
        <f t="shared" si="91"/>
        <v>CUMPLIDO</v>
      </c>
      <c r="W388" s="105" t="str">
        <f t="shared" si="95"/>
        <v>CUMPLIDO</v>
      </c>
      <c r="X388" s="29" t="s">
        <v>567</v>
      </c>
      <c r="Y388" s="100" t="s">
        <v>390</v>
      </c>
      <c r="Z388" s="29">
        <f t="shared" si="96"/>
        <v>1</v>
      </c>
      <c r="AA388" s="29" t="str">
        <f t="shared" si="86"/>
        <v>H110R14 - 1</v>
      </c>
      <c r="AB388" s="111">
        <f t="shared" si="83"/>
        <v>5</v>
      </c>
      <c r="AC388" s="111">
        <f t="shared" si="84"/>
        <v>5</v>
      </c>
      <c r="AD388" s="111" t="str">
        <f t="shared" si="85"/>
        <v>H110R14</v>
      </c>
      <c r="AE388" s="111" t="str">
        <f t="shared" si="82"/>
        <v>H110R14</v>
      </c>
      <c r="AF388" s="21"/>
      <c r="AG388" s="21"/>
      <c r="AH388" s="21"/>
      <c r="AI388" s="21"/>
      <c r="AJ388" s="21"/>
      <c r="AK388" s="21"/>
      <c r="AL388" s="21"/>
      <c r="AM388" s="21"/>
      <c r="AN388" s="21"/>
      <c r="AO388" s="21"/>
    </row>
    <row r="389" spans="1:41" s="2" customFormat="1" ht="249.95" customHeight="1" x14ac:dyDescent="0.2">
      <c r="A389" s="24">
        <v>345</v>
      </c>
      <c r="B389" s="30">
        <v>388</v>
      </c>
      <c r="C389" s="24"/>
      <c r="D389" s="26" t="s">
        <v>26</v>
      </c>
      <c r="E389" s="87" t="s">
        <v>1159</v>
      </c>
      <c r="F389" s="87" t="s">
        <v>151</v>
      </c>
      <c r="G389" s="88" t="s">
        <v>1156</v>
      </c>
      <c r="H389" s="88" t="s">
        <v>1157</v>
      </c>
      <c r="I389" s="31" t="s">
        <v>1158</v>
      </c>
      <c r="J389" s="31">
        <v>2</v>
      </c>
      <c r="K389" s="51">
        <v>43040</v>
      </c>
      <c r="L389" s="51">
        <v>43311</v>
      </c>
      <c r="M389" s="59">
        <f t="shared" si="94"/>
        <v>38.714285714285715</v>
      </c>
      <c r="N389" s="30" t="s">
        <v>1160</v>
      </c>
      <c r="O389" s="108">
        <v>0</v>
      </c>
      <c r="P389" s="30"/>
      <c r="Q389" s="54">
        <f t="shared" si="87"/>
        <v>0</v>
      </c>
      <c r="R389" s="55">
        <f t="shared" si="88"/>
        <v>0</v>
      </c>
      <c r="S389" s="55">
        <f t="shared" ca="1" si="89"/>
        <v>0</v>
      </c>
      <c r="T389" s="55">
        <f t="shared" ca="1" si="90"/>
        <v>0</v>
      </c>
      <c r="U389" s="28" t="str">
        <f t="shared" ca="1" si="93"/>
        <v>NO</v>
      </c>
      <c r="V389" s="105" t="str">
        <f t="shared" ca="1" si="91"/>
        <v>PRÓXIMO A VENCER</v>
      </c>
      <c r="W389" s="105" t="str">
        <f t="shared" ca="1" si="95"/>
        <v>PRÓXIMO A VENCER</v>
      </c>
      <c r="X389" s="29" t="s">
        <v>567</v>
      </c>
      <c r="Y389" s="100" t="s">
        <v>391</v>
      </c>
      <c r="Z389" s="29">
        <f t="shared" si="96"/>
        <v>1</v>
      </c>
      <c r="AA389" s="29" t="str">
        <f t="shared" si="86"/>
        <v>H112R14 - 1</v>
      </c>
      <c r="AB389" s="111">
        <f t="shared" ca="1" si="83"/>
        <v>2</v>
      </c>
      <c r="AC389" s="111">
        <f t="shared" ca="1" si="84"/>
        <v>2</v>
      </c>
      <c r="AD389" s="111" t="str">
        <f t="shared" si="85"/>
        <v>H112R14.</v>
      </c>
      <c r="AE389" s="111" t="str">
        <f t="shared" ref="AE389:AE452" si="97">IFERROR(MID(AD389,1,FIND(".",AD389,1)-1),AD389)</f>
        <v>H112R14</v>
      </c>
      <c r="AF389" s="21"/>
      <c r="AG389" s="21"/>
      <c r="AH389" s="21"/>
      <c r="AI389" s="21"/>
      <c r="AJ389" s="21"/>
      <c r="AK389" s="21"/>
      <c r="AL389" s="21"/>
      <c r="AM389" s="21"/>
      <c r="AN389" s="21"/>
      <c r="AO389" s="21"/>
    </row>
    <row r="390" spans="1:41" s="2" customFormat="1" ht="189" customHeight="1" x14ac:dyDescent="0.2">
      <c r="A390" s="24">
        <v>346</v>
      </c>
      <c r="B390" s="30">
        <v>389</v>
      </c>
      <c r="C390" s="24"/>
      <c r="D390" s="26" t="s">
        <v>152</v>
      </c>
      <c r="E390" s="87" t="s">
        <v>2019</v>
      </c>
      <c r="F390" s="87" t="s">
        <v>1418</v>
      </c>
      <c r="G390" s="88" t="s">
        <v>2020</v>
      </c>
      <c r="H390" s="88" t="s">
        <v>1420</v>
      </c>
      <c r="I390" s="31" t="s">
        <v>1419</v>
      </c>
      <c r="J390" s="31">
        <v>2</v>
      </c>
      <c r="K390" s="51">
        <v>43040</v>
      </c>
      <c r="L390" s="51">
        <v>43403</v>
      </c>
      <c r="M390" s="59">
        <f t="shared" si="94"/>
        <v>51.857142857142854</v>
      </c>
      <c r="N390" s="30" t="s">
        <v>1345</v>
      </c>
      <c r="O390" s="108">
        <v>0</v>
      </c>
      <c r="P390" s="30"/>
      <c r="Q390" s="54">
        <f t="shared" si="87"/>
        <v>0</v>
      </c>
      <c r="R390" s="55">
        <f t="shared" si="88"/>
        <v>0</v>
      </c>
      <c r="S390" s="55">
        <f t="shared" ca="1" si="89"/>
        <v>0</v>
      </c>
      <c r="T390" s="55">
        <f t="shared" ca="1" si="90"/>
        <v>0</v>
      </c>
      <c r="U390" s="28" t="str">
        <f t="shared" ca="1" si="93"/>
        <v>NO</v>
      </c>
      <c r="V390" s="105" t="str">
        <f t="shared" ca="1" si="91"/>
        <v>EN TERMINO</v>
      </c>
      <c r="W390" s="105" t="str">
        <f t="shared" ca="1" si="95"/>
        <v>EN TERMINO</v>
      </c>
      <c r="X390" s="29" t="s">
        <v>567</v>
      </c>
      <c r="Y390" s="100" t="s">
        <v>392</v>
      </c>
      <c r="Z390" s="29">
        <f t="shared" si="96"/>
        <v>1</v>
      </c>
      <c r="AA390" s="29" t="str">
        <f t="shared" si="86"/>
        <v>H113R14 - 1</v>
      </c>
      <c r="AB390" s="111">
        <f t="shared" ca="1" si="83"/>
        <v>3</v>
      </c>
      <c r="AC390" s="111">
        <f t="shared" ca="1" si="84"/>
        <v>3</v>
      </c>
      <c r="AD390" s="111" t="str">
        <f t="shared" si="85"/>
        <v>H113R14.</v>
      </c>
      <c r="AE390" s="111" t="str">
        <f t="shared" si="97"/>
        <v>H113R14</v>
      </c>
      <c r="AF390" s="21"/>
      <c r="AG390" s="21"/>
      <c r="AH390" s="21"/>
      <c r="AI390" s="21"/>
      <c r="AJ390" s="21"/>
      <c r="AK390" s="21"/>
      <c r="AL390" s="21"/>
      <c r="AM390" s="21"/>
      <c r="AN390" s="21"/>
      <c r="AO390" s="21"/>
    </row>
    <row r="391" spans="1:41" s="2" customFormat="1" ht="152.25" customHeight="1" x14ac:dyDescent="0.2">
      <c r="A391" s="24">
        <v>347</v>
      </c>
      <c r="B391" s="30">
        <v>390</v>
      </c>
      <c r="C391" s="24"/>
      <c r="D391" s="26" t="s">
        <v>152</v>
      </c>
      <c r="E391" s="87" t="s">
        <v>1423</v>
      </c>
      <c r="F391" s="87" t="s">
        <v>153</v>
      </c>
      <c r="G391" s="88" t="s">
        <v>2173</v>
      </c>
      <c r="H391" s="88" t="s">
        <v>2174</v>
      </c>
      <c r="I391" s="31" t="s">
        <v>1161</v>
      </c>
      <c r="J391" s="31">
        <v>26</v>
      </c>
      <c r="K391" s="51">
        <v>43040</v>
      </c>
      <c r="L391" s="51">
        <v>43099</v>
      </c>
      <c r="M391" s="59">
        <f t="shared" si="94"/>
        <v>8.4285714285714288</v>
      </c>
      <c r="N391" s="30" t="s">
        <v>1146</v>
      </c>
      <c r="O391" s="108">
        <v>26</v>
      </c>
      <c r="P391" s="30"/>
      <c r="Q391" s="54">
        <f t="shared" si="87"/>
        <v>100</v>
      </c>
      <c r="R391" s="55">
        <f t="shared" si="88"/>
        <v>8.4285714285714288</v>
      </c>
      <c r="S391" s="55">
        <f t="shared" ca="1" si="89"/>
        <v>8.4285714285714288</v>
      </c>
      <c r="T391" s="55">
        <f t="shared" ca="1" si="90"/>
        <v>8.4285714285714288</v>
      </c>
      <c r="U391" s="28" t="str">
        <f t="shared" ca="1" si="93"/>
        <v>NO</v>
      </c>
      <c r="V391" s="105" t="str">
        <f t="shared" si="91"/>
        <v>CUMPLIDO</v>
      </c>
      <c r="W391" s="105" t="str">
        <f t="shared" ca="1" si="95"/>
        <v>VENCIDO</v>
      </c>
      <c r="X391" s="29" t="s">
        <v>567</v>
      </c>
      <c r="Y391" s="100" t="s">
        <v>393</v>
      </c>
      <c r="Z391" s="29">
        <f t="shared" si="96"/>
        <v>1</v>
      </c>
      <c r="AA391" s="29" t="str">
        <f t="shared" si="86"/>
        <v>H114R14 - 1</v>
      </c>
      <c r="AB391" s="111">
        <f t="shared" ref="AB391:AB453" si="98">IF(V391="VENCIDO",1,IF(V391="PRÓXIMO A VENCER",2,IF(V391="EN TERMINO",3,IF(V391="CON AVANCE",4,IF(V391="CUMPLIDO",5,)))))</f>
        <v>5</v>
      </c>
      <c r="AC391" s="111">
        <f t="shared" ref="AC391:AC453" ca="1" si="99">IF(Z392=Z391+1,MIN(AB391,AC392),AB391)</f>
        <v>1</v>
      </c>
      <c r="AD391" s="111" t="str">
        <f t="shared" si="85"/>
        <v>H114R14.</v>
      </c>
      <c r="AE391" s="111" t="str">
        <f t="shared" si="97"/>
        <v>H114R14</v>
      </c>
      <c r="AF391" s="21"/>
      <c r="AG391" s="21"/>
      <c r="AH391" s="21"/>
      <c r="AI391" s="21"/>
      <c r="AJ391" s="21"/>
      <c r="AK391" s="21"/>
      <c r="AL391" s="21"/>
      <c r="AM391" s="21"/>
      <c r="AN391" s="21"/>
      <c r="AO391" s="21"/>
    </row>
    <row r="392" spans="1:41" s="21" customFormat="1" ht="249.95" customHeight="1" x14ac:dyDescent="0.2">
      <c r="A392" s="24"/>
      <c r="B392" s="30">
        <v>391</v>
      </c>
      <c r="C392" s="24"/>
      <c r="D392" s="27" t="s">
        <v>152</v>
      </c>
      <c r="E392" s="87" t="s">
        <v>1424</v>
      </c>
      <c r="F392" s="71" t="s">
        <v>154</v>
      </c>
      <c r="G392" s="56" t="s">
        <v>1425</v>
      </c>
      <c r="H392" s="56" t="s">
        <v>1421</v>
      </c>
      <c r="I392" s="30" t="s">
        <v>1422</v>
      </c>
      <c r="J392" s="30">
        <v>2</v>
      </c>
      <c r="K392" s="57">
        <v>43040</v>
      </c>
      <c r="L392" s="57">
        <v>43281</v>
      </c>
      <c r="M392" s="53">
        <f t="shared" si="94"/>
        <v>34.428571428571431</v>
      </c>
      <c r="N392" s="30" t="s">
        <v>1345</v>
      </c>
      <c r="O392" s="108">
        <v>0</v>
      </c>
      <c r="P392" s="30"/>
      <c r="Q392" s="54">
        <f t="shared" si="87"/>
        <v>0</v>
      </c>
      <c r="R392" s="55">
        <f t="shared" si="88"/>
        <v>0</v>
      </c>
      <c r="S392" s="55">
        <f t="shared" ca="1" si="89"/>
        <v>0</v>
      </c>
      <c r="T392" s="55">
        <f t="shared" ca="1" si="90"/>
        <v>34.428571428571431</v>
      </c>
      <c r="U392" s="28" t="str">
        <f t="shared" si="93"/>
        <v>NO</v>
      </c>
      <c r="V392" s="105" t="str">
        <f t="shared" ca="1" si="91"/>
        <v>VENCIDO</v>
      </c>
      <c r="W392" s="105" t="str">
        <f t="shared" si="95"/>
        <v/>
      </c>
      <c r="X392" s="85" t="s">
        <v>567</v>
      </c>
      <c r="Y392" s="101" t="s">
        <v>393</v>
      </c>
      <c r="Z392" s="29">
        <f t="shared" si="96"/>
        <v>2</v>
      </c>
      <c r="AA392" s="29" t="str">
        <f t="shared" si="86"/>
        <v>H114R14 - 2</v>
      </c>
      <c r="AB392" s="111">
        <f t="shared" ca="1" si="98"/>
        <v>1</v>
      </c>
      <c r="AC392" s="111">
        <f t="shared" ca="1" si="99"/>
        <v>1</v>
      </c>
      <c r="AD392" s="111" t="str">
        <f t="shared" si="85"/>
        <v>H114R14.</v>
      </c>
      <c r="AE392" s="111" t="str">
        <f t="shared" si="97"/>
        <v>H114R14</v>
      </c>
    </row>
    <row r="393" spans="1:41" s="2" customFormat="1" ht="125.25" customHeight="1" x14ac:dyDescent="0.2">
      <c r="A393" s="24">
        <v>348</v>
      </c>
      <c r="B393" s="30">
        <v>392</v>
      </c>
      <c r="C393" s="24"/>
      <c r="D393" s="26" t="s">
        <v>26</v>
      </c>
      <c r="E393" s="87" t="s">
        <v>1426</v>
      </c>
      <c r="F393" s="87" t="s">
        <v>1428</v>
      </c>
      <c r="G393" s="88" t="s">
        <v>1429</v>
      </c>
      <c r="H393" s="88" t="s">
        <v>1162</v>
      </c>
      <c r="I393" s="31" t="s">
        <v>1158</v>
      </c>
      <c r="J393" s="31">
        <v>2</v>
      </c>
      <c r="K393" s="51">
        <v>43040</v>
      </c>
      <c r="L393" s="51">
        <v>43311</v>
      </c>
      <c r="M393" s="59">
        <f t="shared" si="94"/>
        <v>38.714285714285715</v>
      </c>
      <c r="N393" s="30" t="s">
        <v>1146</v>
      </c>
      <c r="O393" s="108">
        <v>0</v>
      </c>
      <c r="P393" s="30"/>
      <c r="Q393" s="54">
        <f t="shared" si="87"/>
        <v>0</v>
      </c>
      <c r="R393" s="55">
        <f t="shared" si="88"/>
        <v>0</v>
      </c>
      <c r="S393" s="55">
        <f t="shared" ca="1" si="89"/>
        <v>0</v>
      </c>
      <c r="T393" s="55">
        <f t="shared" ca="1" si="90"/>
        <v>0</v>
      </c>
      <c r="U393" s="28" t="str">
        <f t="shared" ca="1" si="93"/>
        <v>NO</v>
      </c>
      <c r="V393" s="105" t="str">
        <f t="shared" ca="1" si="91"/>
        <v>PRÓXIMO A VENCER</v>
      </c>
      <c r="W393" s="105" t="str">
        <f t="shared" ca="1" si="95"/>
        <v>VENCIDO</v>
      </c>
      <c r="X393" s="29" t="s">
        <v>567</v>
      </c>
      <c r="Y393" s="100" t="s">
        <v>394</v>
      </c>
      <c r="Z393" s="29">
        <f t="shared" si="96"/>
        <v>1</v>
      </c>
      <c r="AA393" s="29" t="str">
        <f t="shared" si="86"/>
        <v>H115R14 - 1</v>
      </c>
      <c r="AB393" s="111">
        <f t="shared" ca="1" si="98"/>
        <v>2</v>
      </c>
      <c r="AC393" s="111">
        <f t="shared" ca="1" si="99"/>
        <v>1</v>
      </c>
      <c r="AD393" s="111" t="str">
        <f t="shared" si="85"/>
        <v>H115R14.</v>
      </c>
      <c r="AE393" s="111" t="str">
        <f t="shared" si="97"/>
        <v>H115R14</v>
      </c>
      <c r="AF393" s="21"/>
      <c r="AG393" s="21"/>
      <c r="AH393" s="21"/>
      <c r="AI393" s="21"/>
      <c r="AJ393" s="21"/>
      <c r="AK393" s="21"/>
      <c r="AL393" s="21"/>
      <c r="AM393" s="21"/>
      <c r="AN393" s="21"/>
      <c r="AO393" s="21"/>
    </row>
    <row r="394" spans="1:41" s="2" customFormat="1" ht="150.75" customHeight="1" x14ac:dyDescent="0.2">
      <c r="A394" s="24"/>
      <c r="B394" s="30">
        <v>393</v>
      </c>
      <c r="C394" s="24"/>
      <c r="D394" s="26" t="s">
        <v>26</v>
      </c>
      <c r="E394" s="87" t="s">
        <v>1427</v>
      </c>
      <c r="F394" s="87" t="s">
        <v>1428</v>
      </c>
      <c r="G394" s="88" t="s">
        <v>2021</v>
      </c>
      <c r="H394" s="88" t="s">
        <v>1430</v>
      </c>
      <c r="I394" s="31" t="s">
        <v>1431</v>
      </c>
      <c r="J394" s="31">
        <v>2</v>
      </c>
      <c r="K394" s="51">
        <v>43040</v>
      </c>
      <c r="L394" s="51">
        <v>43281</v>
      </c>
      <c r="M394" s="59">
        <f t="shared" si="94"/>
        <v>34.428571428571431</v>
      </c>
      <c r="N394" s="30" t="s">
        <v>1345</v>
      </c>
      <c r="O394" s="108">
        <v>0</v>
      </c>
      <c r="P394" s="30"/>
      <c r="Q394" s="54">
        <f t="shared" si="87"/>
        <v>0</v>
      </c>
      <c r="R394" s="55">
        <f t="shared" si="88"/>
        <v>0</v>
      </c>
      <c r="S394" s="55">
        <f t="shared" ca="1" si="89"/>
        <v>0</v>
      </c>
      <c r="T394" s="55">
        <f t="shared" ca="1" si="90"/>
        <v>34.428571428571431</v>
      </c>
      <c r="U394" s="28" t="str">
        <f t="shared" si="93"/>
        <v>NO</v>
      </c>
      <c r="V394" s="105" t="str">
        <f t="shared" ca="1" si="91"/>
        <v>VENCIDO</v>
      </c>
      <c r="W394" s="105" t="str">
        <f t="shared" si="95"/>
        <v/>
      </c>
      <c r="X394" s="29" t="s">
        <v>567</v>
      </c>
      <c r="Y394" s="100" t="s">
        <v>394</v>
      </c>
      <c r="Z394" s="29">
        <f t="shared" si="96"/>
        <v>2</v>
      </c>
      <c r="AA394" s="29" t="str">
        <f t="shared" si="86"/>
        <v>H115R14 - 2</v>
      </c>
      <c r="AB394" s="111">
        <f t="shared" ca="1" si="98"/>
        <v>1</v>
      </c>
      <c r="AC394" s="111">
        <f t="shared" ca="1" si="99"/>
        <v>1</v>
      </c>
      <c r="AD394" s="111" t="str">
        <f t="shared" ref="AD394:AD453" si="100">IF(A394&lt;&gt;"",MID(E394,1,FIND(" ",E394,1)-1),AD393)</f>
        <v>H115R14.</v>
      </c>
      <c r="AE394" s="111" t="str">
        <f t="shared" si="97"/>
        <v>H115R14</v>
      </c>
      <c r="AF394" s="21"/>
      <c r="AG394" s="21"/>
      <c r="AH394" s="21"/>
      <c r="AI394" s="21"/>
      <c r="AJ394" s="21"/>
      <c r="AK394" s="21"/>
      <c r="AL394" s="21"/>
      <c r="AM394" s="21"/>
      <c r="AN394" s="21"/>
      <c r="AO394" s="21"/>
    </row>
    <row r="395" spans="1:41" s="2" customFormat="1" ht="249.95" customHeight="1" x14ac:dyDescent="0.2">
      <c r="A395" s="24">
        <v>349</v>
      </c>
      <c r="B395" s="30">
        <v>394</v>
      </c>
      <c r="C395" s="24"/>
      <c r="D395" s="26" t="s">
        <v>26</v>
      </c>
      <c r="E395" s="87" t="s">
        <v>1435</v>
      </c>
      <c r="F395" s="87" t="s">
        <v>156</v>
      </c>
      <c r="G395" s="88" t="s">
        <v>1432</v>
      </c>
      <c r="H395" s="88" t="s">
        <v>1433</v>
      </c>
      <c r="I395" s="31" t="s">
        <v>1434</v>
      </c>
      <c r="J395" s="31">
        <v>2</v>
      </c>
      <c r="K395" s="51">
        <v>43040</v>
      </c>
      <c r="L395" s="51">
        <v>43403</v>
      </c>
      <c r="M395" s="59">
        <f t="shared" si="94"/>
        <v>51.857142857142854</v>
      </c>
      <c r="N395" s="30" t="s">
        <v>1345</v>
      </c>
      <c r="O395" s="108">
        <v>0</v>
      </c>
      <c r="P395" s="30"/>
      <c r="Q395" s="54">
        <f t="shared" si="87"/>
        <v>0</v>
      </c>
      <c r="R395" s="55">
        <f t="shared" si="88"/>
        <v>0</v>
      </c>
      <c r="S395" s="55">
        <f t="shared" ca="1" si="89"/>
        <v>0</v>
      </c>
      <c r="T395" s="55">
        <f t="shared" ca="1" si="90"/>
        <v>0</v>
      </c>
      <c r="U395" s="28" t="str">
        <f t="shared" ca="1" si="93"/>
        <v>NO</v>
      </c>
      <c r="V395" s="105" t="str">
        <f t="shared" ca="1" si="91"/>
        <v>EN TERMINO</v>
      </c>
      <c r="W395" s="105" t="str">
        <f t="shared" ca="1" si="95"/>
        <v>EN TERMINO</v>
      </c>
      <c r="X395" s="29" t="s">
        <v>567</v>
      </c>
      <c r="Y395" s="100" t="s">
        <v>395</v>
      </c>
      <c r="Z395" s="29">
        <f t="shared" si="96"/>
        <v>1</v>
      </c>
      <c r="AA395" s="29" t="str">
        <f t="shared" si="86"/>
        <v>H116R14 - 1</v>
      </c>
      <c r="AB395" s="111">
        <f t="shared" ca="1" si="98"/>
        <v>3</v>
      </c>
      <c r="AC395" s="111">
        <f t="shared" ca="1" si="99"/>
        <v>3</v>
      </c>
      <c r="AD395" s="111" t="str">
        <f t="shared" si="100"/>
        <v>H116R14.</v>
      </c>
      <c r="AE395" s="111" t="str">
        <f t="shared" si="97"/>
        <v>H116R14</v>
      </c>
      <c r="AF395" s="21"/>
      <c r="AG395" s="21"/>
      <c r="AH395" s="21"/>
      <c r="AI395" s="21"/>
      <c r="AJ395" s="21"/>
      <c r="AK395" s="21"/>
      <c r="AL395" s="21"/>
      <c r="AM395" s="21"/>
      <c r="AN395" s="21"/>
      <c r="AO395" s="21"/>
    </row>
    <row r="396" spans="1:41" s="2" customFormat="1" ht="160.5" customHeight="1" x14ac:dyDescent="0.2">
      <c r="A396" s="24">
        <v>350</v>
      </c>
      <c r="B396" s="30">
        <v>395</v>
      </c>
      <c r="C396" s="24"/>
      <c r="D396" s="26" t="s">
        <v>155</v>
      </c>
      <c r="E396" s="87" t="s">
        <v>1166</v>
      </c>
      <c r="F396" s="87" t="s">
        <v>156</v>
      </c>
      <c r="G396" s="88" t="s">
        <v>1163</v>
      </c>
      <c r="H396" s="88" t="s">
        <v>1164</v>
      </c>
      <c r="I396" s="31" t="s">
        <v>1165</v>
      </c>
      <c r="J396" s="31">
        <v>1</v>
      </c>
      <c r="K396" s="51">
        <v>43040</v>
      </c>
      <c r="L396" s="51">
        <v>43099</v>
      </c>
      <c r="M396" s="59">
        <f t="shared" si="94"/>
        <v>8.4285714285714288</v>
      </c>
      <c r="N396" s="30" t="s">
        <v>1146</v>
      </c>
      <c r="O396" s="30">
        <v>1</v>
      </c>
      <c r="P396" s="30"/>
      <c r="Q396" s="54">
        <f t="shared" si="87"/>
        <v>100</v>
      </c>
      <c r="R396" s="55">
        <f t="shared" si="88"/>
        <v>8.4285714285714288</v>
      </c>
      <c r="S396" s="55">
        <f t="shared" ca="1" si="89"/>
        <v>8.4285714285714288</v>
      </c>
      <c r="T396" s="55">
        <f t="shared" ca="1" si="90"/>
        <v>8.4285714285714288</v>
      </c>
      <c r="U396" s="28" t="str">
        <f t="shared" si="93"/>
        <v>SI</v>
      </c>
      <c r="V396" s="105" t="str">
        <f t="shared" si="91"/>
        <v>CUMPLIDO</v>
      </c>
      <c r="W396" s="105" t="str">
        <f t="shared" si="95"/>
        <v>CUMPLIDO</v>
      </c>
      <c r="X396" s="29" t="s">
        <v>567</v>
      </c>
      <c r="Y396" s="100" t="s">
        <v>396</v>
      </c>
      <c r="Z396" s="29">
        <f t="shared" si="96"/>
        <v>1</v>
      </c>
      <c r="AA396" s="29" t="str">
        <f t="shared" si="86"/>
        <v>H117R14 - 1</v>
      </c>
      <c r="AB396" s="111">
        <f t="shared" si="98"/>
        <v>5</v>
      </c>
      <c r="AC396" s="111">
        <f t="shared" si="99"/>
        <v>5</v>
      </c>
      <c r="AD396" s="111" t="str">
        <f t="shared" si="100"/>
        <v>H117R14.</v>
      </c>
      <c r="AE396" s="111" t="str">
        <f t="shared" si="97"/>
        <v>H117R14</v>
      </c>
      <c r="AF396" s="21"/>
      <c r="AG396" s="21"/>
      <c r="AH396" s="21"/>
      <c r="AI396" s="21"/>
      <c r="AJ396" s="21"/>
      <c r="AK396" s="21"/>
      <c r="AL396" s="21"/>
      <c r="AM396" s="21"/>
      <c r="AN396" s="21"/>
      <c r="AO396" s="21"/>
    </row>
    <row r="397" spans="1:41" s="2" customFormat="1" ht="249.95" customHeight="1" x14ac:dyDescent="0.2">
      <c r="A397" s="24">
        <v>351</v>
      </c>
      <c r="B397" s="30">
        <v>396</v>
      </c>
      <c r="C397" s="24"/>
      <c r="D397" s="26" t="s">
        <v>155</v>
      </c>
      <c r="E397" s="87" t="s">
        <v>1167</v>
      </c>
      <c r="F397" s="87" t="s">
        <v>156</v>
      </c>
      <c r="G397" s="88" t="s">
        <v>1436</v>
      </c>
      <c r="H397" s="88" t="s">
        <v>1437</v>
      </c>
      <c r="I397" s="31" t="s">
        <v>1438</v>
      </c>
      <c r="J397" s="31">
        <v>3</v>
      </c>
      <c r="K397" s="51">
        <v>43040</v>
      </c>
      <c r="L397" s="51">
        <v>43403</v>
      </c>
      <c r="M397" s="59">
        <f t="shared" si="94"/>
        <v>51.857142857142854</v>
      </c>
      <c r="N397" s="30" t="s">
        <v>1345</v>
      </c>
      <c r="O397" s="108">
        <v>0</v>
      </c>
      <c r="P397" s="30"/>
      <c r="Q397" s="54">
        <f t="shared" si="87"/>
        <v>0</v>
      </c>
      <c r="R397" s="55">
        <f t="shared" si="88"/>
        <v>0</v>
      </c>
      <c r="S397" s="55">
        <f t="shared" ca="1" si="89"/>
        <v>0</v>
      </c>
      <c r="T397" s="55">
        <f t="shared" ca="1" si="90"/>
        <v>0</v>
      </c>
      <c r="U397" s="28" t="str">
        <f t="shared" ca="1" si="93"/>
        <v>NO</v>
      </c>
      <c r="V397" s="105" t="str">
        <f t="shared" ca="1" si="91"/>
        <v>EN TERMINO</v>
      </c>
      <c r="W397" s="105" t="str">
        <f t="shared" ca="1" si="95"/>
        <v>EN TERMINO</v>
      </c>
      <c r="X397" s="29" t="s">
        <v>567</v>
      </c>
      <c r="Y397" s="100" t="s">
        <v>397</v>
      </c>
      <c r="Z397" s="29">
        <f t="shared" si="96"/>
        <v>1</v>
      </c>
      <c r="AA397" s="29" t="str">
        <f t="shared" si="86"/>
        <v>H118R14 - 1</v>
      </c>
      <c r="AB397" s="111">
        <f t="shared" ca="1" si="98"/>
        <v>3</v>
      </c>
      <c r="AC397" s="111">
        <f t="shared" ca="1" si="99"/>
        <v>3</v>
      </c>
      <c r="AD397" s="111" t="str">
        <f t="shared" si="100"/>
        <v>H118R14.</v>
      </c>
      <c r="AE397" s="111" t="str">
        <f t="shared" si="97"/>
        <v>H118R14</v>
      </c>
      <c r="AF397" s="21"/>
      <c r="AG397" s="21"/>
      <c r="AH397" s="21"/>
      <c r="AI397" s="21"/>
      <c r="AJ397" s="21"/>
      <c r="AK397" s="21"/>
      <c r="AL397" s="21"/>
      <c r="AM397" s="21"/>
      <c r="AN397" s="21"/>
      <c r="AO397" s="21"/>
    </row>
    <row r="398" spans="1:41" s="2" customFormat="1" ht="249.95" customHeight="1" x14ac:dyDescent="0.2">
      <c r="A398" s="24">
        <v>352</v>
      </c>
      <c r="B398" s="30">
        <v>397</v>
      </c>
      <c r="C398" s="24"/>
      <c r="D398" s="26" t="s">
        <v>26</v>
      </c>
      <c r="E398" s="87" t="s">
        <v>1170</v>
      </c>
      <c r="F398" s="87" t="s">
        <v>157</v>
      </c>
      <c r="G398" s="88" t="s">
        <v>1169</v>
      </c>
      <c r="H398" s="88" t="s">
        <v>2410</v>
      </c>
      <c r="I398" s="31" t="s">
        <v>1168</v>
      </c>
      <c r="J398" s="31">
        <v>3</v>
      </c>
      <c r="K398" s="51">
        <v>43040</v>
      </c>
      <c r="L398" s="51">
        <v>43403</v>
      </c>
      <c r="M398" s="59">
        <f t="shared" si="94"/>
        <v>51.857142857142854</v>
      </c>
      <c r="N398" s="30" t="s">
        <v>1146</v>
      </c>
      <c r="O398" s="108">
        <v>0</v>
      </c>
      <c r="P398" s="30"/>
      <c r="Q398" s="54">
        <f t="shared" si="87"/>
        <v>0</v>
      </c>
      <c r="R398" s="55">
        <f t="shared" si="88"/>
        <v>0</v>
      </c>
      <c r="S398" s="55">
        <f t="shared" ca="1" si="89"/>
        <v>0</v>
      </c>
      <c r="T398" s="55">
        <f t="shared" ca="1" si="90"/>
        <v>0</v>
      </c>
      <c r="U398" s="28" t="str">
        <f t="shared" ca="1" si="93"/>
        <v>NO</v>
      </c>
      <c r="V398" s="105" t="str">
        <f t="shared" ca="1" si="91"/>
        <v>EN TERMINO</v>
      </c>
      <c r="W398" s="105" t="str">
        <f t="shared" ca="1" si="95"/>
        <v>EN TERMINO</v>
      </c>
      <c r="X398" s="29" t="s">
        <v>567</v>
      </c>
      <c r="Y398" s="100" t="s">
        <v>398</v>
      </c>
      <c r="Z398" s="29">
        <f t="shared" si="96"/>
        <v>1</v>
      </c>
      <c r="AA398" s="29" t="str">
        <f t="shared" si="86"/>
        <v>H119R14 - 1</v>
      </c>
      <c r="AB398" s="111">
        <f t="shared" ca="1" si="98"/>
        <v>3</v>
      </c>
      <c r="AC398" s="111">
        <f t="shared" ca="1" si="99"/>
        <v>3</v>
      </c>
      <c r="AD398" s="111" t="str">
        <f t="shared" si="100"/>
        <v>H119R14.</v>
      </c>
      <c r="AE398" s="111" t="str">
        <f t="shared" si="97"/>
        <v>H119R14</v>
      </c>
      <c r="AF398" s="21"/>
      <c r="AG398" s="21"/>
      <c r="AH398" s="21"/>
      <c r="AI398" s="21"/>
      <c r="AJ398" s="21"/>
      <c r="AK398" s="21"/>
      <c r="AL398" s="21"/>
      <c r="AM398" s="21"/>
      <c r="AN398" s="21"/>
      <c r="AO398" s="21"/>
    </row>
    <row r="399" spans="1:41" s="2" customFormat="1" ht="249.95" customHeight="1" x14ac:dyDescent="0.2">
      <c r="A399" s="24">
        <v>353</v>
      </c>
      <c r="B399" s="30">
        <v>398</v>
      </c>
      <c r="C399" s="24"/>
      <c r="D399" s="26" t="s">
        <v>26</v>
      </c>
      <c r="E399" s="87" t="s">
        <v>1439</v>
      </c>
      <c r="F399" s="87" t="s">
        <v>158</v>
      </c>
      <c r="G399" s="88" t="s">
        <v>1440</v>
      </c>
      <c r="H399" s="88" t="s">
        <v>1441</v>
      </c>
      <c r="I399" s="31" t="s">
        <v>1434</v>
      </c>
      <c r="J399" s="31">
        <v>2</v>
      </c>
      <c r="K399" s="51">
        <v>43040</v>
      </c>
      <c r="L399" s="51">
        <v>43403</v>
      </c>
      <c r="M399" s="59">
        <f t="shared" si="94"/>
        <v>51.857142857142854</v>
      </c>
      <c r="N399" s="30" t="s">
        <v>1345</v>
      </c>
      <c r="O399" s="108">
        <v>0</v>
      </c>
      <c r="P399" s="30"/>
      <c r="Q399" s="54">
        <f t="shared" si="87"/>
        <v>0</v>
      </c>
      <c r="R399" s="55">
        <f t="shared" si="88"/>
        <v>0</v>
      </c>
      <c r="S399" s="55">
        <f t="shared" ca="1" si="89"/>
        <v>0</v>
      </c>
      <c r="T399" s="55">
        <f t="shared" ca="1" si="90"/>
        <v>0</v>
      </c>
      <c r="U399" s="28" t="str">
        <f t="shared" ca="1" si="93"/>
        <v>NO</v>
      </c>
      <c r="V399" s="105" t="str">
        <f t="shared" ca="1" si="91"/>
        <v>EN TERMINO</v>
      </c>
      <c r="W399" s="105" t="str">
        <f t="shared" ca="1" si="95"/>
        <v>EN TERMINO</v>
      </c>
      <c r="X399" s="29" t="s">
        <v>567</v>
      </c>
      <c r="Y399" s="100" t="s">
        <v>399</v>
      </c>
      <c r="Z399" s="29">
        <f t="shared" si="96"/>
        <v>1</v>
      </c>
      <c r="AA399" s="29" t="str">
        <f t="shared" si="86"/>
        <v>H120R14 - 1</v>
      </c>
      <c r="AB399" s="111">
        <f t="shared" ca="1" si="98"/>
        <v>3</v>
      </c>
      <c r="AC399" s="111">
        <f t="shared" ca="1" si="99"/>
        <v>3</v>
      </c>
      <c r="AD399" s="111" t="str">
        <f t="shared" si="100"/>
        <v>H120R14.</v>
      </c>
      <c r="AE399" s="111" t="str">
        <f t="shared" si="97"/>
        <v>H120R14</v>
      </c>
      <c r="AF399" s="21"/>
      <c r="AG399" s="21"/>
      <c r="AH399" s="21"/>
      <c r="AI399" s="21"/>
      <c r="AJ399" s="21"/>
      <c r="AK399" s="21"/>
      <c r="AL399" s="21"/>
      <c r="AM399" s="21"/>
      <c r="AN399" s="21"/>
      <c r="AO399" s="21"/>
    </row>
    <row r="400" spans="1:41" s="2" customFormat="1" ht="249.95" customHeight="1" x14ac:dyDescent="0.2">
      <c r="A400" s="24">
        <v>354</v>
      </c>
      <c r="B400" s="30">
        <v>399</v>
      </c>
      <c r="C400" s="24"/>
      <c r="D400" s="26" t="s">
        <v>26</v>
      </c>
      <c r="E400" s="87" t="s">
        <v>1390</v>
      </c>
      <c r="F400" s="87" t="s">
        <v>1389</v>
      </c>
      <c r="G400" s="88" t="s">
        <v>1386</v>
      </c>
      <c r="H400" s="88" t="s">
        <v>1387</v>
      </c>
      <c r="I400" s="31" t="s">
        <v>1388</v>
      </c>
      <c r="J400" s="31">
        <v>1</v>
      </c>
      <c r="K400" s="51">
        <v>43040</v>
      </c>
      <c r="L400" s="51">
        <v>43281</v>
      </c>
      <c r="M400" s="59">
        <f t="shared" si="94"/>
        <v>34.428571428571431</v>
      </c>
      <c r="N400" s="30" t="s">
        <v>1345</v>
      </c>
      <c r="O400" s="108">
        <v>0</v>
      </c>
      <c r="P400" s="30"/>
      <c r="Q400" s="54">
        <f t="shared" si="87"/>
        <v>0</v>
      </c>
      <c r="R400" s="55">
        <f t="shared" si="88"/>
        <v>0</v>
      </c>
      <c r="S400" s="55">
        <f t="shared" ca="1" si="89"/>
        <v>0</v>
      </c>
      <c r="T400" s="55">
        <f t="shared" ca="1" si="90"/>
        <v>34.428571428571431</v>
      </c>
      <c r="U400" s="28" t="str">
        <f t="shared" ca="1" si="93"/>
        <v>NO</v>
      </c>
      <c r="V400" s="105" t="str">
        <f t="shared" ca="1" si="91"/>
        <v>VENCIDO</v>
      </c>
      <c r="W400" s="105" t="str">
        <f t="shared" ca="1" si="95"/>
        <v>VENCIDO</v>
      </c>
      <c r="X400" s="29" t="s">
        <v>567</v>
      </c>
      <c r="Y400" s="100" t="s">
        <v>2185</v>
      </c>
      <c r="Z400" s="29">
        <f t="shared" si="96"/>
        <v>1</v>
      </c>
      <c r="AA400" s="29" t="str">
        <f t="shared" si="86"/>
        <v>H121R14 - 1</v>
      </c>
      <c r="AB400" s="111">
        <f t="shared" ca="1" si="98"/>
        <v>1</v>
      </c>
      <c r="AC400" s="111">
        <f t="shared" ca="1" si="99"/>
        <v>1</v>
      </c>
      <c r="AD400" s="111" t="str">
        <f t="shared" si="100"/>
        <v>H121R14.</v>
      </c>
      <c r="AE400" s="111" t="str">
        <f t="shared" si="97"/>
        <v>H121R14</v>
      </c>
      <c r="AF400" s="21"/>
      <c r="AG400" s="21"/>
      <c r="AH400" s="21"/>
      <c r="AI400" s="21"/>
      <c r="AJ400" s="21"/>
      <c r="AK400" s="21"/>
      <c r="AL400" s="21"/>
      <c r="AM400" s="21"/>
      <c r="AN400" s="21"/>
      <c r="AO400" s="21"/>
    </row>
    <row r="401" spans="1:41" s="2" customFormat="1" ht="122.25" customHeight="1" x14ac:dyDescent="0.2">
      <c r="A401" s="24">
        <v>355</v>
      </c>
      <c r="B401" s="30">
        <v>400</v>
      </c>
      <c r="C401" s="86"/>
      <c r="D401" s="26" t="s">
        <v>26</v>
      </c>
      <c r="E401" s="87" t="s">
        <v>2100</v>
      </c>
      <c r="F401" s="87" t="s">
        <v>1389</v>
      </c>
      <c r="G401" s="88" t="s">
        <v>2098</v>
      </c>
      <c r="H401" s="88" t="s">
        <v>2099</v>
      </c>
      <c r="I401" s="31" t="s">
        <v>2052</v>
      </c>
      <c r="J401" s="31">
        <v>1</v>
      </c>
      <c r="K401" s="51">
        <v>43040</v>
      </c>
      <c r="L401" s="51">
        <v>43159</v>
      </c>
      <c r="M401" s="59">
        <f t="shared" si="94"/>
        <v>17</v>
      </c>
      <c r="N401" s="31" t="s">
        <v>1101</v>
      </c>
      <c r="O401" s="108">
        <v>0</v>
      </c>
      <c r="P401" s="31"/>
      <c r="Q401" s="54">
        <f t="shared" si="87"/>
        <v>0</v>
      </c>
      <c r="R401" s="55">
        <f t="shared" si="88"/>
        <v>0</v>
      </c>
      <c r="S401" s="55">
        <f t="shared" ca="1" si="89"/>
        <v>0</v>
      </c>
      <c r="T401" s="55">
        <f t="shared" ca="1" si="90"/>
        <v>17</v>
      </c>
      <c r="U401" s="28" t="str">
        <f t="shared" ca="1" si="93"/>
        <v>NO</v>
      </c>
      <c r="V401" s="105" t="str">
        <f t="shared" ca="1" si="91"/>
        <v>VENCIDO</v>
      </c>
      <c r="W401" s="105" t="str">
        <f t="shared" ca="1" si="95"/>
        <v>VENCIDO</v>
      </c>
      <c r="X401" s="29" t="s">
        <v>567</v>
      </c>
      <c r="Y401" s="100" t="s">
        <v>400</v>
      </c>
      <c r="Z401" s="29">
        <f t="shared" si="96"/>
        <v>1</v>
      </c>
      <c r="AA401" s="29" t="str">
        <f t="shared" ref="AA401:AA453" si="101">CONCATENATE(Y401," - ",Z401)</f>
        <v>H122R14 - 1</v>
      </c>
      <c r="AB401" s="111">
        <f t="shared" ca="1" si="98"/>
        <v>1</v>
      </c>
      <c r="AC401" s="111">
        <f t="shared" ca="1" si="99"/>
        <v>1</v>
      </c>
      <c r="AD401" s="111" t="str">
        <f t="shared" si="100"/>
        <v>H122R14</v>
      </c>
      <c r="AE401" s="111" t="str">
        <f t="shared" si="97"/>
        <v>H122R14</v>
      </c>
    </row>
    <row r="402" spans="1:41" s="2" customFormat="1" ht="119.25" customHeight="1" x14ac:dyDescent="0.2">
      <c r="A402" s="24">
        <v>356</v>
      </c>
      <c r="B402" s="30">
        <v>401</v>
      </c>
      <c r="C402" s="24"/>
      <c r="D402" s="26" t="s">
        <v>160</v>
      </c>
      <c r="E402" s="87" t="s">
        <v>1250</v>
      </c>
      <c r="F402" s="87" t="s">
        <v>1171</v>
      </c>
      <c r="G402" s="88" t="s">
        <v>2022</v>
      </c>
      <c r="H402" s="88" t="s">
        <v>1152</v>
      </c>
      <c r="I402" s="31" t="s">
        <v>63</v>
      </c>
      <c r="J402" s="31">
        <v>4</v>
      </c>
      <c r="K402" s="51">
        <v>43040</v>
      </c>
      <c r="L402" s="51">
        <v>43403</v>
      </c>
      <c r="M402" s="59">
        <f t="shared" si="94"/>
        <v>51.857142857142854</v>
      </c>
      <c r="N402" s="30" t="s">
        <v>1146</v>
      </c>
      <c r="O402" s="108">
        <v>0</v>
      </c>
      <c r="P402" s="30"/>
      <c r="Q402" s="54">
        <f t="shared" si="87"/>
        <v>0</v>
      </c>
      <c r="R402" s="55">
        <f t="shared" si="88"/>
        <v>0</v>
      </c>
      <c r="S402" s="55">
        <f t="shared" ca="1" si="89"/>
        <v>0</v>
      </c>
      <c r="T402" s="55">
        <f t="shared" ca="1" si="90"/>
        <v>0</v>
      </c>
      <c r="U402" s="28" t="str">
        <f t="shared" ca="1" si="93"/>
        <v>NO</v>
      </c>
      <c r="V402" s="105" t="str">
        <f t="shared" ca="1" si="91"/>
        <v>EN TERMINO</v>
      </c>
      <c r="W402" s="105" t="str">
        <f t="shared" ca="1" si="95"/>
        <v>EN TERMINO</v>
      </c>
      <c r="X402" s="29" t="s">
        <v>567</v>
      </c>
      <c r="Y402" s="100" t="s">
        <v>401</v>
      </c>
      <c r="Z402" s="29">
        <f t="shared" si="96"/>
        <v>1</v>
      </c>
      <c r="AA402" s="29" t="str">
        <f t="shared" si="101"/>
        <v>H123R14 - 1</v>
      </c>
      <c r="AB402" s="111">
        <f t="shared" ca="1" si="98"/>
        <v>3</v>
      </c>
      <c r="AC402" s="111">
        <f t="shared" ca="1" si="99"/>
        <v>3</v>
      </c>
      <c r="AD402" s="111" t="str">
        <f t="shared" si="100"/>
        <v>H123R14.</v>
      </c>
      <c r="AE402" s="111" t="str">
        <f t="shared" si="97"/>
        <v>H123R14</v>
      </c>
      <c r="AF402" s="21"/>
      <c r="AG402" s="21"/>
      <c r="AH402" s="21"/>
      <c r="AI402" s="21"/>
      <c r="AJ402" s="21"/>
      <c r="AK402" s="21"/>
      <c r="AL402" s="21"/>
      <c r="AM402" s="21"/>
      <c r="AN402" s="21"/>
      <c r="AO402" s="21"/>
    </row>
    <row r="403" spans="1:41" s="2" customFormat="1" ht="107.25" customHeight="1" x14ac:dyDescent="0.2">
      <c r="A403" s="24"/>
      <c r="B403" s="30">
        <v>402</v>
      </c>
      <c r="C403" s="24"/>
      <c r="D403" s="26" t="s">
        <v>160</v>
      </c>
      <c r="E403" s="87" t="s">
        <v>1251</v>
      </c>
      <c r="F403" s="87" t="s">
        <v>1171</v>
      </c>
      <c r="G403" s="88" t="s">
        <v>2023</v>
      </c>
      <c r="H403" s="88" t="s">
        <v>1252</v>
      </c>
      <c r="I403" s="31" t="s">
        <v>1230</v>
      </c>
      <c r="J403" s="31">
        <v>2</v>
      </c>
      <c r="K403" s="51">
        <v>43040</v>
      </c>
      <c r="L403" s="51">
        <v>43403</v>
      </c>
      <c r="M403" s="59">
        <f t="shared" si="94"/>
        <v>51.857142857142854</v>
      </c>
      <c r="N403" s="30" t="s">
        <v>1212</v>
      </c>
      <c r="O403" s="108">
        <v>0</v>
      </c>
      <c r="P403" s="30"/>
      <c r="Q403" s="54">
        <f t="shared" si="87"/>
        <v>0</v>
      </c>
      <c r="R403" s="55">
        <f t="shared" si="88"/>
        <v>0</v>
      </c>
      <c r="S403" s="55">
        <f t="shared" ca="1" si="89"/>
        <v>0</v>
      </c>
      <c r="T403" s="55">
        <f t="shared" ca="1" si="90"/>
        <v>0</v>
      </c>
      <c r="U403" s="28" t="str">
        <f t="shared" si="93"/>
        <v>NO</v>
      </c>
      <c r="V403" s="105" t="str">
        <f t="shared" ca="1" si="91"/>
        <v>EN TERMINO</v>
      </c>
      <c r="W403" s="105" t="str">
        <f t="shared" si="95"/>
        <v/>
      </c>
      <c r="X403" s="29" t="s">
        <v>567</v>
      </c>
      <c r="Y403" s="100" t="s">
        <v>401</v>
      </c>
      <c r="Z403" s="29">
        <f t="shared" si="96"/>
        <v>2</v>
      </c>
      <c r="AA403" s="29" t="str">
        <f t="shared" si="101"/>
        <v>H123R14 - 2</v>
      </c>
      <c r="AB403" s="111">
        <f t="shared" ca="1" si="98"/>
        <v>3</v>
      </c>
      <c r="AC403" s="111">
        <f t="shared" ca="1" si="99"/>
        <v>3</v>
      </c>
      <c r="AD403" s="111" t="str">
        <f t="shared" si="100"/>
        <v>H123R14.</v>
      </c>
      <c r="AE403" s="111" t="str">
        <f t="shared" si="97"/>
        <v>H123R14</v>
      </c>
      <c r="AF403" s="21"/>
      <c r="AG403" s="21"/>
      <c r="AH403" s="21"/>
      <c r="AI403" s="21"/>
      <c r="AJ403" s="21"/>
      <c r="AK403" s="21"/>
      <c r="AL403" s="21"/>
      <c r="AM403" s="21"/>
      <c r="AN403" s="21"/>
      <c r="AO403" s="21"/>
    </row>
    <row r="404" spans="1:41" s="2" customFormat="1" ht="122.25" customHeight="1" x14ac:dyDescent="0.2">
      <c r="A404" s="24"/>
      <c r="B404" s="30">
        <v>403</v>
      </c>
      <c r="C404" s="24"/>
      <c r="D404" s="26" t="s">
        <v>160</v>
      </c>
      <c r="E404" s="87" t="s">
        <v>1391</v>
      </c>
      <c r="F404" s="87" t="s">
        <v>1171</v>
      </c>
      <c r="G404" s="88" t="s">
        <v>2024</v>
      </c>
      <c r="H404" s="88" t="s">
        <v>1392</v>
      </c>
      <c r="I404" s="31" t="s">
        <v>552</v>
      </c>
      <c r="J404" s="31">
        <v>2</v>
      </c>
      <c r="K404" s="51">
        <v>43040</v>
      </c>
      <c r="L404" s="51">
        <v>43403</v>
      </c>
      <c r="M404" s="59">
        <f t="shared" si="94"/>
        <v>51.857142857142854</v>
      </c>
      <c r="N404" s="30" t="s">
        <v>1345</v>
      </c>
      <c r="O404" s="108">
        <v>0</v>
      </c>
      <c r="P404" s="30"/>
      <c r="Q404" s="54">
        <f t="shared" si="87"/>
        <v>0</v>
      </c>
      <c r="R404" s="55">
        <f t="shared" si="88"/>
        <v>0</v>
      </c>
      <c r="S404" s="55">
        <f t="shared" ca="1" si="89"/>
        <v>0</v>
      </c>
      <c r="T404" s="55">
        <f t="shared" ca="1" si="90"/>
        <v>0</v>
      </c>
      <c r="U404" s="28" t="str">
        <f t="shared" si="93"/>
        <v>NO</v>
      </c>
      <c r="V404" s="105" t="str">
        <f t="shared" ca="1" si="91"/>
        <v>EN TERMINO</v>
      </c>
      <c r="W404" s="105" t="str">
        <f t="shared" si="95"/>
        <v/>
      </c>
      <c r="X404" s="29" t="s">
        <v>567</v>
      </c>
      <c r="Y404" s="100" t="s">
        <v>401</v>
      </c>
      <c r="Z404" s="29">
        <f t="shared" si="96"/>
        <v>3</v>
      </c>
      <c r="AA404" s="29" t="str">
        <f t="shared" si="101"/>
        <v>H123R14 - 3</v>
      </c>
      <c r="AB404" s="111">
        <f t="shared" ca="1" si="98"/>
        <v>3</v>
      </c>
      <c r="AC404" s="111">
        <f t="shared" ca="1" si="99"/>
        <v>3</v>
      </c>
      <c r="AD404" s="111" t="str">
        <f t="shared" si="100"/>
        <v>H123R14.</v>
      </c>
      <c r="AE404" s="111" t="str">
        <f t="shared" si="97"/>
        <v>H123R14</v>
      </c>
      <c r="AF404" s="21"/>
      <c r="AG404" s="21"/>
      <c r="AH404" s="21"/>
      <c r="AI404" s="21"/>
      <c r="AJ404" s="21"/>
      <c r="AK404" s="21"/>
      <c r="AL404" s="21"/>
      <c r="AM404" s="21"/>
      <c r="AN404" s="21"/>
      <c r="AO404" s="21"/>
    </row>
    <row r="405" spans="1:41" s="2" customFormat="1" ht="249.95" customHeight="1" x14ac:dyDescent="0.2">
      <c r="A405" s="24">
        <v>357</v>
      </c>
      <c r="B405" s="30">
        <v>404</v>
      </c>
      <c r="C405" s="24"/>
      <c r="D405" s="26" t="s">
        <v>160</v>
      </c>
      <c r="E405" s="87" t="s">
        <v>1442</v>
      </c>
      <c r="F405" s="87" t="s">
        <v>1443</v>
      </c>
      <c r="G405" s="88" t="s">
        <v>1444</v>
      </c>
      <c r="H405" s="88" t="s">
        <v>1445</v>
      </c>
      <c r="I405" s="31" t="s">
        <v>1446</v>
      </c>
      <c r="J405" s="31">
        <v>2</v>
      </c>
      <c r="K405" s="51">
        <v>43040</v>
      </c>
      <c r="L405" s="51">
        <v>43403</v>
      </c>
      <c r="M405" s="59">
        <f t="shared" si="94"/>
        <v>51.857142857142854</v>
      </c>
      <c r="N405" s="30" t="s">
        <v>1345</v>
      </c>
      <c r="O405" s="108">
        <v>0</v>
      </c>
      <c r="P405" s="30"/>
      <c r="Q405" s="54">
        <f t="shared" si="87"/>
        <v>0</v>
      </c>
      <c r="R405" s="55">
        <f t="shared" si="88"/>
        <v>0</v>
      </c>
      <c r="S405" s="55">
        <f t="shared" ca="1" si="89"/>
        <v>0</v>
      </c>
      <c r="T405" s="55">
        <f t="shared" ca="1" si="90"/>
        <v>0</v>
      </c>
      <c r="U405" s="28" t="str">
        <f t="shared" ca="1" si="93"/>
        <v>NO</v>
      </c>
      <c r="V405" s="105" t="str">
        <f t="shared" ca="1" si="91"/>
        <v>EN TERMINO</v>
      </c>
      <c r="W405" s="105" t="str">
        <f t="shared" ca="1" si="95"/>
        <v>EN TERMINO</v>
      </c>
      <c r="X405" s="29" t="s">
        <v>567</v>
      </c>
      <c r="Y405" s="100" t="s">
        <v>402</v>
      </c>
      <c r="Z405" s="29">
        <f t="shared" si="96"/>
        <v>1</v>
      </c>
      <c r="AA405" s="29" t="str">
        <f t="shared" si="101"/>
        <v>H124R14 - 1</v>
      </c>
      <c r="AB405" s="111">
        <f t="shared" ca="1" si="98"/>
        <v>3</v>
      </c>
      <c r="AC405" s="111">
        <f t="shared" ca="1" si="99"/>
        <v>3</v>
      </c>
      <c r="AD405" s="111" t="str">
        <f t="shared" si="100"/>
        <v>H124R14.</v>
      </c>
      <c r="AE405" s="111" t="str">
        <f t="shared" si="97"/>
        <v>H124R14</v>
      </c>
      <c r="AF405" s="21"/>
      <c r="AG405" s="21"/>
      <c r="AH405" s="21"/>
      <c r="AI405" s="21"/>
      <c r="AJ405" s="21"/>
      <c r="AK405" s="21"/>
      <c r="AL405" s="21"/>
      <c r="AM405" s="21"/>
      <c r="AN405" s="21"/>
      <c r="AO405" s="21"/>
    </row>
    <row r="406" spans="1:41" s="2" customFormat="1" ht="249.95" customHeight="1" x14ac:dyDescent="0.2">
      <c r="A406" s="24">
        <v>358</v>
      </c>
      <c r="B406" s="30">
        <v>405</v>
      </c>
      <c r="C406" s="24"/>
      <c r="D406" s="26" t="s">
        <v>26</v>
      </c>
      <c r="E406" s="87" t="s">
        <v>161</v>
      </c>
      <c r="F406" s="87" t="s">
        <v>159</v>
      </c>
      <c r="G406" s="88" t="s">
        <v>1948</v>
      </c>
      <c r="H406" s="88" t="s">
        <v>1949</v>
      </c>
      <c r="I406" s="31" t="s">
        <v>1560</v>
      </c>
      <c r="J406" s="31">
        <v>2</v>
      </c>
      <c r="K406" s="51">
        <v>43040</v>
      </c>
      <c r="L406" s="51">
        <v>43099</v>
      </c>
      <c r="M406" s="59">
        <f t="shared" si="94"/>
        <v>8.4285714285714288</v>
      </c>
      <c r="N406" s="30" t="s">
        <v>1831</v>
      </c>
      <c r="O406" s="108">
        <v>2</v>
      </c>
      <c r="P406" s="30"/>
      <c r="Q406" s="54">
        <f t="shared" ref="Q406:Q453" si="102">IF(O406/J406&gt;1,100,+O406/J406*100)</f>
        <v>100</v>
      </c>
      <c r="R406" s="55">
        <f t="shared" ref="R406:R453" si="103">+M406*Q406/100</f>
        <v>8.4285714285714288</v>
      </c>
      <c r="S406" s="55">
        <f t="shared" ref="S406:S453" ca="1" si="104">IF(L406&lt;=$AG$1,R406,0)</f>
        <v>8.4285714285714288</v>
      </c>
      <c r="T406" s="55">
        <f t="shared" ref="T406:T453" ca="1" si="105">IF($AG$1&gt;=L406,M406,0)</f>
        <v>8.4285714285714288</v>
      </c>
      <c r="U406" s="28" t="str">
        <f t="shared" si="93"/>
        <v>SI</v>
      </c>
      <c r="V406" s="105" t="str">
        <f t="shared" ref="V406:V453" si="106">IF(Q406=100,"CUMPLIDO",IF(L406-$AG$1&lt;0,"VENCIDO",IF(L406-$AG$1&lt;=30,"PRÓXIMO A VENCER",IF(Q406&gt;0,"CON AVANCE","EN TERMINO"))))</f>
        <v>CUMPLIDO</v>
      </c>
      <c r="W406" s="105" t="str">
        <f t="shared" si="95"/>
        <v>CUMPLIDO</v>
      </c>
      <c r="X406" s="29" t="s">
        <v>567</v>
      </c>
      <c r="Y406" s="100" t="s">
        <v>403</v>
      </c>
      <c r="Z406" s="29">
        <f t="shared" si="96"/>
        <v>1</v>
      </c>
      <c r="AA406" s="29" t="str">
        <f t="shared" si="101"/>
        <v>H125R14 - 1</v>
      </c>
      <c r="AB406" s="111">
        <f t="shared" si="98"/>
        <v>5</v>
      </c>
      <c r="AC406" s="111">
        <f t="shared" si="99"/>
        <v>5</v>
      </c>
      <c r="AD406" s="111" t="str">
        <f t="shared" si="100"/>
        <v>H125R14</v>
      </c>
      <c r="AE406" s="111" t="str">
        <f t="shared" si="97"/>
        <v>H125R14</v>
      </c>
      <c r="AF406" s="21"/>
      <c r="AG406" s="21"/>
      <c r="AH406" s="21"/>
      <c r="AI406" s="21"/>
      <c r="AJ406" s="21"/>
      <c r="AK406" s="21"/>
      <c r="AL406" s="21"/>
      <c r="AM406" s="21"/>
      <c r="AN406" s="21"/>
      <c r="AO406" s="21"/>
    </row>
    <row r="407" spans="1:41" s="2" customFormat="1" ht="249.95" customHeight="1" x14ac:dyDescent="0.2">
      <c r="A407" s="24">
        <v>359</v>
      </c>
      <c r="B407" s="30">
        <v>406</v>
      </c>
      <c r="C407" s="24"/>
      <c r="D407" s="26" t="s">
        <v>26</v>
      </c>
      <c r="E407" s="87" t="s">
        <v>162</v>
      </c>
      <c r="F407" s="87" t="s">
        <v>159</v>
      </c>
      <c r="G407" s="71" t="s">
        <v>1839</v>
      </c>
      <c r="H407" s="71" t="s">
        <v>972</v>
      </c>
      <c r="I407" s="72" t="s">
        <v>63</v>
      </c>
      <c r="J407" s="72">
        <v>3</v>
      </c>
      <c r="K407" s="73">
        <v>43040</v>
      </c>
      <c r="L407" s="73">
        <v>43342</v>
      </c>
      <c r="M407" s="59">
        <f t="shared" si="94"/>
        <v>43.142857142857146</v>
      </c>
      <c r="N407" s="30" t="s">
        <v>2043</v>
      </c>
      <c r="O407" s="108">
        <v>0.76</v>
      </c>
      <c r="P407" s="30"/>
      <c r="Q407" s="54">
        <f t="shared" si="102"/>
        <v>25.333333333333336</v>
      </c>
      <c r="R407" s="55">
        <f t="shared" si="103"/>
        <v>10.929523809523811</v>
      </c>
      <c r="S407" s="55">
        <f t="shared" ca="1" si="104"/>
        <v>0</v>
      </c>
      <c r="T407" s="55">
        <f t="shared" ca="1" si="105"/>
        <v>0</v>
      </c>
      <c r="U407" s="28" t="str">
        <f t="shared" ref="U407:U453" ca="1" si="107">IF(W407="CUMPLIDO","SI","NO")</f>
        <v>NO</v>
      </c>
      <c r="V407" s="105" t="str">
        <f t="shared" ca="1" si="106"/>
        <v>CON AVANCE</v>
      </c>
      <c r="W407" s="105" t="str">
        <f t="shared" ca="1" si="95"/>
        <v>CON AVANCE</v>
      </c>
      <c r="X407" s="29" t="s">
        <v>567</v>
      </c>
      <c r="Y407" s="100" t="s">
        <v>404</v>
      </c>
      <c r="Z407" s="29">
        <f t="shared" si="96"/>
        <v>1</v>
      </c>
      <c r="AA407" s="29" t="str">
        <f t="shared" si="101"/>
        <v>H126R14 - 1</v>
      </c>
      <c r="AB407" s="111">
        <f t="shared" ca="1" si="98"/>
        <v>4</v>
      </c>
      <c r="AC407" s="111">
        <f t="shared" ca="1" si="99"/>
        <v>4</v>
      </c>
      <c r="AD407" s="111" t="str">
        <f t="shared" si="100"/>
        <v>H126R14</v>
      </c>
      <c r="AE407" s="111" t="str">
        <f t="shared" si="97"/>
        <v>H126R14</v>
      </c>
      <c r="AF407" s="21"/>
      <c r="AG407" s="21"/>
      <c r="AH407" s="21"/>
      <c r="AI407" s="21"/>
      <c r="AJ407" s="21"/>
      <c r="AK407" s="21"/>
      <c r="AL407" s="21"/>
      <c r="AM407" s="21"/>
      <c r="AN407" s="21"/>
      <c r="AO407" s="21"/>
    </row>
    <row r="408" spans="1:41" s="2" customFormat="1" ht="197.25" customHeight="1" x14ac:dyDescent="0.2">
      <c r="A408" s="24">
        <v>360</v>
      </c>
      <c r="B408" s="30">
        <v>407</v>
      </c>
      <c r="C408" s="24"/>
      <c r="D408" s="26" t="s">
        <v>26</v>
      </c>
      <c r="E408" s="87" t="s">
        <v>2027</v>
      </c>
      <c r="F408" s="87" t="s">
        <v>163</v>
      </c>
      <c r="G408" s="88" t="s">
        <v>2025</v>
      </c>
      <c r="H408" s="88" t="s">
        <v>1155</v>
      </c>
      <c r="I408" s="31" t="s">
        <v>1253</v>
      </c>
      <c r="J408" s="31">
        <v>4</v>
      </c>
      <c r="K408" s="51">
        <v>43040</v>
      </c>
      <c r="L408" s="51">
        <v>43403</v>
      </c>
      <c r="M408" s="59">
        <f t="shared" si="94"/>
        <v>51.857142857142854</v>
      </c>
      <c r="N408" s="30" t="s">
        <v>2044</v>
      </c>
      <c r="O408" s="108">
        <v>0</v>
      </c>
      <c r="P408" s="30"/>
      <c r="Q408" s="54">
        <f t="shared" si="102"/>
        <v>0</v>
      </c>
      <c r="R408" s="55">
        <f t="shared" si="103"/>
        <v>0</v>
      </c>
      <c r="S408" s="55">
        <f t="shared" ca="1" si="104"/>
        <v>0</v>
      </c>
      <c r="T408" s="55">
        <f t="shared" ca="1" si="105"/>
        <v>0</v>
      </c>
      <c r="U408" s="28" t="str">
        <f t="shared" ca="1" si="107"/>
        <v>NO</v>
      </c>
      <c r="V408" s="105" t="str">
        <f t="shared" ca="1" si="106"/>
        <v>EN TERMINO</v>
      </c>
      <c r="W408" s="105" t="str">
        <f t="shared" ca="1" si="95"/>
        <v>EN TERMINO</v>
      </c>
      <c r="X408" s="29" t="s">
        <v>567</v>
      </c>
      <c r="Y408" s="100" t="s">
        <v>405</v>
      </c>
      <c r="Z408" s="29">
        <f t="shared" si="96"/>
        <v>1</v>
      </c>
      <c r="AA408" s="29" t="str">
        <f t="shared" si="101"/>
        <v>H127R14 - 1</v>
      </c>
      <c r="AB408" s="111">
        <f t="shared" ca="1" si="98"/>
        <v>3</v>
      </c>
      <c r="AC408" s="111">
        <f t="shared" ca="1" si="99"/>
        <v>3</v>
      </c>
      <c r="AD408" s="111" t="str">
        <f t="shared" si="100"/>
        <v>H127R14.</v>
      </c>
      <c r="AE408" s="111" t="str">
        <f t="shared" si="97"/>
        <v>H127R14</v>
      </c>
      <c r="AF408" s="21"/>
      <c r="AG408" s="21"/>
      <c r="AH408" s="21"/>
      <c r="AI408" s="21"/>
      <c r="AJ408" s="21"/>
      <c r="AK408" s="21"/>
      <c r="AL408" s="21"/>
      <c r="AM408" s="21"/>
      <c r="AN408" s="21"/>
      <c r="AO408" s="21"/>
    </row>
    <row r="409" spans="1:41" s="2" customFormat="1" ht="249.95" customHeight="1" x14ac:dyDescent="0.2">
      <c r="A409" s="24"/>
      <c r="B409" s="30">
        <v>408</v>
      </c>
      <c r="C409" s="24"/>
      <c r="D409" s="26" t="s">
        <v>26</v>
      </c>
      <c r="E409" s="87" t="s">
        <v>2028</v>
      </c>
      <c r="F409" s="87" t="s">
        <v>163</v>
      </c>
      <c r="G409" s="88" t="s">
        <v>2026</v>
      </c>
      <c r="H409" s="88" t="s">
        <v>1393</v>
      </c>
      <c r="I409" s="31" t="s">
        <v>552</v>
      </c>
      <c r="J409" s="31">
        <v>2</v>
      </c>
      <c r="K409" s="51">
        <v>43040</v>
      </c>
      <c r="L409" s="51">
        <v>43434</v>
      </c>
      <c r="M409" s="59">
        <f t="shared" si="94"/>
        <v>56.285714285714285</v>
      </c>
      <c r="N409" s="30" t="s">
        <v>1345</v>
      </c>
      <c r="O409" s="108">
        <v>0</v>
      </c>
      <c r="P409" s="30"/>
      <c r="Q409" s="54">
        <f t="shared" si="102"/>
        <v>0</v>
      </c>
      <c r="R409" s="55">
        <f t="shared" si="103"/>
        <v>0</v>
      </c>
      <c r="S409" s="55">
        <f t="shared" ca="1" si="104"/>
        <v>0</v>
      </c>
      <c r="T409" s="55">
        <f t="shared" ca="1" si="105"/>
        <v>0</v>
      </c>
      <c r="U409" s="28" t="str">
        <f t="shared" si="107"/>
        <v>NO</v>
      </c>
      <c r="V409" s="105" t="str">
        <f t="shared" ca="1" si="106"/>
        <v>EN TERMINO</v>
      </c>
      <c r="W409" s="105" t="str">
        <f t="shared" si="95"/>
        <v/>
      </c>
      <c r="X409" s="29" t="s">
        <v>567</v>
      </c>
      <c r="Y409" s="100" t="s">
        <v>405</v>
      </c>
      <c r="Z409" s="29">
        <f t="shared" si="96"/>
        <v>2</v>
      </c>
      <c r="AA409" s="29" t="str">
        <f t="shared" si="101"/>
        <v>H127R14 - 2</v>
      </c>
      <c r="AB409" s="111">
        <f t="shared" ca="1" si="98"/>
        <v>3</v>
      </c>
      <c r="AC409" s="111">
        <f t="shared" ca="1" si="99"/>
        <v>3</v>
      </c>
      <c r="AD409" s="111" t="str">
        <f t="shared" si="100"/>
        <v>H127R14.</v>
      </c>
      <c r="AE409" s="111" t="str">
        <f t="shared" si="97"/>
        <v>H127R14</v>
      </c>
      <c r="AF409" s="21"/>
      <c r="AG409" s="21"/>
      <c r="AH409" s="21"/>
      <c r="AI409" s="21"/>
      <c r="AJ409" s="21"/>
      <c r="AK409" s="21"/>
      <c r="AL409" s="21"/>
      <c r="AM409" s="21"/>
      <c r="AN409" s="21"/>
      <c r="AO409" s="21"/>
    </row>
    <row r="410" spans="1:41" s="2" customFormat="1" ht="249.95" customHeight="1" x14ac:dyDescent="0.2">
      <c r="A410" s="24">
        <v>361</v>
      </c>
      <c r="B410" s="30">
        <v>409</v>
      </c>
      <c r="C410" s="24"/>
      <c r="D410" s="26" t="s">
        <v>26</v>
      </c>
      <c r="E410" s="87" t="s">
        <v>164</v>
      </c>
      <c r="F410" s="87" t="s">
        <v>159</v>
      </c>
      <c r="G410" s="88" t="s">
        <v>1950</v>
      </c>
      <c r="H410" s="88" t="s">
        <v>1951</v>
      </c>
      <c r="I410" s="31" t="s">
        <v>1952</v>
      </c>
      <c r="J410" s="31">
        <v>1</v>
      </c>
      <c r="K410" s="51">
        <v>43040</v>
      </c>
      <c r="L410" s="51">
        <v>43099</v>
      </c>
      <c r="M410" s="59">
        <f t="shared" si="94"/>
        <v>8.4285714285714288</v>
      </c>
      <c r="N410" s="30" t="s">
        <v>1831</v>
      </c>
      <c r="O410" s="108">
        <v>1</v>
      </c>
      <c r="P410" s="30"/>
      <c r="Q410" s="54">
        <f t="shared" si="102"/>
        <v>100</v>
      </c>
      <c r="R410" s="55">
        <f t="shared" si="103"/>
        <v>8.4285714285714288</v>
      </c>
      <c r="S410" s="55">
        <f t="shared" ca="1" si="104"/>
        <v>8.4285714285714288</v>
      </c>
      <c r="T410" s="55">
        <f t="shared" ca="1" si="105"/>
        <v>8.4285714285714288</v>
      </c>
      <c r="U410" s="28" t="str">
        <f t="shared" si="107"/>
        <v>SI</v>
      </c>
      <c r="V410" s="105" t="str">
        <f t="shared" si="106"/>
        <v>CUMPLIDO</v>
      </c>
      <c r="W410" s="105" t="str">
        <f t="shared" si="95"/>
        <v>CUMPLIDO</v>
      </c>
      <c r="X410" s="29" t="s">
        <v>567</v>
      </c>
      <c r="Y410" s="100" t="s">
        <v>2186</v>
      </c>
      <c r="Z410" s="29">
        <f t="shared" si="96"/>
        <v>1</v>
      </c>
      <c r="AA410" s="29" t="str">
        <f t="shared" si="101"/>
        <v>H129R14 - 1</v>
      </c>
      <c r="AB410" s="111">
        <f t="shared" si="98"/>
        <v>5</v>
      </c>
      <c r="AC410" s="111">
        <f t="shared" si="99"/>
        <v>5</v>
      </c>
      <c r="AD410" s="111" t="str">
        <f t="shared" si="100"/>
        <v>H129R14-</v>
      </c>
      <c r="AE410" s="111" t="str">
        <f t="shared" si="97"/>
        <v>H129R14-</v>
      </c>
      <c r="AF410" s="21"/>
      <c r="AG410" s="21"/>
      <c r="AH410" s="21"/>
      <c r="AI410" s="21"/>
      <c r="AJ410" s="21"/>
      <c r="AK410" s="21"/>
      <c r="AL410" s="21"/>
      <c r="AM410" s="21"/>
      <c r="AN410" s="21"/>
      <c r="AO410" s="21"/>
    </row>
    <row r="411" spans="1:41" s="2" customFormat="1" ht="249.95" customHeight="1" x14ac:dyDescent="0.2">
      <c r="A411" s="24">
        <v>362</v>
      </c>
      <c r="B411" s="30">
        <v>410</v>
      </c>
      <c r="C411" s="24"/>
      <c r="D411" s="26" t="s">
        <v>40</v>
      </c>
      <c r="E411" s="87" t="s">
        <v>165</v>
      </c>
      <c r="F411" s="87" t="s">
        <v>166</v>
      </c>
      <c r="G411" s="88" t="s">
        <v>1953</v>
      </c>
      <c r="H411" s="88" t="s">
        <v>1954</v>
      </c>
      <c r="I411" s="31" t="s">
        <v>1955</v>
      </c>
      <c r="J411" s="31">
        <v>3</v>
      </c>
      <c r="K411" s="51">
        <v>43040</v>
      </c>
      <c r="L411" s="51">
        <v>43342</v>
      </c>
      <c r="M411" s="59">
        <f t="shared" si="94"/>
        <v>43.142857142857146</v>
      </c>
      <c r="N411" s="30" t="s">
        <v>1831</v>
      </c>
      <c r="O411" s="108">
        <v>0</v>
      </c>
      <c r="P411" s="30"/>
      <c r="Q411" s="54">
        <f t="shared" si="102"/>
        <v>0</v>
      </c>
      <c r="R411" s="55">
        <f t="shared" si="103"/>
        <v>0</v>
      </c>
      <c r="S411" s="55">
        <f t="shared" ca="1" si="104"/>
        <v>0</v>
      </c>
      <c r="T411" s="55">
        <f t="shared" ca="1" si="105"/>
        <v>0</v>
      </c>
      <c r="U411" s="28" t="str">
        <f t="shared" ca="1" si="107"/>
        <v>NO</v>
      </c>
      <c r="V411" s="105" t="str">
        <f t="shared" ca="1" si="106"/>
        <v>EN TERMINO</v>
      </c>
      <c r="W411" s="105" t="str">
        <f t="shared" ca="1" si="95"/>
        <v>EN TERMINO</v>
      </c>
      <c r="X411" s="29" t="s">
        <v>567</v>
      </c>
      <c r="Y411" s="100" t="s">
        <v>406</v>
      </c>
      <c r="Z411" s="29">
        <f t="shared" si="96"/>
        <v>1</v>
      </c>
      <c r="AA411" s="29" t="str">
        <f t="shared" si="101"/>
        <v>H130R14 - 1</v>
      </c>
      <c r="AB411" s="111">
        <f t="shared" ca="1" si="98"/>
        <v>3</v>
      </c>
      <c r="AC411" s="111">
        <f t="shared" ca="1" si="99"/>
        <v>3</v>
      </c>
      <c r="AD411" s="111" t="str">
        <f t="shared" si="100"/>
        <v>H130R14</v>
      </c>
      <c r="AE411" s="111" t="str">
        <f t="shared" si="97"/>
        <v>H130R14</v>
      </c>
      <c r="AF411" s="21"/>
      <c r="AG411" s="21"/>
      <c r="AH411" s="21"/>
      <c r="AI411" s="21"/>
      <c r="AJ411" s="21"/>
      <c r="AK411" s="21"/>
      <c r="AL411" s="21"/>
      <c r="AM411" s="21"/>
      <c r="AN411" s="21"/>
      <c r="AO411" s="21"/>
    </row>
    <row r="412" spans="1:41" s="2" customFormat="1" ht="129.75" customHeight="1" x14ac:dyDescent="0.2">
      <c r="A412" s="24">
        <v>363</v>
      </c>
      <c r="B412" s="30">
        <v>411</v>
      </c>
      <c r="C412" s="24"/>
      <c r="D412" s="26" t="s">
        <v>26</v>
      </c>
      <c r="E412" s="87" t="s">
        <v>1394</v>
      </c>
      <c r="F412" s="87" t="s">
        <v>1173</v>
      </c>
      <c r="G412" s="88" t="s">
        <v>2029</v>
      </c>
      <c r="H412" s="88" t="s">
        <v>1172</v>
      </c>
      <c r="I412" s="31" t="s">
        <v>1168</v>
      </c>
      <c r="J412" s="31">
        <v>3</v>
      </c>
      <c r="K412" s="51">
        <v>43040</v>
      </c>
      <c r="L412" s="51">
        <v>43403</v>
      </c>
      <c r="M412" s="59">
        <f t="shared" si="94"/>
        <v>51.857142857142854</v>
      </c>
      <c r="N412" s="30" t="s">
        <v>1146</v>
      </c>
      <c r="O412" s="108">
        <v>0</v>
      </c>
      <c r="P412" s="30"/>
      <c r="Q412" s="54">
        <f t="shared" si="102"/>
        <v>0</v>
      </c>
      <c r="R412" s="55">
        <f t="shared" si="103"/>
        <v>0</v>
      </c>
      <c r="S412" s="55">
        <f t="shared" ca="1" si="104"/>
        <v>0</v>
      </c>
      <c r="T412" s="55">
        <f t="shared" ca="1" si="105"/>
        <v>0</v>
      </c>
      <c r="U412" s="28" t="str">
        <f t="shared" ca="1" si="107"/>
        <v>NO</v>
      </c>
      <c r="V412" s="105" t="str">
        <f t="shared" ca="1" si="106"/>
        <v>EN TERMINO</v>
      </c>
      <c r="W412" s="105" t="str">
        <f t="shared" ca="1" si="95"/>
        <v>EN TERMINO</v>
      </c>
      <c r="X412" s="29" t="s">
        <v>567</v>
      </c>
      <c r="Y412" s="100" t="s">
        <v>407</v>
      </c>
      <c r="Z412" s="29">
        <f t="shared" si="96"/>
        <v>1</v>
      </c>
      <c r="AA412" s="29" t="str">
        <f t="shared" si="101"/>
        <v>H131R14 - 1</v>
      </c>
      <c r="AB412" s="111">
        <f t="shared" ca="1" si="98"/>
        <v>3</v>
      </c>
      <c r="AC412" s="111">
        <f t="shared" ca="1" si="99"/>
        <v>3</v>
      </c>
      <c r="AD412" s="111" t="str">
        <f t="shared" si="100"/>
        <v>H131R14.</v>
      </c>
      <c r="AE412" s="111" t="str">
        <f t="shared" si="97"/>
        <v>H131R14</v>
      </c>
      <c r="AF412" s="21"/>
      <c r="AG412" s="21"/>
      <c r="AH412" s="21"/>
      <c r="AI412" s="21"/>
      <c r="AJ412" s="21"/>
      <c r="AK412" s="21"/>
      <c r="AL412" s="21"/>
      <c r="AM412" s="21"/>
      <c r="AN412" s="21"/>
      <c r="AO412" s="21"/>
    </row>
    <row r="413" spans="1:41" s="2" customFormat="1" ht="196.5" customHeight="1" x14ac:dyDescent="0.2">
      <c r="A413" s="24"/>
      <c r="B413" s="30">
        <v>412</v>
      </c>
      <c r="C413" s="24"/>
      <c r="D413" s="26" t="s">
        <v>26</v>
      </c>
      <c r="E413" s="87" t="s">
        <v>1395</v>
      </c>
      <c r="F413" s="87" t="s">
        <v>1173</v>
      </c>
      <c r="G413" s="88" t="s">
        <v>2030</v>
      </c>
      <c r="H413" s="88" t="s">
        <v>1396</v>
      </c>
      <c r="I413" s="31" t="s">
        <v>1397</v>
      </c>
      <c r="J413" s="31">
        <v>3</v>
      </c>
      <c r="K413" s="51">
        <v>43069</v>
      </c>
      <c r="L413" s="51">
        <v>43403</v>
      </c>
      <c r="M413" s="59">
        <f t="shared" si="94"/>
        <v>47.714285714285715</v>
      </c>
      <c r="N413" s="30" t="s">
        <v>1345</v>
      </c>
      <c r="O413" s="108">
        <v>0</v>
      </c>
      <c r="P413" s="30"/>
      <c r="Q413" s="54">
        <f t="shared" si="102"/>
        <v>0</v>
      </c>
      <c r="R413" s="55">
        <f t="shared" si="103"/>
        <v>0</v>
      </c>
      <c r="S413" s="55">
        <f t="shared" ca="1" si="104"/>
        <v>0</v>
      </c>
      <c r="T413" s="55">
        <f t="shared" ca="1" si="105"/>
        <v>0</v>
      </c>
      <c r="U413" s="28" t="str">
        <f t="shared" si="107"/>
        <v>NO</v>
      </c>
      <c r="V413" s="105" t="str">
        <f t="shared" ca="1" si="106"/>
        <v>EN TERMINO</v>
      </c>
      <c r="W413" s="105" t="str">
        <f t="shared" si="95"/>
        <v/>
      </c>
      <c r="X413" s="29" t="s">
        <v>567</v>
      </c>
      <c r="Y413" s="100" t="s">
        <v>407</v>
      </c>
      <c r="Z413" s="29">
        <f t="shared" si="96"/>
        <v>2</v>
      </c>
      <c r="AA413" s="29" t="str">
        <f t="shared" si="101"/>
        <v>H131R14 - 2</v>
      </c>
      <c r="AB413" s="111">
        <f t="shared" ca="1" si="98"/>
        <v>3</v>
      </c>
      <c r="AC413" s="111">
        <f t="shared" ca="1" si="99"/>
        <v>3</v>
      </c>
      <c r="AD413" s="111" t="str">
        <f t="shared" si="100"/>
        <v>H131R14.</v>
      </c>
      <c r="AE413" s="111" t="str">
        <f t="shared" si="97"/>
        <v>H131R14</v>
      </c>
      <c r="AF413" s="21"/>
      <c r="AG413" s="21"/>
      <c r="AH413" s="21"/>
      <c r="AI413" s="21"/>
      <c r="AJ413" s="21"/>
      <c r="AK413" s="21"/>
      <c r="AL413" s="21"/>
      <c r="AM413" s="21"/>
      <c r="AN413" s="21"/>
      <c r="AO413" s="21"/>
    </row>
    <row r="414" spans="1:41" s="2" customFormat="1" ht="249.95" customHeight="1" x14ac:dyDescent="0.2">
      <c r="A414" s="24">
        <v>364</v>
      </c>
      <c r="B414" s="30">
        <v>413</v>
      </c>
      <c r="C414" s="24"/>
      <c r="D414" s="26" t="s">
        <v>33</v>
      </c>
      <c r="E414" s="87" t="s">
        <v>167</v>
      </c>
      <c r="F414" s="87" t="s">
        <v>168</v>
      </c>
      <c r="G414" s="71" t="s">
        <v>973</v>
      </c>
      <c r="H414" s="71" t="s">
        <v>974</v>
      </c>
      <c r="I414" s="72" t="s">
        <v>63</v>
      </c>
      <c r="J414" s="72">
        <v>3</v>
      </c>
      <c r="K414" s="73">
        <v>43040</v>
      </c>
      <c r="L414" s="73">
        <v>43342</v>
      </c>
      <c r="M414" s="59">
        <f t="shared" si="94"/>
        <v>43.142857142857146</v>
      </c>
      <c r="N414" s="30" t="s">
        <v>23</v>
      </c>
      <c r="O414" s="108">
        <v>0.89</v>
      </c>
      <c r="P414" s="30"/>
      <c r="Q414" s="54">
        <f t="shared" si="102"/>
        <v>29.666666666666668</v>
      </c>
      <c r="R414" s="55">
        <f t="shared" si="103"/>
        <v>12.799047619047622</v>
      </c>
      <c r="S414" s="55">
        <f t="shared" ca="1" si="104"/>
        <v>0</v>
      </c>
      <c r="T414" s="55">
        <f t="shared" ca="1" si="105"/>
        <v>0</v>
      </c>
      <c r="U414" s="28" t="str">
        <f t="shared" ca="1" si="107"/>
        <v>NO</v>
      </c>
      <c r="V414" s="105" t="str">
        <f t="shared" ca="1" si="106"/>
        <v>CON AVANCE</v>
      </c>
      <c r="W414" s="105" t="str">
        <f t="shared" ca="1" si="95"/>
        <v>CON AVANCE</v>
      </c>
      <c r="X414" s="29" t="s">
        <v>567</v>
      </c>
      <c r="Y414" s="100" t="s">
        <v>408</v>
      </c>
      <c r="Z414" s="29">
        <f t="shared" si="96"/>
        <v>1</v>
      </c>
      <c r="AA414" s="29" t="str">
        <f t="shared" si="101"/>
        <v>H132R14 - 1</v>
      </c>
      <c r="AB414" s="111">
        <f t="shared" ca="1" si="98"/>
        <v>4</v>
      </c>
      <c r="AC414" s="111">
        <f t="shared" ca="1" si="99"/>
        <v>4</v>
      </c>
      <c r="AD414" s="111" t="str">
        <f t="shared" si="100"/>
        <v>H132R14</v>
      </c>
      <c r="AE414" s="111" t="str">
        <f t="shared" si="97"/>
        <v>H132R14</v>
      </c>
      <c r="AF414" s="21"/>
      <c r="AG414" s="21"/>
      <c r="AH414" s="21"/>
      <c r="AI414" s="21"/>
      <c r="AJ414" s="21"/>
      <c r="AK414" s="21"/>
      <c r="AL414" s="21"/>
      <c r="AM414" s="21"/>
      <c r="AN414" s="21"/>
      <c r="AO414" s="21"/>
    </row>
    <row r="415" spans="1:41" s="2" customFormat="1" ht="249.95" customHeight="1" x14ac:dyDescent="0.2">
      <c r="A415" s="24">
        <v>365</v>
      </c>
      <c r="B415" s="30">
        <v>414</v>
      </c>
      <c r="C415" s="24"/>
      <c r="D415" s="26" t="s">
        <v>33</v>
      </c>
      <c r="E415" s="87" t="s">
        <v>169</v>
      </c>
      <c r="F415" s="87" t="s">
        <v>170</v>
      </c>
      <c r="G415" s="88" t="s">
        <v>1956</v>
      </c>
      <c r="H415" s="88" t="s">
        <v>1957</v>
      </c>
      <c r="I415" s="31" t="s">
        <v>1958</v>
      </c>
      <c r="J415" s="31">
        <v>1</v>
      </c>
      <c r="K415" s="51">
        <v>43040</v>
      </c>
      <c r="L415" s="51">
        <v>43189</v>
      </c>
      <c r="M415" s="59">
        <f t="shared" si="94"/>
        <v>21.285714285714285</v>
      </c>
      <c r="N415" s="30" t="s">
        <v>1831</v>
      </c>
      <c r="O415" s="108">
        <v>0</v>
      </c>
      <c r="P415" s="30"/>
      <c r="Q415" s="54">
        <f t="shared" si="102"/>
        <v>0</v>
      </c>
      <c r="R415" s="55">
        <f t="shared" si="103"/>
        <v>0</v>
      </c>
      <c r="S415" s="55">
        <f t="shared" ca="1" si="104"/>
        <v>0</v>
      </c>
      <c r="T415" s="55">
        <f t="shared" ca="1" si="105"/>
        <v>21.285714285714285</v>
      </c>
      <c r="U415" s="28" t="str">
        <f t="shared" ca="1" si="107"/>
        <v>NO</v>
      </c>
      <c r="V415" s="105" t="str">
        <f t="shared" ca="1" si="106"/>
        <v>VENCIDO</v>
      </c>
      <c r="W415" s="105" t="str">
        <f t="shared" ca="1" si="95"/>
        <v>VENCIDO</v>
      </c>
      <c r="X415" s="29" t="s">
        <v>567</v>
      </c>
      <c r="Y415" s="100" t="s">
        <v>409</v>
      </c>
      <c r="Z415" s="29">
        <f t="shared" si="96"/>
        <v>1</v>
      </c>
      <c r="AA415" s="29" t="str">
        <f t="shared" si="101"/>
        <v>H133R14 - 1</v>
      </c>
      <c r="AB415" s="111">
        <f t="shared" ca="1" si="98"/>
        <v>1</v>
      </c>
      <c r="AC415" s="111">
        <f t="shared" ca="1" si="99"/>
        <v>1</v>
      </c>
      <c r="AD415" s="111" t="str">
        <f t="shared" si="100"/>
        <v>H133R14</v>
      </c>
      <c r="AE415" s="111" t="str">
        <f t="shared" si="97"/>
        <v>H133R14</v>
      </c>
      <c r="AF415" s="21"/>
      <c r="AG415" s="21"/>
      <c r="AH415" s="21"/>
      <c r="AI415" s="21"/>
      <c r="AJ415" s="21"/>
      <c r="AK415" s="21"/>
      <c r="AL415" s="21"/>
      <c r="AM415" s="21"/>
      <c r="AN415" s="21"/>
      <c r="AO415" s="21"/>
    </row>
    <row r="416" spans="1:41" s="2" customFormat="1" ht="249.95" customHeight="1" x14ac:dyDescent="0.2">
      <c r="A416" s="24">
        <v>366</v>
      </c>
      <c r="B416" s="30">
        <v>415</v>
      </c>
      <c r="C416" s="24"/>
      <c r="D416" s="26" t="s">
        <v>33</v>
      </c>
      <c r="E416" s="87" t="s">
        <v>2031</v>
      </c>
      <c r="F416" s="87" t="s">
        <v>171</v>
      </c>
      <c r="G416" s="56" t="s">
        <v>975</v>
      </c>
      <c r="H416" s="71" t="s">
        <v>976</v>
      </c>
      <c r="I416" s="72" t="s">
        <v>9</v>
      </c>
      <c r="J416" s="72">
        <v>1</v>
      </c>
      <c r="K416" s="73">
        <v>43040</v>
      </c>
      <c r="L416" s="73">
        <v>43099</v>
      </c>
      <c r="M416" s="59">
        <f t="shared" si="94"/>
        <v>8.4285714285714288</v>
      </c>
      <c r="N416" s="30" t="s">
        <v>23</v>
      </c>
      <c r="O416" s="30">
        <v>1</v>
      </c>
      <c r="P416" s="30"/>
      <c r="Q416" s="54">
        <f t="shared" si="102"/>
        <v>100</v>
      </c>
      <c r="R416" s="55">
        <f t="shared" si="103"/>
        <v>8.4285714285714288</v>
      </c>
      <c r="S416" s="55">
        <f t="shared" ca="1" si="104"/>
        <v>8.4285714285714288</v>
      </c>
      <c r="T416" s="55">
        <f t="shared" ca="1" si="105"/>
        <v>8.4285714285714288</v>
      </c>
      <c r="U416" s="28" t="str">
        <f t="shared" si="107"/>
        <v>SI</v>
      </c>
      <c r="V416" s="105" t="str">
        <f t="shared" si="106"/>
        <v>CUMPLIDO</v>
      </c>
      <c r="W416" s="105" t="str">
        <f t="shared" si="95"/>
        <v>CUMPLIDO</v>
      </c>
      <c r="X416" s="29" t="s">
        <v>567</v>
      </c>
      <c r="Y416" s="100" t="s">
        <v>410</v>
      </c>
      <c r="Z416" s="29">
        <f t="shared" si="96"/>
        <v>1</v>
      </c>
      <c r="AA416" s="29" t="str">
        <f t="shared" si="101"/>
        <v>H134R14 - 1</v>
      </c>
      <c r="AB416" s="111">
        <f t="shared" si="98"/>
        <v>5</v>
      </c>
      <c r="AC416" s="111">
        <f t="shared" si="99"/>
        <v>5</v>
      </c>
      <c r="AD416" s="111" t="str">
        <f t="shared" si="100"/>
        <v>H134R14</v>
      </c>
      <c r="AE416" s="111" t="str">
        <f t="shared" si="97"/>
        <v>H134R14</v>
      </c>
      <c r="AF416" s="21"/>
      <c r="AG416" s="21"/>
      <c r="AH416" s="21"/>
      <c r="AI416" s="21"/>
      <c r="AJ416" s="21"/>
      <c r="AK416" s="21"/>
      <c r="AL416" s="21"/>
      <c r="AM416" s="21"/>
      <c r="AN416" s="21"/>
      <c r="AO416" s="21"/>
    </row>
    <row r="417" spans="1:41" s="2" customFormat="1" ht="183.75" customHeight="1" x14ac:dyDescent="0.2">
      <c r="A417" s="24">
        <v>367</v>
      </c>
      <c r="B417" s="30">
        <v>416</v>
      </c>
      <c r="C417" s="24"/>
      <c r="D417" s="26" t="s">
        <v>33</v>
      </c>
      <c r="E417" s="87" t="s">
        <v>1840</v>
      </c>
      <c r="F417" s="87" t="s">
        <v>980</v>
      </c>
      <c r="G417" s="56" t="s">
        <v>1843</v>
      </c>
      <c r="H417" s="71" t="s">
        <v>1842</v>
      </c>
      <c r="I417" s="72" t="s">
        <v>1680</v>
      </c>
      <c r="J417" s="72">
        <v>1</v>
      </c>
      <c r="K417" s="73">
        <v>43040</v>
      </c>
      <c r="L417" s="73">
        <v>43342</v>
      </c>
      <c r="M417" s="59">
        <f t="shared" si="94"/>
        <v>43.142857142857146</v>
      </c>
      <c r="N417" s="30" t="s">
        <v>23</v>
      </c>
      <c r="O417" s="108">
        <v>0</v>
      </c>
      <c r="P417" s="30"/>
      <c r="Q417" s="54">
        <f t="shared" si="102"/>
        <v>0</v>
      </c>
      <c r="R417" s="55">
        <f t="shared" si="103"/>
        <v>0</v>
      </c>
      <c r="S417" s="55">
        <f t="shared" ca="1" si="104"/>
        <v>0</v>
      </c>
      <c r="T417" s="55">
        <f t="shared" ca="1" si="105"/>
        <v>0</v>
      </c>
      <c r="U417" s="28" t="str">
        <f t="shared" ca="1" si="107"/>
        <v>NO</v>
      </c>
      <c r="V417" s="105" t="str">
        <f t="shared" ca="1" si="106"/>
        <v>EN TERMINO</v>
      </c>
      <c r="W417" s="105" t="str">
        <f t="shared" ca="1" si="95"/>
        <v>EN TERMINO</v>
      </c>
      <c r="X417" s="29" t="s">
        <v>567</v>
      </c>
      <c r="Y417" s="100" t="s">
        <v>411</v>
      </c>
      <c r="Z417" s="29">
        <f t="shared" si="96"/>
        <v>1</v>
      </c>
      <c r="AA417" s="29" t="str">
        <f t="shared" si="101"/>
        <v>H135R14 - 1</v>
      </c>
      <c r="AB417" s="111">
        <f t="shared" ca="1" si="98"/>
        <v>3</v>
      </c>
      <c r="AC417" s="111">
        <f t="shared" ca="1" si="99"/>
        <v>3</v>
      </c>
      <c r="AD417" s="111" t="str">
        <f t="shared" si="100"/>
        <v>H135R14</v>
      </c>
      <c r="AE417" s="111" t="str">
        <f t="shared" si="97"/>
        <v>H135R14</v>
      </c>
      <c r="AF417" s="21"/>
      <c r="AG417" s="21"/>
      <c r="AH417" s="21"/>
      <c r="AI417" s="21"/>
      <c r="AJ417" s="21"/>
      <c r="AK417" s="21"/>
      <c r="AL417" s="21"/>
      <c r="AM417" s="21"/>
      <c r="AN417" s="21"/>
      <c r="AO417" s="21"/>
    </row>
    <row r="418" spans="1:41" s="2" customFormat="1" ht="186" customHeight="1" x14ac:dyDescent="0.2">
      <c r="A418" s="24"/>
      <c r="B418" s="30">
        <v>417</v>
      </c>
      <c r="C418" s="24"/>
      <c r="D418" s="26" t="s">
        <v>33</v>
      </c>
      <c r="E418" s="87" t="s">
        <v>1841</v>
      </c>
      <c r="F418" s="87" t="s">
        <v>980</v>
      </c>
      <c r="G418" s="71" t="s">
        <v>1844</v>
      </c>
      <c r="H418" s="71" t="s">
        <v>967</v>
      </c>
      <c r="I418" s="72" t="s">
        <v>63</v>
      </c>
      <c r="J418" s="72">
        <v>3</v>
      </c>
      <c r="K418" s="73">
        <v>43040</v>
      </c>
      <c r="L418" s="73">
        <v>43342</v>
      </c>
      <c r="M418" s="59">
        <f t="shared" si="94"/>
        <v>43.142857142857146</v>
      </c>
      <c r="N418" s="72" t="s">
        <v>23</v>
      </c>
      <c r="O418" s="108">
        <v>1.5</v>
      </c>
      <c r="P418" s="30"/>
      <c r="Q418" s="54">
        <f t="shared" si="102"/>
        <v>50</v>
      </c>
      <c r="R418" s="55">
        <f t="shared" si="103"/>
        <v>21.571428571428573</v>
      </c>
      <c r="S418" s="55">
        <f t="shared" ca="1" si="104"/>
        <v>0</v>
      </c>
      <c r="T418" s="55">
        <f t="shared" ca="1" si="105"/>
        <v>0</v>
      </c>
      <c r="U418" s="28" t="str">
        <f t="shared" si="107"/>
        <v>NO</v>
      </c>
      <c r="V418" s="105" t="str">
        <f t="shared" ca="1" si="106"/>
        <v>CON AVANCE</v>
      </c>
      <c r="W418" s="105" t="str">
        <f t="shared" si="95"/>
        <v/>
      </c>
      <c r="X418" s="29" t="s">
        <v>567</v>
      </c>
      <c r="Y418" s="100" t="s">
        <v>411</v>
      </c>
      <c r="Z418" s="29">
        <f t="shared" si="96"/>
        <v>2</v>
      </c>
      <c r="AA418" s="29" t="str">
        <f t="shared" si="101"/>
        <v>H135R14 - 2</v>
      </c>
      <c r="AB418" s="111">
        <f t="shared" ca="1" si="98"/>
        <v>4</v>
      </c>
      <c r="AC418" s="111">
        <f t="shared" ca="1" si="99"/>
        <v>4</v>
      </c>
      <c r="AD418" s="111" t="str">
        <f t="shared" si="100"/>
        <v>H135R14</v>
      </c>
      <c r="AE418" s="111" t="str">
        <f t="shared" si="97"/>
        <v>H135R14</v>
      </c>
      <c r="AF418" s="21"/>
      <c r="AG418" s="21"/>
      <c r="AH418" s="21"/>
      <c r="AI418" s="21"/>
      <c r="AJ418" s="21"/>
      <c r="AK418" s="21"/>
      <c r="AL418" s="21"/>
      <c r="AM418" s="21"/>
      <c r="AN418" s="21"/>
      <c r="AO418" s="21"/>
    </row>
    <row r="419" spans="1:41" s="2" customFormat="1" ht="249.95" customHeight="1" x14ac:dyDescent="0.2">
      <c r="A419" s="24">
        <v>368</v>
      </c>
      <c r="B419" s="30">
        <v>418</v>
      </c>
      <c r="C419" s="24"/>
      <c r="D419" s="26" t="s">
        <v>47</v>
      </c>
      <c r="E419" s="87" t="s">
        <v>172</v>
      </c>
      <c r="F419" s="87" t="s">
        <v>173</v>
      </c>
      <c r="G419" s="56" t="s">
        <v>977</v>
      </c>
      <c r="H419" s="71" t="s">
        <v>978</v>
      </c>
      <c r="I419" s="72" t="s">
        <v>63</v>
      </c>
      <c r="J419" s="72">
        <v>3</v>
      </c>
      <c r="K419" s="73">
        <v>43040</v>
      </c>
      <c r="L419" s="73">
        <v>43342</v>
      </c>
      <c r="M419" s="59">
        <f t="shared" si="94"/>
        <v>43.142857142857146</v>
      </c>
      <c r="N419" s="72" t="s">
        <v>23</v>
      </c>
      <c r="O419" s="108">
        <v>1.99</v>
      </c>
      <c r="P419" s="30"/>
      <c r="Q419" s="54">
        <f t="shared" si="102"/>
        <v>66.333333333333329</v>
      </c>
      <c r="R419" s="55">
        <f t="shared" si="103"/>
        <v>28.61809523809524</v>
      </c>
      <c r="S419" s="55">
        <f t="shared" ca="1" si="104"/>
        <v>0</v>
      </c>
      <c r="T419" s="55">
        <f t="shared" ca="1" si="105"/>
        <v>0</v>
      </c>
      <c r="U419" s="28" t="str">
        <f t="shared" ca="1" si="107"/>
        <v>NO</v>
      </c>
      <c r="V419" s="105" t="str">
        <f t="shared" ca="1" si="106"/>
        <v>CON AVANCE</v>
      </c>
      <c r="W419" s="105" t="str">
        <f t="shared" ca="1" si="95"/>
        <v>CON AVANCE</v>
      </c>
      <c r="X419" s="29" t="s">
        <v>567</v>
      </c>
      <c r="Y419" s="100" t="s">
        <v>412</v>
      </c>
      <c r="Z419" s="29">
        <f t="shared" si="96"/>
        <v>1</v>
      </c>
      <c r="AA419" s="29" t="str">
        <f t="shared" si="101"/>
        <v>H136R14 - 1</v>
      </c>
      <c r="AB419" s="111">
        <f t="shared" ca="1" si="98"/>
        <v>4</v>
      </c>
      <c r="AC419" s="111">
        <f t="shared" ca="1" si="99"/>
        <v>4</v>
      </c>
      <c r="AD419" s="111" t="str">
        <f t="shared" si="100"/>
        <v>H136R14</v>
      </c>
      <c r="AE419" s="111" t="str">
        <f t="shared" si="97"/>
        <v>H136R14</v>
      </c>
      <c r="AF419" s="21"/>
      <c r="AG419" s="21"/>
      <c r="AH419" s="21"/>
      <c r="AI419" s="21"/>
      <c r="AJ419" s="21"/>
      <c r="AK419" s="21"/>
      <c r="AL419" s="21"/>
      <c r="AM419" s="21"/>
      <c r="AN419" s="21"/>
      <c r="AO419" s="21"/>
    </row>
    <row r="420" spans="1:41" s="2" customFormat="1" ht="249.95" customHeight="1" x14ac:dyDescent="0.2">
      <c r="A420" s="24">
        <v>369</v>
      </c>
      <c r="B420" s="30">
        <v>419</v>
      </c>
      <c r="C420" s="24"/>
      <c r="D420" s="26" t="s">
        <v>33</v>
      </c>
      <c r="E420" s="87" t="s">
        <v>174</v>
      </c>
      <c r="F420" s="87" t="s">
        <v>175</v>
      </c>
      <c r="G420" s="71" t="s">
        <v>979</v>
      </c>
      <c r="H420" s="71" t="s">
        <v>967</v>
      </c>
      <c r="I420" s="72" t="s">
        <v>63</v>
      </c>
      <c r="J420" s="72">
        <v>3</v>
      </c>
      <c r="K420" s="73">
        <v>43040</v>
      </c>
      <c r="L420" s="73">
        <v>43342</v>
      </c>
      <c r="M420" s="59">
        <f t="shared" si="94"/>
        <v>43.142857142857146</v>
      </c>
      <c r="N420" s="72" t="s">
        <v>23</v>
      </c>
      <c r="O420" s="108">
        <v>1.5</v>
      </c>
      <c r="P420" s="30"/>
      <c r="Q420" s="54">
        <f t="shared" si="102"/>
        <v>50</v>
      </c>
      <c r="R420" s="55">
        <f t="shared" si="103"/>
        <v>21.571428571428573</v>
      </c>
      <c r="S420" s="55">
        <f t="shared" ca="1" si="104"/>
        <v>0</v>
      </c>
      <c r="T420" s="55">
        <f t="shared" ca="1" si="105"/>
        <v>0</v>
      </c>
      <c r="U420" s="28" t="str">
        <f t="shared" ca="1" si="107"/>
        <v>NO</v>
      </c>
      <c r="V420" s="105" t="str">
        <f t="shared" ca="1" si="106"/>
        <v>CON AVANCE</v>
      </c>
      <c r="W420" s="105" t="str">
        <f t="shared" ca="1" si="95"/>
        <v>CON AVANCE</v>
      </c>
      <c r="X420" s="29" t="s">
        <v>567</v>
      </c>
      <c r="Y420" s="100" t="s">
        <v>413</v>
      </c>
      <c r="Z420" s="29">
        <f t="shared" si="96"/>
        <v>1</v>
      </c>
      <c r="AA420" s="29" t="str">
        <f t="shared" si="101"/>
        <v>H137R14 - 1</v>
      </c>
      <c r="AB420" s="111">
        <f t="shared" ca="1" si="98"/>
        <v>4</v>
      </c>
      <c r="AC420" s="111">
        <f t="shared" ca="1" si="99"/>
        <v>4</v>
      </c>
      <c r="AD420" s="111" t="str">
        <f t="shared" si="100"/>
        <v>H137R14</v>
      </c>
      <c r="AE420" s="111" t="str">
        <f t="shared" si="97"/>
        <v>H137R14</v>
      </c>
      <c r="AF420" s="21"/>
      <c r="AG420" s="21"/>
      <c r="AH420" s="21"/>
      <c r="AI420" s="21"/>
      <c r="AJ420" s="21"/>
      <c r="AK420" s="21"/>
      <c r="AL420" s="21"/>
      <c r="AM420" s="21"/>
      <c r="AN420" s="21"/>
      <c r="AO420" s="21"/>
    </row>
    <row r="421" spans="1:41" s="2" customFormat="1" ht="141.75" customHeight="1" x14ac:dyDescent="0.2">
      <c r="A421" s="24">
        <v>370</v>
      </c>
      <c r="B421" s="30">
        <v>420</v>
      </c>
      <c r="C421" s="86"/>
      <c r="D421" s="26" t="s">
        <v>176</v>
      </c>
      <c r="E421" s="87" t="s">
        <v>2032</v>
      </c>
      <c r="F421" s="87" t="s">
        <v>2055</v>
      </c>
      <c r="G421" s="88" t="s">
        <v>2101</v>
      </c>
      <c r="H421" s="88" t="s">
        <v>2102</v>
      </c>
      <c r="I421" s="31" t="s">
        <v>1230</v>
      </c>
      <c r="J421" s="31">
        <v>2</v>
      </c>
      <c r="K421" s="51">
        <v>43040</v>
      </c>
      <c r="L421" s="51">
        <v>43311</v>
      </c>
      <c r="M421" s="59">
        <f t="shared" si="94"/>
        <v>38.714285714285715</v>
      </c>
      <c r="N421" s="31" t="s">
        <v>2012</v>
      </c>
      <c r="O421" s="108">
        <v>0</v>
      </c>
      <c r="P421" s="31"/>
      <c r="Q421" s="54">
        <f t="shared" si="102"/>
        <v>0</v>
      </c>
      <c r="R421" s="55">
        <f t="shared" si="103"/>
        <v>0</v>
      </c>
      <c r="S421" s="55">
        <f t="shared" ca="1" si="104"/>
        <v>0</v>
      </c>
      <c r="T421" s="55">
        <f t="shared" ca="1" si="105"/>
        <v>0</v>
      </c>
      <c r="U421" s="28" t="str">
        <f t="shared" ca="1" si="107"/>
        <v>NO</v>
      </c>
      <c r="V421" s="105" t="str">
        <f t="shared" ca="1" si="106"/>
        <v>PRÓXIMO A VENCER</v>
      </c>
      <c r="W421" s="105" t="str">
        <f t="shared" ca="1" si="95"/>
        <v>PRÓXIMO A VENCER</v>
      </c>
      <c r="X421" s="29" t="s">
        <v>567</v>
      </c>
      <c r="Y421" s="100" t="s">
        <v>414</v>
      </c>
      <c r="Z421" s="29">
        <f t="shared" si="96"/>
        <v>1</v>
      </c>
      <c r="AA421" s="29" t="str">
        <f t="shared" si="101"/>
        <v>H138R14 - 1</v>
      </c>
      <c r="AB421" s="111">
        <f t="shared" ca="1" si="98"/>
        <v>2</v>
      </c>
      <c r="AC421" s="111">
        <f t="shared" ca="1" si="99"/>
        <v>2</v>
      </c>
      <c r="AD421" s="111" t="str">
        <f t="shared" si="100"/>
        <v>H138R14.</v>
      </c>
      <c r="AE421" s="111" t="str">
        <f t="shared" si="97"/>
        <v>H138R14</v>
      </c>
    </row>
    <row r="422" spans="1:41" s="2" customFormat="1" ht="249.95" customHeight="1" x14ac:dyDescent="0.2">
      <c r="A422" s="24">
        <v>371</v>
      </c>
      <c r="B422" s="30">
        <v>421</v>
      </c>
      <c r="C422" s="24"/>
      <c r="D422" s="26" t="s">
        <v>177</v>
      </c>
      <c r="E422" s="87" t="s">
        <v>178</v>
      </c>
      <c r="F422" s="87" t="s">
        <v>179</v>
      </c>
      <c r="G422" s="56" t="s">
        <v>981</v>
      </c>
      <c r="H422" s="71" t="s">
        <v>982</v>
      </c>
      <c r="I422" s="72" t="s">
        <v>1845</v>
      </c>
      <c r="J422" s="72">
        <v>1</v>
      </c>
      <c r="K422" s="73">
        <v>43040</v>
      </c>
      <c r="L422" s="73">
        <v>43100</v>
      </c>
      <c r="M422" s="59">
        <f t="shared" si="94"/>
        <v>8.5714285714285712</v>
      </c>
      <c r="N422" s="30" t="s">
        <v>23</v>
      </c>
      <c r="O422" s="108">
        <v>1</v>
      </c>
      <c r="P422" s="30"/>
      <c r="Q422" s="54">
        <f t="shared" si="102"/>
        <v>100</v>
      </c>
      <c r="R422" s="55">
        <f t="shared" si="103"/>
        <v>8.5714285714285712</v>
      </c>
      <c r="S422" s="55">
        <f t="shared" ca="1" si="104"/>
        <v>8.5714285714285712</v>
      </c>
      <c r="T422" s="55">
        <f t="shared" ca="1" si="105"/>
        <v>8.5714285714285712</v>
      </c>
      <c r="U422" s="28" t="str">
        <f t="shared" si="107"/>
        <v>SI</v>
      </c>
      <c r="V422" s="105" t="str">
        <f t="shared" si="106"/>
        <v>CUMPLIDO</v>
      </c>
      <c r="W422" s="105" t="str">
        <f t="shared" si="95"/>
        <v>CUMPLIDO</v>
      </c>
      <c r="X422" s="29" t="s">
        <v>567</v>
      </c>
      <c r="Y422" s="100" t="s">
        <v>415</v>
      </c>
      <c r="Z422" s="29">
        <f t="shared" si="96"/>
        <v>1</v>
      </c>
      <c r="AA422" s="29" t="str">
        <f t="shared" si="101"/>
        <v>H139R14 - 1</v>
      </c>
      <c r="AB422" s="111">
        <f t="shared" si="98"/>
        <v>5</v>
      </c>
      <c r="AC422" s="111">
        <f t="shared" si="99"/>
        <v>5</v>
      </c>
      <c r="AD422" s="111" t="str">
        <f t="shared" si="100"/>
        <v>H139R14</v>
      </c>
      <c r="AE422" s="111" t="str">
        <f t="shared" si="97"/>
        <v>H139R14</v>
      </c>
      <c r="AF422" s="21"/>
      <c r="AG422" s="21"/>
      <c r="AH422" s="21"/>
      <c r="AI422" s="21"/>
      <c r="AJ422" s="21"/>
      <c r="AK422" s="21"/>
      <c r="AL422" s="21"/>
      <c r="AM422" s="21"/>
      <c r="AN422" s="21"/>
      <c r="AO422" s="21"/>
    </row>
    <row r="423" spans="1:41" s="2" customFormat="1" ht="249.95" customHeight="1" x14ac:dyDescent="0.2">
      <c r="A423" s="24">
        <v>372</v>
      </c>
      <c r="B423" s="30">
        <v>422</v>
      </c>
      <c r="C423" s="24"/>
      <c r="D423" s="26" t="s">
        <v>33</v>
      </c>
      <c r="E423" s="87" t="s">
        <v>2033</v>
      </c>
      <c r="F423" s="87" t="s">
        <v>180</v>
      </c>
      <c r="G423" s="88" t="s">
        <v>1447</v>
      </c>
      <c r="H423" s="88" t="s">
        <v>1448</v>
      </c>
      <c r="I423" s="31" t="s">
        <v>1449</v>
      </c>
      <c r="J423" s="31">
        <v>3</v>
      </c>
      <c r="K423" s="51">
        <v>43040</v>
      </c>
      <c r="L423" s="51">
        <v>43403</v>
      </c>
      <c r="M423" s="59">
        <f t="shared" si="94"/>
        <v>51.857142857142854</v>
      </c>
      <c r="N423" s="30" t="s">
        <v>1345</v>
      </c>
      <c r="O423" s="108">
        <v>0</v>
      </c>
      <c r="P423" s="30"/>
      <c r="Q423" s="54">
        <f t="shared" si="102"/>
        <v>0</v>
      </c>
      <c r="R423" s="55">
        <f t="shared" si="103"/>
        <v>0</v>
      </c>
      <c r="S423" s="55">
        <f t="shared" ca="1" si="104"/>
        <v>0</v>
      </c>
      <c r="T423" s="55">
        <f t="shared" ca="1" si="105"/>
        <v>0</v>
      </c>
      <c r="U423" s="28" t="str">
        <f t="shared" ca="1" si="107"/>
        <v>NO</v>
      </c>
      <c r="V423" s="105" t="str">
        <f t="shared" ca="1" si="106"/>
        <v>EN TERMINO</v>
      </c>
      <c r="W423" s="105" t="str">
        <f t="shared" ca="1" si="95"/>
        <v>EN TERMINO</v>
      </c>
      <c r="X423" s="29" t="s">
        <v>567</v>
      </c>
      <c r="Y423" s="100" t="s">
        <v>416</v>
      </c>
      <c r="Z423" s="29">
        <f t="shared" si="96"/>
        <v>1</v>
      </c>
      <c r="AA423" s="29" t="str">
        <f t="shared" si="101"/>
        <v>H140R14 - 1</v>
      </c>
      <c r="AB423" s="111">
        <f t="shared" ca="1" si="98"/>
        <v>3</v>
      </c>
      <c r="AC423" s="111">
        <f t="shared" ca="1" si="99"/>
        <v>3</v>
      </c>
      <c r="AD423" s="111" t="str">
        <f t="shared" si="100"/>
        <v>H140R14.</v>
      </c>
      <c r="AE423" s="111" t="str">
        <f t="shared" si="97"/>
        <v>H140R14</v>
      </c>
      <c r="AF423" s="21"/>
      <c r="AG423" s="21"/>
      <c r="AH423" s="21"/>
      <c r="AI423" s="21"/>
      <c r="AJ423" s="21"/>
      <c r="AK423" s="21"/>
      <c r="AL423" s="21"/>
      <c r="AM423" s="21"/>
      <c r="AN423" s="21"/>
      <c r="AO423" s="21"/>
    </row>
    <row r="424" spans="1:41" s="2" customFormat="1" ht="249.95" customHeight="1" x14ac:dyDescent="0.2">
      <c r="A424" s="24">
        <v>373</v>
      </c>
      <c r="B424" s="30">
        <v>423</v>
      </c>
      <c r="C424" s="24"/>
      <c r="D424" s="26" t="s">
        <v>181</v>
      </c>
      <c r="E424" s="87" t="s">
        <v>647</v>
      </c>
      <c r="F424" s="87" t="s">
        <v>182</v>
      </c>
      <c r="G424" s="88" t="s">
        <v>2175</v>
      </c>
      <c r="H424" s="88" t="s">
        <v>2176</v>
      </c>
      <c r="I424" s="31" t="s">
        <v>1087</v>
      </c>
      <c r="J424" s="31">
        <v>3</v>
      </c>
      <c r="K424" s="51">
        <v>43040</v>
      </c>
      <c r="L424" s="51">
        <v>43403</v>
      </c>
      <c r="M424" s="59">
        <f t="shared" si="94"/>
        <v>51.857142857142854</v>
      </c>
      <c r="N424" s="30" t="s">
        <v>1072</v>
      </c>
      <c r="O424" s="108">
        <v>2</v>
      </c>
      <c r="P424" s="30"/>
      <c r="Q424" s="54">
        <f t="shared" si="102"/>
        <v>66.666666666666657</v>
      </c>
      <c r="R424" s="55">
        <f t="shared" si="103"/>
        <v>34.571428571428562</v>
      </c>
      <c r="S424" s="55">
        <f t="shared" ca="1" si="104"/>
        <v>0</v>
      </c>
      <c r="T424" s="55">
        <f t="shared" ca="1" si="105"/>
        <v>0</v>
      </c>
      <c r="U424" s="28" t="str">
        <f t="shared" ca="1" si="107"/>
        <v>NO</v>
      </c>
      <c r="V424" s="105" t="str">
        <f t="shared" ca="1" si="106"/>
        <v>CON AVANCE</v>
      </c>
      <c r="W424" s="105" t="str">
        <f t="shared" ca="1" si="95"/>
        <v>CON AVANCE</v>
      </c>
      <c r="X424" s="29" t="s">
        <v>567</v>
      </c>
      <c r="Y424" s="100" t="s">
        <v>417</v>
      </c>
      <c r="Z424" s="29">
        <f t="shared" si="96"/>
        <v>1</v>
      </c>
      <c r="AA424" s="29" t="str">
        <f t="shared" si="101"/>
        <v>H146R14 - 1</v>
      </c>
      <c r="AB424" s="111">
        <f t="shared" ca="1" si="98"/>
        <v>4</v>
      </c>
      <c r="AC424" s="111">
        <f t="shared" ca="1" si="99"/>
        <v>4</v>
      </c>
      <c r="AD424" s="111" t="str">
        <f t="shared" si="100"/>
        <v>H146R14</v>
      </c>
      <c r="AE424" s="111" t="str">
        <f t="shared" si="97"/>
        <v>H146R14</v>
      </c>
      <c r="AF424" s="21"/>
      <c r="AG424" s="21"/>
      <c r="AH424" s="21"/>
      <c r="AI424" s="21"/>
      <c r="AJ424" s="21"/>
      <c r="AK424" s="21"/>
      <c r="AL424" s="21"/>
      <c r="AM424" s="21"/>
      <c r="AN424" s="21"/>
      <c r="AO424" s="21"/>
    </row>
    <row r="425" spans="1:41" s="2" customFormat="1" ht="249.95" customHeight="1" x14ac:dyDescent="0.2">
      <c r="A425" s="24">
        <v>374</v>
      </c>
      <c r="B425" s="30">
        <v>424</v>
      </c>
      <c r="C425" s="24"/>
      <c r="D425" s="26" t="s">
        <v>39</v>
      </c>
      <c r="E425" s="87" t="s">
        <v>183</v>
      </c>
      <c r="F425" s="87" t="s">
        <v>184</v>
      </c>
      <c r="G425" s="56" t="s">
        <v>1833</v>
      </c>
      <c r="H425" s="56" t="s">
        <v>1833</v>
      </c>
      <c r="I425" s="67" t="s">
        <v>63</v>
      </c>
      <c r="J425" s="67">
        <v>3</v>
      </c>
      <c r="K425" s="73">
        <v>43040</v>
      </c>
      <c r="L425" s="73">
        <v>43342</v>
      </c>
      <c r="M425" s="59">
        <f t="shared" si="94"/>
        <v>43.142857142857146</v>
      </c>
      <c r="N425" s="30" t="s">
        <v>2382</v>
      </c>
      <c r="O425" s="108">
        <v>1.5</v>
      </c>
      <c r="P425" s="30"/>
      <c r="Q425" s="54">
        <f t="shared" si="102"/>
        <v>50</v>
      </c>
      <c r="R425" s="55">
        <f t="shared" si="103"/>
        <v>21.571428571428573</v>
      </c>
      <c r="S425" s="55">
        <f t="shared" ca="1" si="104"/>
        <v>0</v>
      </c>
      <c r="T425" s="55">
        <f t="shared" ca="1" si="105"/>
        <v>0</v>
      </c>
      <c r="U425" s="28" t="str">
        <f t="shared" ca="1" si="107"/>
        <v>NO</v>
      </c>
      <c r="V425" s="105" t="str">
        <f t="shared" ca="1" si="106"/>
        <v>CON AVANCE</v>
      </c>
      <c r="W425" s="105" t="str">
        <f t="shared" ca="1" si="95"/>
        <v>CON AVANCE</v>
      </c>
      <c r="X425" s="29" t="s">
        <v>567</v>
      </c>
      <c r="Y425" s="100" t="s">
        <v>418</v>
      </c>
      <c r="Z425" s="29">
        <f t="shared" si="96"/>
        <v>1</v>
      </c>
      <c r="AA425" s="29" t="str">
        <f t="shared" si="101"/>
        <v>H149R14 - 1</v>
      </c>
      <c r="AB425" s="111">
        <f t="shared" ca="1" si="98"/>
        <v>4</v>
      </c>
      <c r="AC425" s="111">
        <f t="shared" ca="1" si="99"/>
        <v>4</v>
      </c>
      <c r="AD425" s="111" t="str">
        <f t="shared" si="100"/>
        <v>H149R14</v>
      </c>
      <c r="AE425" s="111" t="str">
        <f t="shared" si="97"/>
        <v>H149R14</v>
      </c>
      <c r="AF425" s="21"/>
      <c r="AG425" s="21"/>
      <c r="AH425" s="21"/>
      <c r="AI425" s="21"/>
      <c r="AJ425" s="21"/>
      <c r="AK425" s="21"/>
      <c r="AL425" s="21"/>
      <c r="AM425" s="21"/>
      <c r="AN425" s="21"/>
      <c r="AO425" s="21"/>
    </row>
    <row r="426" spans="1:41" s="2" customFormat="1" ht="249.95" customHeight="1" x14ac:dyDescent="0.2">
      <c r="A426" s="24">
        <v>375</v>
      </c>
      <c r="B426" s="30">
        <v>425</v>
      </c>
      <c r="C426" s="24"/>
      <c r="D426" s="26" t="s">
        <v>44</v>
      </c>
      <c r="E426" s="87" t="s">
        <v>1257</v>
      </c>
      <c r="F426" s="87" t="s">
        <v>1258</v>
      </c>
      <c r="G426" s="88" t="s">
        <v>1259</v>
      </c>
      <c r="H426" s="88" t="s">
        <v>1260</v>
      </c>
      <c r="I426" s="31" t="s">
        <v>8</v>
      </c>
      <c r="J426" s="31">
        <v>1</v>
      </c>
      <c r="K426" s="51">
        <v>43040</v>
      </c>
      <c r="L426" s="51">
        <v>43099</v>
      </c>
      <c r="M426" s="59">
        <f t="shared" si="94"/>
        <v>8.4285714285714288</v>
      </c>
      <c r="N426" s="30" t="s">
        <v>1212</v>
      </c>
      <c r="O426" s="30">
        <v>1</v>
      </c>
      <c r="P426" s="30"/>
      <c r="Q426" s="54">
        <f t="shared" si="102"/>
        <v>100</v>
      </c>
      <c r="R426" s="55">
        <f t="shared" si="103"/>
        <v>8.4285714285714288</v>
      </c>
      <c r="S426" s="55">
        <f t="shared" ca="1" si="104"/>
        <v>8.4285714285714288</v>
      </c>
      <c r="T426" s="55">
        <f t="shared" ca="1" si="105"/>
        <v>8.4285714285714288</v>
      </c>
      <c r="U426" s="28" t="str">
        <f t="shared" si="107"/>
        <v>SI</v>
      </c>
      <c r="V426" s="105" t="str">
        <f t="shared" si="106"/>
        <v>CUMPLIDO</v>
      </c>
      <c r="W426" s="105" t="str">
        <f t="shared" si="95"/>
        <v>CUMPLIDO</v>
      </c>
      <c r="X426" s="29" t="s">
        <v>567</v>
      </c>
      <c r="Y426" s="100" t="s">
        <v>419</v>
      </c>
      <c r="Z426" s="29">
        <f t="shared" si="96"/>
        <v>1</v>
      </c>
      <c r="AA426" s="29" t="str">
        <f t="shared" si="101"/>
        <v>H151R14 - 1</v>
      </c>
      <c r="AB426" s="111">
        <f t="shared" si="98"/>
        <v>5</v>
      </c>
      <c r="AC426" s="111">
        <f t="shared" si="99"/>
        <v>5</v>
      </c>
      <c r="AD426" s="111" t="str">
        <f t="shared" si="100"/>
        <v>H151R14.</v>
      </c>
      <c r="AE426" s="111" t="str">
        <f t="shared" si="97"/>
        <v>H151R14</v>
      </c>
      <c r="AF426" s="21"/>
      <c r="AG426" s="21"/>
      <c r="AH426" s="21"/>
      <c r="AI426" s="21"/>
      <c r="AJ426" s="21"/>
      <c r="AK426" s="21"/>
      <c r="AL426" s="21"/>
      <c r="AM426" s="21"/>
      <c r="AN426" s="21"/>
      <c r="AO426" s="21"/>
    </row>
    <row r="427" spans="1:41" s="2" customFormat="1" ht="249.95" customHeight="1" x14ac:dyDescent="0.2">
      <c r="A427" s="24">
        <v>376</v>
      </c>
      <c r="B427" s="30">
        <v>426</v>
      </c>
      <c r="C427" s="24"/>
      <c r="D427" s="26" t="s">
        <v>30</v>
      </c>
      <c r="E427" s="87" t="s">
        <v>1261</v>
      </c>
      <c r="F427" s="87" t="s">
        <v>1262</v>
      </c>
      <c r="G427" s="56" t="s">
        <v>1837</v>
      </c>
      <c r="H427" s="56" t="s">
        <v>1837</v>
      </c>
      <c r="I427" s="67" t="s">
        <v>63</v>
      </c>
      <c r="J427" s="72">
        <v>3</v>
      </c>
      <c r="K427" s="73">
        <v>43040</v>
      </c>
      <c r="L427" s="73">
        <v>43342</v>
      </c>
      <c r="M427" s="59">
        <f t="shared" si="94"/>
        <v>43.142857142857146</v>
      </c>
      <c r="N427" s="30" t="s">
        <v>2382</v>
      </c>
      <c r="O427" s="108">
        <v>1.5</v>
      </c>
      <c r="P427" s="30"/>
      <c r="Q427" s="54">
        <f t="shared" si="102"/>
        <v>50</v>
      </c>
      <c r="R427" s="55">
        <f t="shared" si="103"/>
        <v>21.571428571428573</v>
      </c>
      <c r="S427" s="55">
        <f t="shared" ca="1" si="104"/>
        <v>0</v>
      </c>
      <c r="T427" s="55">
        <f t="shared" ca="1" si="105"/>
        <v>0</v>
      </c>
      <c r="U427" s="28" t="str">
        <f t="shared" ca="1" si="107"/>
        <v>NO</v>
      </c>
      <c r="V427" s="105" t="str">
        <f t="shared" ca="1" si="106"/>
        <v>CON AVANCE</v>
      </c>
      <c r="W427" s="105" t="str">
        <f t="shared" ca="1" si="95"/>
        <v>CON AVANCE</v>
      </c>
      <c r="X427" s="29" t="s">
        <v>567</v>
      </c>
      <c r="Y427" s="100" t="s">
        <v>420</v>
      </c>
      <c r="Z427" s="29">
        <f t="shared" si="96"/>
        <v>1</v>
      </c>
      <c r="AA427" s="29" t="str">
        <f t="shared" si="101"/>
        <v>H152R14 - 1</v>
      </c>
      <c r="AB427" s="111">
        <f t="shared" ca="1" si="98"/>
        <v>4</v>
      </c>
      <c r="AC427" s="111">
        <f t="shared" ca="1" si="99"/>
        <v>4</v>
      </c>
      <c r="AD427" s="111" t="str">
        <f t="shared" si="100"/>
        <v>H152R14.</v>
      </c>
      <c r="AE427" s="111" t="str">
        <f t="shared" si="97"/>
        <v>H152R14</v>
      </c>
      <c r="AF427" s="21"/>
      <c r="AG427" s="21"/>
      <c r="AH427" s="21"/>
      <c r="AI427" s="21"/>
      <c r="AJ427" s="21"/>
      <c r="AK427" s="21"/>
      <c r="AL427" s="21"/>
      <c r="AM427" s="21"/>
      <c r="AN427" s="21"/>
      <c r="AO427" s="21"/>
    </row>
    <row r="428" spans="1:41" s="2" customFormat="1" ht="249.95" customHeight="1" x14ac:dyDescent="0.2">
      <c r="A428" s="24">
        <v>377</v>
      </c>
      <c r="B428" s="30">
        <v>427</v>
      </c>
      <c r="C428" s="24"/>
      <c r="D428" s="26" t="s">
        <v>44</v>
      </c>
      <c r="E428" s="87" t="s">
        <v>1263</v>
      </c>
      <c r="F428" s="87" t="s">
        <v>185</v>
      </c>
      <c r="G428" s="88" t="s">
        <v>1264</v>
      </c>
      <c r="H428" s="88" t="s">
        <v>1265</v>
      </c>
      <c r="I428" s="31" t="s">
        <v>1230</v>
      </c>
      <c r="J428" s="31">
        <v>2</v>
      </c>
      <c r="K428" s="51">
        <v>43040</v>
      </c>
      <c r="L428" s="51">
        <v>43403</v>
      </c>
      <c r="M428" s="59">
        <f t="shared" si="94"/>
        <v>51.857142857142854</v>
      </c>
      <c r="N428" s="30" t="s">
        <v>1212</v>
      </c>
      <c r="O428" s="108">
        <v>0</v>
      </c>
      <c r="P428" s="30"/>
      <c r="Q428" s="54">
        <f t="shared" si="102"/>
        <v>0</v>
      </c>
      <c r="R428" s="55">
        <f t="shared" si="103"/>
        <v>0</v>
      </c>
      <c r="S428" s="55">
        <f t="shared" ca="1" si="104"/>
        <v>0</v>
      </c>
      <c r="T428" s="55">
        <f t="shared" ca="1" si="105"/>
        <v>0</v>
      </c>
      <c r="U428" s="28" t="str">
        <f t="shared" ca="1" si="107"/>
        <v>NO</v>
      </c>
      <c r="V428" s="105" t="str">
        <f t="shared" ca="1" si="106"/>
        <v>EN TERMINO</v>
      </c>
      <c r="W428" s="105" t="str">
        <f t="shared" ca="1" si="95"/>
        <v>EN TERMINO</v>
      </c>
      <c r="X428" s="29" t="s">
        <v>567</v>
      </c>
      <c r="Y428" s="100" t="s">
        <v>421</v>
      </c>
      <c r="Z428" s="29">
        <f t="shared" si="96"/>
        <v>1</v>
      </c>
      <c r="AA428" s="29" t="str">
        <f t="shared" si="101"/>
        <v>H153R14 - 1</v>
      </c>
      <c r="AB428" s="111">
        <f t="shared" ca="1" si="98"/>
        <v>3</v>
      </c>
      <c r="AC428" s="111">
        <f t="shared" ca="1" si="99"/>
        <v>3</v>
      </c>
      <c r="AD428" s="111" t="str">
        <f t="shared" si="100"/>
        <v>H153R14.</v>
      </c>
      <c r="AE428" s="111" t="str">
        <f t="shared" si="97"/>
        <v>H153R14</v>
      </c>
      <c r="AF428" s="21"/>
      <c r="AG428" s="21"/>
      <c r="AH428" s="21"/>
      <c r="AI428" s="21"/>
      <c r="AJ428" s="21"/>
      <c r="AK428" s="21"/>
      <c r="AL428" s="21"/>
      <c r="AM428" s="21"/>
      <c r="AN428" s="21"/>
      <c r="AO428" s="21"/>
    </row>
    <row r="429" spans="1:41" s="2" customFormat="1" ht="249.95" customHeight="1" x14ac:dyDescent="0.2">
      <c r="A429" s="24">
        <v>378</v>
      </c>
      <c r="B429" s="30">
        <v>428</v>
      </c>
      <c r="C429" s="24"/>
      <c r="D429" s="26" t="s">
        <v>44</v>
      </c>
      <c r="E429" s="87" t="s">
        <v>1734</v>
      </c>
      <c r="F429" s="87" t="s">
        <v>186</v>
      </c>
      <c r="G429" s="88" t="s">
        <v>1731</v>
      </c>
      <c r="H429" s="88" t="s">
        <v>1732</v>
      </c>
      <c r="I429" s="31" t="s">
        <v>1733</v>
      </c>
      <c r="J429" s="31">
        <v>1</v>
      </c>
      <c r="K429" s="51">
        <v>43040</v>
      </c>
      <c r="L429" s="51">
        <v>43099</v>
      </c>
      <c r="M429" s="59">
        <f t="shared" si="94"/>
        <v>8.4285714285714288</v>
      </c>
      <c r="N429" s="30" t="s">
        <v>1594</v>
      </c>
      <c r="O429" s="108">
        <v>0.8</v>
      </c>
      <c r="P429" s="30"/>
      <c r="Q429" s="54">
        <f t="shared" si="102"/>
        <v>80</v>
      </c>
      <c r="R429" s="55">
        <f t="shared" si="103"/>
        <v>6.7428571428571438</v>
      </c>
      <c r="S429" s="55">
        <f t="shared" ca="1" si="104"/>
        <v>6.7428571428571438</v>
      </c>
      <c r="T429" s="55">
        <f t="shared" ca="1" si="105"/>
        <v>8.4285714285714288</v>
      </c>
      <c r="U429" s="28" t="str">
        <f t="shared" ca="1" si="107"/>
        <v>NO</v>
      </c>
      <c r="V429" s="105" t="str">
        <f t="shared" ca="1" si="106"/>
        <v>VENCIDO</v>
      </c>
      <c r="W429" s="105" t="str">
        <f t="shared" ca="1" si="95"/>
        <v>VENCIDO</v>
      </c>
      <c r="X429" s="29" t="s">
        <v>567</v>
      </c>
      <c r="Y429" s="100" t="s">
        <v>422</v>
      </c>
      <c r="Z429" s="29">
        <f t="shared" si="96"/>
        <v>1</v>
      </c>
      <c r="AA429" s="29" t="str">
        <f t="shared" si="101"/>
        <v>H154R14 - 1</v>
      </c>
      <c r="AB429" s="111">
        <f t="shared" ca="1" si="98"/>
        <v>1</v>
      </c>
      <c r="AC429" s="111">
        <f t="shared" ca="1" si="99"/>
        <v>1</v>
      </c>
      <c r="AD429" s="111" t="str">
        <f t="shared" si="100"/>
        <v>H154R14.</v>
      </c>
      <c r="AE429" s="111" t="str">
        <f t="shared" si="97"/>
        <v>H154R14</v>
      </c>
      <c r="AF429" s="21"/>
      <c r="AG429" s="21"/>
      <c r="AH429" s="21"/>
      <c r="AI429" s="21"/>
      <c r="AJ429" s="21"/>
      <c r="AK429" s="21"/>
      <c r="AL429" s="21"/>
      <c r="AM429" s="21"/>
      <c r="AN429" s="21"/>
      <c r="AO429" s="21"/>
    </row>
    <row r="430" spans="1:41" s="2" customFormat="1" ht="249.95" customHeight="1" x14ac:dyDescent="0.2">
      <c r="A430" s="24">
        <v>379</v>
      </c>
      <c r="B430" s="30">
        <v>429</v>
      </c>
      <c r="C430" s="24"/>
      <c r="D430" s="26" t="s">
        <v>30</v>
      </c>
      <c r="E430" s="87" t="s">
        <v>2223</v>
      </c>
      <c r="F430" s="87" t="s">
        <v>187</v>
      </c>
      <c r="G430" s="71" t="s">
        <v>1847</v>
      </c>
      <c r="H430" s="56" t="s">
        <v>1846</v>
      </c>
      <c r="I430" s="67" t="s">
        <v>8</v>
      </c>
      <c r="J430" s="72">
        <v>1</v>
      </c>
      <c r="K430" s="73">
        <v>43040</v>
      </c>
      <c r="L430" s="73">
        <v>43099</v>
      </c>
      <c r="M430" s="59">
        <f t="shared" ref="M430:M453" si="108">(+L430-K430)/7</f>
        <v>8.4285714285714288</v>
      </c>
      <c r="N430" s="72" t="s">
        <v>2383</v>
      </c>
      <c r="O430" s="108">
        <v>1</v>
      </c>
      <c r="P430" s="30"/>
      <c r="Q430" s="54">
        <f t="shared" si="102"/>
        <v>100</v>
      </c>
      <c r="R430" s="55">
        <f t="shared" si="103"/>
        <v>8.4285714285714288</v>
      </c>
      <c r="S430" s="55">
        <f t="shared" ca="1" si="104"/>
        <v>8.4285714285714288</v>
      </c>
      <c r="T430" s="55">
        <f t="shared" ca="1" si="105"/>
        <v>8.4285714285714288</v>
      </c>
      <c r="U430" s="28" t="str">
        <f t="shared" si="107"/>
        <v>SI</v>
      </c>
      <c r="V430" s="105" t="str">
        <f t="shared" si="106"/>
        <v>CUMPLIDO</v>
      </c>
      <c r="W430" s="105" t="str">
        <f t="shared" si="95"/>
        <v>CUMPLIDO</v>
      </c>
      <c r="X430" s="29" t="s">
        <v>567</v>
      </c>
      <c r="Y430" s="100" t="s">
        <v>423</v>
      </c>
      <c r="Z430" s="29">
        <f t="shared" si="96"/>
        <v>1</v>
      </c>
      <c r="AA430" s="29" t="str">
        <f t="shared" si="101"/>
        <v>H155R14 - 1</v>
      </c>
      <c r="AB430" s="111">
        <f t="shared" si="98"/>
        <v>5</v>
      </c>
      <c r="AC430" s="111">
        <f t="shared" si="99"/>
        <v>5</v>
      </c>
      <c r="AD430" s="111" t="str">
        <f t="shared" si="100"/>
        <v>H155R14</v>
      </c>
      <c r="AE430" s="111" t="str">
        <f t="shared" si="97"/>
        <v>H155R14</v>
      </c>
      <c r="AF430" s="21"/>
      <c r="AG430" s="21"/>
      <c r="AH430" s="21"/>
      <c r="AI430" s="21"/>
      <c r="AJ430" s="21"/>
      <c r="AK430" s="21"/>
      <c r="AL430" s="21"/>
      <c r="AM430" s="21"/>
      <c r="AN430" s="21"/>
      <c r="AO430" s="21"/>
    </row>
    <row r="431" spans="1:41" s="2" customFormat="1" ht="249.95" customHeight="1" x14ac:dyDescent="0.2">
      <c r="A431" s="24">
        <v>380</v>
      </c>
      <c r="B431" s="30">
        <v>430</v>
      </c>
      <c r="C431" s="24"/>
      <c r="D431" s="26" t="s">
        <v>30</v>
      </c>
      <c r="E431" s="87" t="s">
        <v>188</v>
      </c>
      <c r="F431" s="87" t="s">
        <v>189</v>
      </c>
      <c r="G431" s="71" t="s">
        <v>962</v>
      </c>
      <c r="H431" s="56" t="s">
        <v>1833</v>
      </c>
      <c r="I431" s="72" t="s">
        <v>63</v>
      </c>
      <c r="J431" s="72">
        <v>3</v>
      </c>
      <c r="K431" s="73">
        <v>43040</v>
      </c>
      <c r="L431" s="73">
        <v>43342</v>
      </c>
      <c r="M431" s="59">
        <f t="shared" si="108"/>
        <v>43.142857142857146</v>
      </c>
      <c r="N431" s="72" t="s">
        <v>23</v>
      </c>
      <c r="O431" s="108">
        <v>1.5</v>
      </c>
      <c r="P431" s="30"/>
      <c r="Q431" s="54">
        <f t="shared" si="102"/>
        <v>50</v>
      </c>
      <c r="R431" s="55">
        <f t="shared" si="103"/>
        <v>21.571428571428573</v>
      </c>
      <c r="S431" s="55">
        <f t="shared" ca="1" si="104"/>
        <v>0</v>
      </c>
      <c r="T431" s="55">
        <f t="shared" ca="1" si="105"/>
        <v>0</v>
      </c>
      <c r="U431" s="28" t="str">
        <f t="shared" ca="1" si="107"/>
        <v>NO</v>
      </c>
      <c r="V431" s="105" t="str">
        <f t="shared" ca="1" si="106"/>
        <v>CON AVANCE</v>
      </c>
      <c r="W431" s="105" t="str">
        <f t="shared" ca="1" si="95"/>
        <v>CON AVANCE</v>
      </c>
      <c r="X431" s="29" t="s">
        <v>567</v>
      </c>
      <c r="Y431" s="100" t="s">
        <v>424</v>
      </c>
      <c r="Z431" s="29">
        <f t="shared" si="96"/>
        <v>1</v>
      </c>
      <c r="AA431" s="29" t="str">
        <f t="shared" si="101"/>
        <v>H156R14 - 1</v>
      </c>
      <c r="AB431" s="111">
        <f t="shared" ca="1" si="98"/>
        <v>4</v>
      </c>
      <c r="AC431" s="111">
        <f t="shared" ca="1" si="99"/>
        <v>4</v>
      </c>
      <c r="AD431" s="111" t="str">
        <f t="shared" si="100"/>
        <v>H156R14</v>
      </c>
      <c r="AE431" s="111" t="str">
        <f t="shared" si="97"/>
        <v>H156R14</v>
      </c>
      <c r="AF431" s="21"/>
      <c r="AG431" s="21"/>
      <c r="AH431" s="21"/>
      <c r="AI431" s="21"/>
      <c r="AJ431" s="21"/>
      <c r="AK431" s="21"/>
      <c r="AL431" s="21"/>
      <c r="AM431" s="21"/>
      <c r="AN431" s="21"/>
      <c r="AO431" s="21"/>
    </row>
    <row r="432" spans="1:41" s="2" customFormat="1" ht="249.95" customHeight="1" x14ac:dyDescent="0.2">
      <c r="A432" s="24">
        <v>381</v>
      </c>
      <c r="B432" s="30">
        <v>431</v>
      </c>
      <c r="C432" s="24"/>
      <c r="D432" s="26" t="s">
        <v>30</v>
      </c>
      <c r="E432" s="87" t="s">
        <v>190</v>
      </c>
      <c r="F432" s="87" t="s">
        <v>191</v>
      </c>
      <c r="G432" s="71" t="s">
        <v>1848</v>
      </c>
      <c r="H432" s="71" t="s">
        <v>1849</v>
      </c>
      <c r="I432" s="72" t="s">
        <v>8</v>
      </c>
      <c r="J432" s="72">
        <v>1</v>
      </c>
      <c r="K432" s="73">
        <v>43040</v>
      </c>
      <c r="L432" s="73">
        <v>43189</v>
      </c>
      <c r="M432" s="59">
        <f t="shared" si="108"/>
        <v>21.285714285714285</v>
      </c>
      <c r="N432" s="72" t="s">
        <v>2382</v>
      </c>
      <c r="O432" s="108">
        <v>1</v>
      </c>
      <c r="P432" s="30"/>
      <c r="Q432" s="54">
        <f t="shared" si="102"/>
        <v>100</v>
      </c>
      <c r="R432" s="55">
        <f t="shared" si="103"/>
        <v>21.285714285714285</v>
      </c>
      <c r="S432" s="55">
        <f t="shared" ca="1" si="104"/>
        <v>21.285714285714285</v>
      </c>
      <c r="T432" s="55">
        <f t="shared" ca="1" si="105"/>
        <v>21.285714285714285</v>
      </c>
      <c r="U432" s="28" t="str">
        <f t="shared" si="107"/>
        <v>SI</v>
      </c>
      <c r="V432" s="105" t="str">
        <f t="shared" si="106"/>
        <v>CUMPLIDO</v>
      </c>
      <c r="W432" s="105" t="str">
        <f t="shared" si="95"/>
        <v>CUMPLIDO</v>
      </c>
      <c r="X432" s="29" t="s">
        <v>567</v>
      </c>
      <c r="Y432" s="100" t="s">
        <v>425</v>
      </c>
      <c r="Z432" s="29">
        <f t="shared" si="96"/>
        <v>1</v>
      </c>
      <c r="AA432" s="29" t="str">
        <f t="shared" si="101"/>
        <v>H157R14 - 1</v>
      </c>
      <c r="AB432" s="111">
        <f t="shared" si="98"/>
        <v>5</v>
      </c>
      <c r="AC432" s="111">
        <f t="shared" si="99"/>
        <v>5</v>
      </c>
      <c r="AD432" s="111" t="str">
        <f t="shared" si="100"/>
        <v>H157R14</v>
      </c>
      <c r="AE432" s="111" t="str">
        <f t="shared" si="97"/>
        <v>H157R14</v>
      </c>
      <c r="AF432" s="21"/>
      <c r="AG432" s="21"/>
      <c r="AH432" s="21"/>
      <c r="AI432" s="21"/>
      <c r="AJ432" s="21"/>
      <c r="AK432" s="21"/>
      <c r="AL432" s="21"/>
      <c r="AM432" s="21"/>
      <c r="AN432" s="21"/>
      <c r="AO432" s="21"/>
    </row>
    <row r="433" spans="1:41" s="2" customFormat="1" ht="249.95" customHeight="1" x14ac:dyDescent="0.2">
      <c r="A433" s="24">
        <v>382</v>
      </c>
      <c r="B433" s="30">
        <v>432</v>
      </c>
      <c r="C433" s="24"/>
      <c r="D433" s="26" t="s">
        <v>32</v>
      </c>
      <c r="E433" s="87" t="s">
        <v>2034</v>
      </c>
      <c r="F433" s="87" t="s">
        <v>192</v>
      </c>
      <c r="G433" s="88" t="s">
        <v>1266</v>
      </c>
      <c r="H433" s="88" t="s">
        <v>1223</v>
      </c>
      <c r="I433" s="31" t="s">
        <v>1267</v>
      </c>
      <c r="J433" s="31">
        <v>1</v>
      </c>
      <c r="K433" s="51">
        <v>43040</v>
      </c>
      <c r="L433" s="51">
        <v>43069</v>
      </c>
      <c r="M433" s="59">
        <f t="shared" si="108"/>
        <v>4.1428571428571432</v>
      </c>
      <c r="N433" s="30" t="s">
        <v>1212</v>
      </c>
      <c r="O433" s="30">
        <v>1</v>
      </c>
      <c r="P433" s="30"/>
      <c r="Q433" s="54">
        <f t="shared" si="102"/>
        <v>100</v>
      </c>
      <c r="R433" s="55">
        <f t="shared" si="103"/>
        <v>4.1428571428571432</v>
      </c>
      <c r="S433" s="55">
        <f t="shared" ca="1" si="104"/>
        <v>4.1428571428571432</v>
      </c>
      <c r="T433" s="55">
        <f t="shared" ca="1" si="105"/>
        <v>4.1428571428571432</v>
      </c>
      <c r="U433" s="28" t="str">
        <f t="shared" si="107"/>
        <v>SI</v>
      </c>
      <c r="V433" s="105" t="str">
        <f t="shared" si="106"/>
        <v>CUMPLIDO</v>
      </c>
      <c r="W433" s="105" t="str">
        <f t="shared" si="95"/>
        <v>CUMPLIDO</v>
      </c>
      <c r="X433" s="29" t="s">
        <v>567</v>
      </c>
      <c r="Y433" s="100" t="s">
        <v>426</v>
      </c>
      <c r="Z433" s="29">
        <f t="shared" si="96"/>
        <v>1</v>
      </c>
      <c r="AA433" s="29" t="str">
        <f t="shared" si="101"/>
        <v>H158R14 - 1</v>
      </c>
      <c r="AB433" s="111">
        <f t="shared" si="98"/>
        <v>5</v>
      </c>
      <c r="AC433" s="111">
        <f t="shared" si="99"/>
        <v>5</v>
      </c>
      <c r="AD433" s="111" t="str">
        <f t="shared" si="100"/>
        <v>H158R14.</v>
      </c>
      <c r="AE433" s="111" t="str">
        <f t="shared" si="97"/>
        <v>H158R14</v>
      </c>
      <c r="AF433" s="21"/>
      <c r="AG433" s="21"/>
      <c r="AH433" s="21"/>
      <c r="AI433" s="21"/>
      <c r="AJ433" s="21"/>
      <c r="AK433" s="21"/>
      <c r="AL433" s="21"/>
      <c r="AM433" s="21"/>
      <c r="AN433" s="21"/>
      <c r="AO433" s="21"/>
    </row>
    <row r="434" spans="1:41" s="2" customFormat="1" ht="249.95" customHeight="1" x14ac:dyDescent="0.2">
      <c r="A434" s="24">
        <v>383</v>
      </c>
      <c r="B434" s="30">
        <v>433</v>
      </c>
      <c r="C434" s="24"/>
      <c r="D434" s="26" t="s">
        <v>30</v>
      </c>
      <c r="E434" s="87" t="s">
        <v>1178</v>
      </c>
      <c r="F434" s="87" t="s">
        <v>1180</v>
      </c>
      <c r="G434" s="88" t="s">
        <v>2035</v>
      </c>
      <c r="H434" s="88" t="s">
        <v>1174</v>
      </c>
      <c r="I434" s="31" t="s">
        <v>1175</v>
      </c>
      <c r="J434" s="31">
        <v>1</v>
      </c>
      <c r="K434" s="51">
        <v>43040</v>
      </c>
      <c r="L434" s="51">
        <v>43099</v>
      </c>
      <c r="M434" s="59">
        <f t="shared" si="108"/>
        <v>8.4285714285714288</v>
      </c>
      <c r="N434" s="30" t="s">
        <v>1146</v>
      </c>
      <c r="O434" s="108">
        <v>1</v>
      </c>
      <c r="P434" s="30"/>
      <c r="Q434" s="54">
        <f t="shared" si="102"/>
        <v>100</v>
      </c>
      <c r="R434" s="55">
        <f t="shared" si="103"/>
        <v>8.4285714285714288</v>
      </c>
      <c r="S434" s="55">
        <f t="shared" ca="1" si="104"/>
        <v>8.4285714285714288</v>
      </c>
      <c r="T434" s="55">
        <f t="shared" ca="1" si="105"/>
        <v>8.4285714285714288</v>
      </c>
      <c r="U434" s="28" t="str">
        <f t="shared" si="107"/>
        <v>SI</v>
      </c>
      <c r="V434" s="105" t="str">
        <f t="shared" si="106"/>
        <v>CUMPLIDO</v>
      </c>
      <c r="W434" s="105" t="str">
        <f t="shared" si="95"/>
        <v>CUMPLIDO</v>
      </c>
      <c r="X434" s="29" t="s">
        <v>567</v>
      </c>
      <c r="Y434" s="100" t="s">
        <v>427</v>
      </c>
      <c r="Z434" s="29">
        <f t="shared" si="96"/>
        <v>1</v>
      </c>
      <c r="AA434" s="29" t="str">
        <f t="shared" si="101"/>
        <v>H159R14 - 1</v>
      </c>
      <c r="AB434" s="111">
        <f t="shared" si="98"/>
        <v>5</v>
      </c>
      <c r="AC434" s="111">
        <f t="shared" si="99"/>
        <v>5</v>
      </c>
      <c r="AD434" s="111" t="str">
        <f t="shared" si="100"/>
        <v>H159R14.</v>
      </c>
      <c r="AE434" s="111" t="str">
        <f t="shared" si="97"/>
        <v>H159R14</v>
      </c>
      <c r="AF434" s="21"/>
      <c r="AG434" s="21"/>
      <c r="AH434" s="21"/>
      <c r="AI434" s="21"/>
      <c r="AJ434" s="21"/>
      <c r="AK434" s="21"/>
      <c r="AL434" s="21"/>
      <c r="AM434" s="21"/>
      <c r="AN434" s="21"/>
      <c r="AO434" s="21"/>
    </row>
    <row r="435" spans="1:41" s="2" customFormat="1" ht="249.95" customHeight="1" x14ac:dyDescent="0.2">
      <c r="A435" s="24"/>
      <c r="B435" s="30">
        <v>434</v>
      </c>
      <c r="C435" s="24"/>
      <c r="D435" s="26" t="s">
        <v>30</v>
      </c>
      <c r="E435" s="87" t="s">
        <v>1179</v>
      </c>
      <c r="F435" s="87" t="s">
        <v>1180</v>
      </c>
      <c r="G435" s="88" t="s">
        <v>2036</v>
      </c>
      <c r="H435" s="88" t="s">
        <v>1176</v>
      </c>
      <c r="I435" s="31" t="s">
        <v>1177</v>
      </c>
      <c r="J435" s="31">
        <v>1</v>
      </c>
      <c r="K435" s="51">
        <v>43049</v>
      </c>
      <c r="L435" s="51">
        <v>43099</v>
      </c>
      <c r="M435" s="59">
        <f t="shared" si="108"/>
        <v>7.1428571428571432</v>
      </c>
      <c r="N435" s="30" t="s">
        <v>1146</v>
      </c>
      <c r="O435" s="108">
        <v>1</v>
      </c>
      <c r="P435" s="30"/>
      <c r="Q435" s="54">
        <f t="shared" si="102"/>
        <v>100</v>
      </c>
      <c r="R435" s="55">
        <f t="shared" si="103"/>
        <v>7.1428571428571432</v>
      </c>
      <c r="S435" s="55">
        <f t="shared" ca="1" si="104"/>
        <v>7.1428571428571432</v>
      </c>
      <c r="T435" s="55">
        <f t="shared" ca="1" si="105"/>
        <v>7.1428571428571432</v>
      </c>
      <c r="U435" s="28" t="str">
        <f t="shared" si="107"/>
        <v>NO</v>
      </c>
      <c r="V435" s="105" t="str">
        <f t="shared" si="106"/>
        <v>CUMPLIDO</v>
      </c>
      <c r="W435" s="105" t="str">
        <f t="shared" si="95"/>
        <v/>
      </c>
      <c r="X435" s="29" t="s">
        <v>567</v>
      </c>
      <c r="Y435" s="100" t="s">
        <v>427</v>
      </c>
      <c r="Z435" s="29">
        <f t="shared" si="96"/>
        <v>2</v>
      </c>
      <c r="AA435" s="29" t="str">
        <f t="shared" si="101"/>
        <v>H159R14 - 2</v>
      </c>
      <c r="AB435" s="111">
        <f t="shared" si="98"/>
        <v>5</v>
      </c>
      <c r="AC435" s="111">
        <f t="shared" si="99"/>
        <v>5</v>
      </c>
      <c r="AD435" s="111" t="str">
        <f t="shared" si="100"/>
        <v>H159R14.</v>
      </c>
      <c r="AE435" s="111" t="str">
        <f t="shared" si="97"/>
        <v>H159R14</v>
      </c>
      <c r="AF435" s="21"/>
      <c r="AG435" s="21"/>
      <c r="AH435" s="21"/>
      <c r="AI435" s="21"/>
      <c r="AJ435" s="21"/>
      <c r="AK435" s="21"/>
      <c r="AL435" s="21"/>
      <c r="AM435" s="21"/>
      <c r="AN435" s="21"/>
      <c r="AO435" s="21"/>
    </row>
    <row r="436" spans="1:41" s="2" customFormat="1" ht="249.95" customHeight="1" x14ac:dyDescent="0.2">
      <c r="A436" s="24">
        <v>384</v>
      </c>
      <c r="B436" s="30">
        <v>435</v>
      </c>
      <c r="C436" s="24"/>
      <c r="D436" s="26" t="s">
        <v>31</v>
      </c>
      <c r="E436" s="87" t="s">
        <v>1268</v>
      </c>
      <c r="F436" s="87" t="s">
        <v>193</v>
      </c>
      <c r="G436" s="88" t="s">
        <v>1269</v>
      </c>
      <c r="H436" s="88" t="s">
        <v>1270</v>
      </c>
      <c r="I436" s="31" t="s">
        <v>1271</v>
      </c>
      <c r="J436" s="31">
        <v>1</v>
      </c>
      <c r="K436" s="51">
        <v>43040</v>
      </c>
      <c r="L436" s="51">
        <v>43099</v>
      </c>
      <c r="M436" s="59">
        <f t="shared" si="108"/>
        <v>8.4285714285714288</v>
      </c>
      <c r="N436" s="30" t="s">
        <v>1212</v>
      </c>
      <c r="O436" s="30">
        <v>1</v>
      </c>
      <c r="P436" s="30"/>
      <c r="Q436" s="54">
        <f t="shared" si="102"/>
        <v>100</v>
      </c>
      <c r="R436" s="55">
        <f t="shared" si="103"/>
        <v>8.4285714285714288</v>
      </c>
      <c r="S436" s="55">
        <f t="shared" ca="1" si="104"/>
        <v>8.4285714285714288</v>
      </c>
      <c r="T436" s="55">
        <f t="shared" ca="1" si="105"/>
        <v>8.4285714285714288</v>
      </c>
      <c r="U436" s="28" t="str">
        <f t="shared" si="107"/>
        <v>SI</v>
      </c>
      <c r="V436" s="105" t="str">
        <f t="shared" si="106"/>
        <v>CUMPLIDO</v>
      </c>
      <c r="W436" s="105" t="str">
        <f t="shared" si="95"/>
        <v>CUMPLIDO</v>
      </c>
      <c r="X436" s="29" t="s">
        <v>567</v>
      </c>
      <c r="Y436" s="100" t="s">
        <v>428</v>
      </c>
      <c r="Z436" s="29">
        <f t="shared" si="96"/>
        <v>1</v>
      </c>
      <c r="AA436" s="29" t="str">
        <f t="shared" si="101"/>
        <v>H160R14 - 1</v>
      </c>
      <c r="AB436" s="111">
        <f t="shared" si="98"/>
        <v>5</v>
      </c>
      <c r="AC436" s="111">
        <f t="shared" si="99"/>
        <v>5</v>
      </c>
      <c r="AD436" s="111" t="str">
        <f t="shared" si="100"/>
        <v>H160R14.</v>
      </c>
      <c r="AE436" s="111" t="str">
        <f t="shared" si="97"/>
        <v>H160R14</v>
      </c>
      <c r="AF436" s="21"/>
      <c r="AG436" s="21"/>
      <c r="AH436" s="21"/>
      <c r="AI436" s="21"/>
      <c r="AJ436" s="21"/>
      <c r="AK436" s="21"/>
      <c r="AL436" s="21"/>
      <c r="AM436" s="21"/>
      <c r="AN436" s="21"/>
      <c r="AO436" s="21"/>
    </row>
    <row r="437" spans="1:41" s="2" customFormat="1" ht="159" customHeight="1" x14ac:dyDescent="0.2">
      <c r="A437" s="24">
        <v>385</v>
      </c>
      <c r="B437" s="30">
        <v>436</v>
      </c>
      <c r="C437" s="86"/>
      <c r="D437" s="26" t="s">
        <v>46</v>
      </c>
      <c r="E437" s="87" t="s">
        <v>2050</v>
      </c>
      <c r="F437" s="87" t="s">
        <v>2056</v>
      </c>
      <c r="G437" s="88" t="s">
        <v>2051</v>
      </c>
      <c r="H437" s="88" t="s">
        <v>2087</v>
      </c>
      <c r="I437" s="31" t="s">
        <v>2088</v>
      </c>
      <c r="J437" s="31">
        <v>1</v>
      </c>
      <c r="K437" s="51">
        <v>43132</v>
      </c>
      <c r="L437" s="51">
        <v>43159</v>
      </c>
      <c r="M437" s="59">
        <v>8.1428571428571423</v>
      </c>
      <c r="N437" s="31" t="s">
        <v>1831</v>
      </c>
      <c r="O437" s="108">
        <v>0</v>
      </c>
      <c r="P437" s="31"/>
      <c r="Q437" s="54">
        <f t="shared" si="102"/>
        <v>0</v>
      </c>
      <c r="R437" s="55">
        <f t="shared" si="103"/>
        <v>0</v>
      </c>
      <c r="S437" s="55">
        <f t="shared" ca="1" si="104"/>
        <v>0</v>
      </c>
      <c r="T437" s="55">
        <f t="shared" ca="1" si="105"/>
        <v>8.1428571428571423</v>
      </c>
      <c r="U437" s="28" t="str">
        <f t="shared" ca="1" si="107"/>
        <v>NO</v>
      </c>
      <c r="V437" s="105" t="str">
        <f t="shared" ca="1" si="106"/>
        <v>VENCIDO</v>
      </c>
      <c r="W437" s="105" t="str">
        <f t="shared" ca="1" si="95"/>
        <v>VENCIDO</v>
      </c>
      <c r="X437" s="29" t="s">
        <v>567</v>
      </c>
      <c r="Y437" s="100" t="s">
        <v>429</v>
      </c>
      <c r="Z437" s="29">
        <f t="shared" si="96"/>
        <v>1</v>
      </c>
      <c r="AA437" s="29" t="str">
        <f t="shared" si="101"/>
        <v>H161R14 - 1</v>
      </c>
      <c r="AB437" s="111">
        <f t="shared" ca="1" si="98"/>
        <v>1</v>
      </c>
      <c r="AC437" s="111">
        <f t="shared" ca="1" si="99"/>
        <v>1</v>
      </c>
      <c r="AD437" s="111" t="str">
        <f t="shared" si="100"/>
        <v>H161R14</v>
      </c>
      <c r="AE437" s="111" t="str">
        <f t="shared" si="97"/>
        <v>H161R14</v>
      </c>
    </row>
    <row r="438" spans="1:41" s="2" customFormat="1" ht="249.95" customHeight="1" x14ac:dyDescent="0.2">
      <c r="A438" s="24">
        <v>386</v>
      </c>
      <c r="B438" s="30">
        <v>437</v>
      </c>
      <c r="C438" s="24"/>
      <c r="D438" s="26" t="s">
        <v>46</v>
      </c>
      <c r="E438" s="87" t="s">
        <v>194</v>
      </c>
      <c r="F438" s="87" t="s">
        <v>195</v>
      </c>
      <c r="G438" s="88" t="s">
        <v>1735</v>
      </c>
      <c r="H438" s="88" t="s">
        <v>1736</v>
      </c>
      <c r="I438" s="31" t="s">
        <v>8</v>
      </c>
      <c r="J438" s="31">
        <v>1</v>
      </c>
      <c r="K438" s="51">
        <v>43040</v>
      </c>
      <c r="L438" s="51">
        <v>43099</v>
      </c>
      <c r="M438" s="59">
        <f t="shared" si="108"/>
        <v>8.4285714285714288</v>
      </c>
      <c r="N438" s="30" t="s">
        <v>1738</v>
      </c>
      <c r="O438" s="108">
        <v>1</v>
      </c>
      <c r="P438" s="30"/>
      <c r="Q438" s="54">
        <f t="shared" si="102"/>
        <v>100</v>
      </c>
      <c r="R438" s="55">
        <f t="shared" si="103"/>
        <v>8.4285714285714288</v>
      </c>
      <c r="S438" s="55">
        <f t="shared" ca="1" si="104"/>
        <v>8.4285714285714288</v>
      </c>
      <c r="T438" s="55">
        <f t="shared" ca="1" si="105"/>
        <v>8.4285714285714288</v>
      </c>
      <c r="U438" s="28" t="str">
        <f t="shared" si="107"/>
        <v>SI</v>
      </c>
      <c r="V438" s="105" t="str">
        <f t="shared" si="106"/>
        <v>CUMPLIDO</v>
      </c>
      <c r="W438" s="105" t="str">
        <f t="shared" si="95"/>
        <v>CUMPLIDO</v>
      </c>
      <c r="X438" s="29" t="s">
        <v>567</v>
      </c>
      <c r="Y438" s="100" t="s">
        <v>430</v>
      </c>
      <c r="Z438" s="29">
        <f t="shared" si="96"/>
        <v>1</v>
      </c>
      <c r="AA438" s="29" t="str">
        <f t="shared" si="101"/>
        <v>H162R14 - 1</v>
      </c>
      <c r="AB438" s="111">
        <f t="shared" si="98"/>
        <v>5</v>
      </c>
      <c r="AC438" s="111">
        <f t="shared" si="99"/>
        <v>5</v>
      </c>
      <c r="AD438" s="111" t="str">
        <f t="shared" si="100"/>
        <v>H162R14</v>
      </c>
      <c r="AE438" s="111" t="str">
        <f t="shared" si="97"/>
        <v>H162R14</v>
      </c>
      <c r="AF438" s="21"/>
      <c r="AG438" s="21"/>
      <c r="AH438" s="21"/>
      <c r="AI438" s="21"/>
      <c r="AJ438" s="21"/>
      <c r="AK438" s="21"/>
      <c r="AL438" s="21"/>
      <c r="AM438" s="21"/>
      <c r="AN438" s="21"/>
      <c r="AO438" s="21"/>
    </row>
    <row r="439" spans="1:41" s="2" customFormat="1" ht="249.95" customHeight="1" x14ac:dyDescent="0.2">
      <c r="A439" s="24">
        <v>387</v>
      </c>
      <c r="B439" s="30">
        <v>438</v>
      </c>
      <c r="C439" s="24"/>
      <c r="D439" s="26" t="s">
        <v>45</v>
      </c>
      <c r="E439" s="87" t="s">
        <v>196</v>
      </c>
      <c r="F439" s="87" t="s">
        <v>197</v>
      </c>
      <c r="G439" s="88" t="s">
        <v>1737</v>
      </c>
      <c r="H439" s="88" t="s">
        <v>8</v>
      </c>
      <c r="I439" s="31" t="s">
        <v>8</v>
      </c>
      <c r="J439" s="31">
        <v>1</v>
      </c>
      <c r="K439" s="51">
        <v>43040</v>
      </c>
      <c r="L439" s="51">
        <v>43099</v>
      </c>
      <c r="M439" s="59">
        <f t="shared" si="108"/>
        <v>8.4285714285714288</v>
      </c>
      <c r="N439" s="30" t="s">
        <v>1594</v>
      </c>
      <c r="O439" s="108">
        <v>0</v>
      </c>
      <c r="P439" s="30"/>
      <c r="Q439" s="54">
        <f t="shared" si="102"/>
        <v>0</v>
      </c>
      <c r="R439" s="55">
        <f t="shared" si="103"/>
        <v>0</v>
      </c>
      <c r="S439" s="55">
        <f t="shared" ca="1" si="104"/>
        <v>0</v>
      </c>
      <c r="T439" s="55">
        <f t="shared" ca="1" si="105"/>
        <v>8.4285714285714288</v>
      </c>
      <c r="U439" s="28" t="str">
        <f t="shared" ca="1" si="107"/>
        <v>NO</v>
      </c>
      <c r="V439" s="105" t="str">
        <f t="shared" ca="1" si="106"/>
        <v>VENCIDO</v>
      </c>
      <c r="W439" s="105" t="str">
        <f t="shared" ca="1" si="95"/>
        <v>VENCIDO</v>
      </c>
      <c r="X439" s="29" t="s">
        <v>567</v>
      </c>
      <c r="Y439" s="100" t="s">
        <v>431</v>
      </c>
      <c r="Z439" s="29">
        <f t="shared" si="96"/>
        <v>1</v>
      </c>
      <c r="AA439" s="29" t="str">
        <f t="shared" si="101"/>
        <v>H163R14 - 1</v>
      </c>
      <c r="AB439" s="111">
        <f t="shared" ca="1" si="98"/>
        <v>1</v>
      </c>
      <c r="AC439" s="111">
        <f t="shared" ca="1" si="99"/>
        <v>1</v>
      </c>
      <c r="AD439" s="111" t="str">
        <f t="shared" si="100"/>
        <v>H163R14</v>
      </c>
      <c r="AE439" s="111" t="str">
        <f t="shared" si="97"/>
        <v>H163R14</v>
      </c>
      <c r="AF439" s="21"/>
      <c r="AG439" s="21"/>
      <c r="AH439" s="21"/>
      <c r="AI439" s="21"/>
      <c r="AJ439" s="21"/>
      <c r="AK439" s="21"/>
      <c r="AL439" s="21"/>
      <c r="AM439" s="21"/>
      <c r="AN439" s="21"/>
      <c r="AO439" s="21"/>
    </row>
    <row r="440" spans="1:41" s="2" customFormat="1" ht="249.95" customHeight="1" x14ac:dyDescent="0.2">
      <c r="A440" s="24">
        <v>388</v>
      </c>
      <c r="B440" s="30">
        <v>439</v>
      </c>
      <c r="C440" s="24"/>
      <c r="D440" s="26" t="s">
        <v>31</v>
      </c>
      <c r="E440" s="87" t="s">
        <v>1275</v>
      </c>
      <c r="F440" s="87" t="s">
        <v>198</v>
      </c>
      <c r="G440" s="88" t="s">
        <v>1272</v>
      </c>
      <c r="H440" s="88" t="s">
        <v>1273</v>
      </c>
      <c r="I440" s="31" t="s">
        <v>1274</v>
      </c>
      <c r="J440" s="31">
        <v>1</v>
      </c>
      <c r="K440" s="51">
        <v>43040</v>
      </c>
      <c r="L440" s="51">
        <v>43069</v>
      </c>
      <c r="M440" s="59">
        <f t="shared" si="108"/>
        <v>4.1428571428571432</v>
      </c>
      <c r="N440" s="30" t="s">
        <v>1212</v>
      </c>
      <c r="O440" s="30">
        <v>1</v>
      </c>
      <c r="P440" s="30"/>
      <c r="Q440" s="54">
        <f t="shared" si="102"/>
        <v>100</v>
      </c>
      <c r="R440" s="55">
        <f t="shared" si="103"/>
        <v>4.1428571428571432</v>
      </c>
      <c r="S440" s="55">
        <f t="shared" ca="1" si="104"/>
        <v>4.1428571428571432</v>
      </c>
      <c r="T440" s="55">
        <f t="shared" ca="1" si="105"/>
        <v>4.1428571428571432</v>
      </c>
      <c r="U440" s="28" t="str">
        <f t="shared" si="107"/>
        <v>SI</v>
      </c>
      <c r="V440" s="105" t="str">
        <f t="shared" si="106"/>
        <v>CUMPLIDO</v>
      </c>
      <c r="W440" s="105" t="str">
        <f t="shared" si="95"/>
        <v>CUMPLIDO</v>
      </c>
      <c r="X440" s="29" t="s">
        <v>567</v>
      </c>
      <c r="Y440" s="100" t="s">
        <v>432</v>
      </c>
      <c r="Z440" s="29">
        <f t="shared" si="96"/>
        <v>1</v>
      </c>
      <c r="AA440" s="29" t="str">
        <f t="shared" si="101"/>
        <v>H164R14 - 1</v>
      </c>
      <c r="AB440" s="111">
        <f t="shared" si="98"/>
        <v>5</v>
      </c>
      <c r="AC440" s="111">
        <f t="shared" si="99"/>
        <v>5</v>
      </c>
      <c r="AD440" s="111" t="str">
        <f t="shared" si="100"/>
        <v>H164R14.</v>
      </c>
      <c r="AE440" s="111" t="str">
        <f t="shared" si="97"/>
        <v>H164R14</v>
      </c>
      <c r="AF440" s="21"/>
      <c r="AG440" s="21"/>
      <c r="AH440" s="21"/>
      <c r="AI440" s="21"/>
      <c r="AJ440" s="21"/>
      <c r="AK440" s="21"/>
      <c r="AL440" s="21"/>
      <c r="AM440" s="21"/>
      <c r="AN440" s="21"/>
      <c r="AO440" s="21"/>
    </row>
    <row r="441" spans="1:41" s="2" customFormat="1" ht="249.95" customHeight="1" x14ac:dyDescent="0.2">
      <c r="A441" s="24">
        <v>389</v>
      </c>
      <c r="B441" s="30">
        <v>440</v>
      </c>
      <c r="C441" s="24"/>
      <c r="D441" s="26" t="s">
        <v>31</v>
      </c>
      <c r="E441" s="87" t="s">
        <v>1276</v>
      </c>
      <c r="F441" s="87" t="s">
        <v>199</v>
      </c>
      <c r="G441" s="88" t="s">
        <v>1277</v>
      </c>
      <c r="H441" s="88" t="s">
        <v>1278</v>
      </c>
      <c r="I441" s="31" t="s">
        <v>8</v>
      </c>
      <c r="J441" s="31">
        <v>1</v>
      </c>
      <c r="K441" s="51">
        <v>43040</v>
      </c>
      <c r="L441" s="51">
        <v>43069</v>
      </c>
      <c r="M441" s="59">
        <f t="shared" si="108"/>
        <v>4.1428571428571432</v>
      </c>
      <c r="N441" s="30" t="s">
        <v>1212</v>
      </c>
      <c r="O441" s="30">
        <v>1</v>
      </c>
      <c r="P441" s="30"/>
      <c r="Q441" s="54">
        <f t="shared" si="102"/>
        <v>100</v>
      </c>
      <c r="R441" s="55">
        <f t="shared" si="103"/>
        <v>4.1428571428571432</v>
      </c>
      <c r="S441" s="55">
        <f t="shared" ca="1" si="104"/>
        <v>4.1428571428571432</v>
      </c>
      <c r="T441" s="55">
        <f t="shared" ca="1" si="105"/>
        <v>4.1428571428571432</v>
      </c>
      <c r="U441" s="28" t="str">
        <f t="shared" si="107"/>
        <v>SI</v>
      </c>
      <c r="V441" s="105" t="str">
        <f t="shared" si="106"/>
        <v>CUMPLIDO</v>
      </c>
      <c r="W441" s="105" t="str">
        <f t="shared" si="95"/>
        <v>CUMPLIDO</v>
      </c>
      <c r="X441" s="29" t="s">
        <v>567</v>
      </c>
      <c r="Y441" s="100" t="s">
        <v>433</v>
      </c>
      <c r="Z441" s="29">
        <f t="shared" si="96"/>
        <v>1</v>
      </c>
      <c r="AA441" s="29" t="str">
        <f t="shared" si="101"/>
        <v>H168R14 - 1</v>
      </c>
      <c r="AB441" s="111">
        <f t="shared" si="98"/>
        <v>5</v>
      </c>
      <c r="AC441" s="111">
        <f t="shared" si="99"/>
        <v>5</v>
      </c>
      <c r="AD441" s="111" t="str">
        <f t="shared" si="100"/>
        <v>H168R14.</v>
      </c>
      <c r="AE441" s="111" t="str">
        <f t="shared" si="97"/>
        <v>H168R14</v>
      </c>
      <c r="AF441" s="21"/>
      <c r="AG441" s="21"/>
      <c r="AH441" s="21"/>
      <c r="AI441" s="21"/>
      <c r="AJ441" s="21"/>
      <c r="AK441" s="21"/>
      <c r="AL441" s="21"/>
      <c r="AM441" s="21"/>
      <c r="AN441" s="21"/>
      <c r="AO441" s="21"/>
    </row>
    <row r="442" spans="1:41" s="2" customFormat="1" ht="249.95" customHeight="1" x14ac:dyDescent="0.2">
      <c r="A442" s="24">
        <v>390</v>
      </c>
      <c r="B442" s="30">
        <v>441</v>
      </c>
      <c r="C442" s="24"/>
      <c r="D442" s="26" t="s">
        <v>48</v>
      </c>
      <c r="E442" s="87" t="s">
        <v>1282</v>
      </c>
      <c r="F442" s="87" t="s">
        <v>1281</v>
      </c>
      <c r="G442" s="88" t="s">
        <v>1279</v>
      </c>
      <c r="H442" s="88" t="s">
        <v>1280</v>
      </c>
      <c r="I442" s="31" t="s">
        <v>8</v>
      </c>
      <c r="J442" s="31">
        <v>1</v>
      </c>
      <c r="K442" s="51">
        <v>43160</v>
      </c>
      <c r="L442" s="51">
        <v>43281</v>
      </c>
      <c r="M442" s="59">
        <f t="shared" si="108"/>
        <v>17.285714285714285</v>
      </c>
      <c r="N442" s="30" t="s">
        <v>1212</v>
      </c>
      <c r="O442" s="108">
        <v>1</v>
      </c>
      <c r="P442" s="30"/>
      <c r="Q442" s="54">
        <f t="shared" si="102"/>
        <v>100</v>
      </c>
      <c r="R442" s="55">
        <f t="shared" si="103"/>
        <v>17.285714285714285</v>
      </c>
      <c r="S442" s="55">
        <f t="shared" ca="1" si="104"/>
        <v>17.285714285714285</v>
      </c>
      <c r="T442" s="55">
        <f t="shared" ca="1" si="105"/>
        <v>17.285714285714285</v>
      </c>
      <c r="U442" s="28" t="str">
        <f t="shared" si="107"/>
        <v>SI</v>
      </c>
      <c r="V442" s="105" t="str">
        <f t="shared" si="106"/>
        <v>CUMPLIDO</v>
      </c>
      <c r="W442" s="105" t="str">
        <f t="shared" si="95"/>
        <v>CUMPLIDO</v>
      </c>
      <c r="X442" s="29" t="s">
        <v>567</v>
      </c>
      <c r="Y442" s="100" t="s">
        <v>434</v>
      </c>
      <c r="Z442" s="29">
        <f t="shared" si="96"/>
        <v>1</v>
      </c>
      <c r="AA442" s="29" t="str">
        <f t="shared" si="101"/>
        <v>H169R14 - 1</v>
      </c>
      <c r="AB442" s="111">
        <f t="shared" si="98"/>
        <v>5</v>
      </c>
      <c r="AC442" s="111">
        <f t="shared" si="99"/>
        <v>5</v>
      </c>
      <c r="AD442" s="111" t="str">
        <f t="shared" si="100"/>
        <v>H169R14.</v>
      </c>
      <c r="AE442" s="111" t="str">
        <f t="shared" si="97"/>
        <v>H169R14</v>
      </c>
      <c r="AF442" s="21"/>
      <c r="AG442" s="21"/>
      <c r="AH442" s="21"/>
      <c r="AI442" s="21"/>
      <c r="AJ442" s="21"/>
      <c r="AK442" s="21"/>
      <c r="AL442" s="21"/>
      <c r="AM442" s="21"/>
      <c r="AN442" s="21"/>
      <c r="AO442" s="21"/>
    </row>
    <row r="443" spans="1:41" s="2" customFormat="1" ht="249.95" customHeight="1" x14ac:dyDescent="0.2">
      <c r="A443" s="24">
        <v>391</v>
      </c>
      <c r="B443" s="30">
        <v>442</v>
      </c>
      <c r="C443" s="24"/>
      <c r="D443" s="26" t="s">
        <v>31</v>
      </c>
      <c r="E443" s="87" t="s">
        <v>1283</v>
      </c>
      <c r="F443" s="87" t="s">
        <v>1284</v>
      </c>
      <c r="G443" s="88" t="s">
        <v>1285</v>
      </c>
      <c r="H443" s="88" t="s">
        <v>1286</v>
      </c>
      <c r="I443" s="31" t="s">
        <v>63</v>
      </c>
      <c r="J443" s="31">
        <v>3</v>
      </c>
      <c r="K443" s="51">
        <v>43040</v>
      </c>
      <c r="L443" s="51">
        <v>43311</v>
      </c>
      <c r="M443" s="59">
        <f t="shared" si="108"/>
        <v>38.714285714285715</v>
      </c>
      <c r="N443" s="30" t="s">
        <v>1212</v>
      </c>
      <c r="O443" s="108">
        <v>3</v>
      </c>
      <c r="P443" s="30" t="s">
        <v>2393</v>
      </c>
      <c r="Q443" s="54">
        <f t="shared" si="102"/>
        <v>100</v>
      </c>
      <c r="R443" s="55">
        <f t="shared" si="103"/>
        <v>38.714285714285715</v>
      </c>
      <c r="S443" s="55">
        <f t="shared" ca="1" si="104"/>
        <v>0</v>
      </c>
      <c r="T443" s="55">
        <f t="shared" ca="1" si="105"/>
        <v>0</v>
      </c>
      <c r="U443" s="28" t="str">
        <f t="shared" si="107"/>
        <v>SI</v>
      </c>
      <c r="V443" s="105" t="str">
        <f t="shared" si="106"/>
        <v>CUMPLIDO</v>
      </c>
      <c r="W443" s="105" t="str">
        <f t="shared" si="95"/>
        <v>CUMPLIDO</v>
      </c>
      <c r="X443" s="29" t="s">
        <v>567</v>
      </c>
      <c r="Y443" s="100" t="s">
        <v>435</v>
      </c>
      <c r="Z443" s="29">
        <f t="shared" si="96"/>
        <v>1</v>
      </c>
      <c r="AA443" s="29" t="str">
        <f t="shared" si="101"/>
        <v>H174R14 - 1</v>
      </c>
      <c r="AB443" s="111">
        <f t="shared" si="98"/>
        <v>5</v>
      </c>
      <c r="AC443" s="111">
        <f t="shared" si="99"/>
        <v>5</v>
      </c>
      <c r="AD443" s="111" t="str">
        <f t="shared" si="100"/>
        <v>H174R14.</v>
      </c>
      <c r="AE443" s="111" t="str">
        <f t="shared" si="97"/>
        <v>H174R14</v>
      </c>
      <c r="AF443" s="21"/>
      <c r="AG443" s="21"/>
      <c r="AH443" s="21"/>
      <c r="AI443" s="21"/>
      <c r="AJ443" s="21"/>
      <c r="AK443" s="21"/>
      <c r="AL443" s="21"/>
      <c r="AM443" s="21"/>
      <c r="AN443" s="21"/>
      <c r="AO443" s="21"/>
    </row>
    <row r="444" spans="1:41" s="2" customFormat="1" ht="249.95" customHeight="1" x14ac:dyDescent="0.2">
      <c r="A444" s="24">
        <v>392</v>
      </c>
      <c r="B444" s="30">
        <v>443</v>
      </c>
      <c r="C444" s="24"/>
      <c r="D444" s="26" t="s">
        <v>31</v>
      </c>
      <c r="E444" s="87" t="s">
        <v>2037</v>
      </c>
      <c r="F444" s="87" t="s">
        <v>200</v>
      </c>
      <c r="G444" s="88" t="s">
        <v>1287</v>
      </c>
      <c r="H444" s="88" t="s">
        <v>1288</v>
      </c>
      <c r="I444" s="31" t="s">
        <v>63</v>
      </c>
      <c r="J444" s="31">
        <v>4</v>
      </c>
      <c r="K444" s="51">
        <v>43040</v>
      </c>
      <c r="L444" s="51">
        <v>43403</v>
      </c>
      <c r="M444" s="59">
        <f t="shared" si="108"/>
        <v>51.857142857142854</v>
      </c>
      <c r="N444" s="30" t="s">
        <v>1212</v>
      </c>
      <c r="O444" s="108">
        <v>0</v>
      </c>
      <c r="P444" s="30"/>
      <c r="Q444" s="54">
        <f t="shared" si="102"/>
        <v>0</v>
      </c>
      <c r="R444" s="55">
        <f t="shared" si="103"/>
        <v>0</v>
      </c>
      <c r="S444" s="55">
        <f t="shared" ca="1" si="104"/>
        <v>0</v>
      </c>
      <c r="T444" s="55">
        <f t="shared" ca="1" si="105"/>
        <v>0</v>
      </c>
      <c r="U444" s="28" t="str">
        <f t="shared" ca="1" si="107"/>
        <v>NO</v>
      </c>
      <c r="V444" s="105" t="str">
        <f t="shared" ca="1" si="106"/>
        <v>EN TERMINO</v>
      </c>
      <c r="W444" s="105" t="str">
        <f t="shared" ca="1" si="95"/>
        <v>EN TERMINO</v>
      </c>
      <c r="X444" s="29" t="s">
        <v>567</v>
      </c>
      <c r="Y444" s="100" t="s">
        <v>436</v>
      </c>
      <c r="Z444" s="29">
        <f t="shared" si="96"/>
        <v>1</v>
      </c>
      <c r="AA444" s="29" t="str">
        <f t="shared" si="101"/>
        <v>H175R14 - 1</v>
      </c>
      <c r="AB444" s="111">
        <f t="shared" ca="1" si="98"/>
        <v>3</v>
      </c>
      <c r="AC444" s="111">
        <f t="shared" ca="1" si="99"/>
        <v>3</v>
      </c>
      <c r="AD444" s="111" t="str">
        <f t="shared" si="100"/>
        <v>H175R14.</v>
      </c>
      <c r="AE444" s="111" t="str">
        <f t="shared" si="97"/>
        <v>H175R14</v>
      </c>
      <c r="AF444" s="21"/>
      <c r="AG444" s="21"/>
      <c r="AH444" s="21"/>
      <c r="AI444" s="21"/>
      <c r="AJ444" s="21"/>
      <c r="AK444" s="21"/>
      <c r="AL444" s="21"/>
      <c r="AM444" s="21"/>
      <c r="AN444" s="21"/>
      <c r="AO444" s="21"/>
    </row>
    <row r="445" spans="1:41" s="2" customFormat="1" ht="128.25" customHeight="1" x14ac:dyDescent="0.2">
      <c r="A445" s="24">
        <v>393</v>
      </c>
      <c r="B445" s="30">
        <v>444</v>
      </c>
      <c r="C445" s="24"/>
      <c r="D445" s="26" t="s">
        <v>201</v>
      </c>
      <c r="E445" s="87" t="s">
        <v>1254</v>
      </c>
      <c r="F445" s="87" t="s">
        <v>202</v>
      </c>
      <c r="G445" s="88" t="s">
        <v>2038</v>
      </c>
      <c r="H445" s="88" t="s">
        <v>1181</v>
      </c>
      <c r="I445" s="31" t="s">
        <v>1182</v>
      </c>
      <c r="J445" s="31">
        <v>3</v>
      </c>
      <c r="K445" s="51">
        <v>43040</v>
      </c>
      <c r="L445" s="51">
        <v>43403</v>
      </c>
      <c r="M445" s="59">
        <f t="shared" si="108"/>
        <v>51.857142857142854</v>
      </c>
      <c r="N445" s="30" t="s">
        <v>1146</v>
      </c>
      <c r="O445" s="108">
        <v>0</v>
      </c>
      <c r="P445" s="30"/>
      <c r="Q445" s="54">
        <f t="shared" si="102"/>
        <v>0</v>
      </c>
      <c r="R445" s="55">
        <f t="shared" si="103"/>
        <v>0</v>
      </c>
      <c r="S445" s="55">
        <f t="shared" ca="1" si="104"/>
        <v>0</v>
      </c>
      <c r="T445" s="55">
        <f t="shared" ca="1" si="105"/>
        <v>0</v>
      </c>
      <c r="U445" s="28" t="str">
        <f t="shared" ca="1" si="107"/>
        <v>NO</v>
      </c>
      <c r="V445" s="105" t="str">
        <f t="shared" ca="1" si="106"/>
        <v>EN TERMINO</v>
      </c>
      <c r="W445" s="105" t="str">
        <f t="shared" ca="1" si="95"/>
        <v>EN TERMINO</v>
      </c>
      <c r="X445" s="29" t="s">
        <v>567</v>
      </c>
      <c r="Y445" s="100" t="s">
        <v>437</v>
      </c>
      <c r="Z445" s="29">
        <f t="shared" si="96"/>
        <v>1</v>
      </c>
      <c r="AA445" s="29" t="str">
        <f t="shared" si="101"/>
        <v>H176R14 - 1</v>
      </c>
      <c r="AB445" s="111">
        <f t="shared" ca="1" si="98"/>
        <v>3</v>
      </c>
      <c r="AC445" s="111">
        <f t="shared" ca="1" si="99"/>
        <v>3</v>
      </c>
      <c r="AD445" s="111" t="str">
        <f t="shared" si="100"/>
        <v>H176R14.</v>
      </c>
      <c r="AE445" s="111" t="str">
        <f t="shared" si="97"/>
        <v>H176R14</v>
      </c>
      <c r="AF445" s="21"/>
      <c r="AG445" s="21"/>
      <c r="AH445" s="21"/>
      <c r="AI445" s="21"/>
      <c r="AJ445" s="21"/>
      <c r="AK445" s="21"/>
      <c r="AL445" s="21"/>
      <c r="AM445" s="21"/>
      <c r="AN445" s="21"/>
      <c r="AO445" s="21"/>
    </row>
    <row r="446" spans="1:41" s="2" customFormat="1" ht="128.25" customHeight="1" x14ac:dyDescent="0.2">
      <c r="A446" s="24"/>
      <c r="B446" s="30">
        <v>445</v>
      </c>
      <c r="C446" s="24"/>
      <c r="D446" s="26" t="s">
        <v>201</v>
      </c>
      <c r="E446" s="87" t="s">
        <v>1255</v>
      </c>
      <c r="F446" s="87" t="s">
        <v>202</v>
      </c>
      <c r="G446" s="88" t="s">
        <v>2039</v>
      </c>
      <c r="H446" s="88" t="s">
        <v>1256</v>
      </c>
      <c r="I446" s="31" t="s">
        <v>1230</v>
      </c>
      <c r="J446" s="31">
        <v>2</v>
      </c>
      <c r="K446" s="51">
        <v>43040</v>
      </c>
      <c r="L446" s="51">
        <v>43403</v>
      </c>
      <c r="M446" s="59">
        <f t="shared" si="108"/>
        <v>51.857142857142854</v>
      </c>
      <c r="N446" s="30" t="s">
        <v>1212</v>
      </c>
      <c r="O446" s="108">
        <v>0</v>
      </c>
      <c r="P446" s="30"/>
      <c r="Q446" s="54">
        <f t="shared" si="102"/>
        <v>0</v>
      </c>
      <c r="R446" s="55">
        <f t="shared" si="103"/>
        <v>0</v>
      </c>
      <c r="S446" s="55">
        <f t="shared" ca="1" si="104"/>
        <v>0</v>
      </c>
      <c r="T446" s="55">
        <f t="shared" ca="1" si="105"/>
        <v>0</v>
      </c>
      <c r="U446" s="28" t="str">
        <f t="shared" si="107"/>
        <v>NO</v>
      </c>
      <c r="V446" s="105" t="str">
        <f t="shared" ca="1" si="106"/>
        <v>EN TERMINO</v>
      </c>
      <c r="W446" s="105" t="str">
        <f t="shared" si="95"/>
        <v/>
      </c>
      <c r="X446" s="29" t="s">
        <v>567</v>
      </c>
      <c r="Y446" s="100" t="s">
        <v>437</v>
      </c>
      <c r="Z446" s="29">
        <f t="shared" si="96"/>
        <v>2</v>
      </c>
      <c r="AA446" s="29" t="str">
        <f t="shared" si="101"/>
        <v>H176R14 - 2</v>
      </c>
      <c r="AB446" s="111">
        <f t="shared" ca="1" si="98"/>
        <v>3</v>
      </c>
      <c r="AC446" s="111">
        <f t="shared" ca="1" si="99"/>
        <v>3</v>
      </c>
      <c r="AD446" s="111" t="str">
        <f t="shared" si="100"/>
        <v>H176R14.</v>
      </c>
      <c r="AE446" s="111" t="str">
        <f t="shared" si="97"/>
        <v>H176R14</v>
      </c>
      <c r="AF446" s="21"/>
      <c r="AG446" s="21"/>
      <c r="AH446" s="21"/>
      <c r="AI446" s="21"/>
      <c r="AJ446" s="21"/>
      <c r="AK446" s="21"/>
      <c r="AL446" s="21"/>
      <c r="AM446" s="21"/>
      <c r="AN446" s="21"/>
      <c r="AO446" s="21"/>
    </row>
    <row r="447" spans="1:41" s="2" customFormat="1" ht="249.95" customHeight="1" x14ac:dyDescent="0.2">
      <c r="A447" s="24">
        <v>394</v>
      </c>
      <c r="B447" s="30">
        <v>446</v>
      </c>
      <c r="C447" s="24"/>
      <c r="D447" s="26" t="s">
        <v>31</v>
      </c>
      <c r="E447" s="87" t="s">
        <v>1289</v>
      </c>
      <c r="F447" s="87" t="s">
        <v>203</v>
      </c>
      <c r="G447" s="88" t="s">
        <v>1290</v>
      </c>
      <c r="H447" s="88" t="s">
        <v>1291</v>
      </c>
      <c r="I447" s="31" t="s">
        <v>1292</v>
      </c>
      <c r="J447" s="31">
        <v>1</v>
      </c>
      <c r="K447" s="51">
        <v>43040</v>
      </c>
      <c r="L447" s="51">
        <v>43069</v>
      </c>
      <c r="M447" s="59">
        <f t="shared" si="108"/>
        <v>4.1428571428571432</v>
      </c>
      <c r="N447" s="30" t="s">
        <v>1212</v>
      </c>
      <c r="O447" s="30">
        <v>1</v>
      </c>
      <c r="P447" s="30"/>
      <c r="Q447" s="54">
        <f t="shared" si="102"/>
        <v>100</v>
      </c>
      <c r="R447" s="55">
        <f t="shared" si="103"/>
        <v>4.1428571428571432</v>
      </c>
      <c r="S447" s="55">
        <f t="shared" ca="1" si="104"/>
        <v>4.1428571428571432</v>
      </c>
      <c r="T447" s="55">
        <f t="shared" ca="1" si="105"/>
        <v>4.1428571428571432</v>
      </c>
      <c r="U447" s="28" t="str">
        <f t="shared" si="107"/>
        <v>SI</v>
      </c>
      <c r="V447" s="105" t="str">
        <f t="shared" si="106"/>
        <v>CUMPLIDO</v>
      </c>
      <c r="W447" s="105" t="str">
        <f t="shared" si="95"/>
        <v>CUMPLIDO</v>
      </c>
      <c r="X447" s="29" t="s">
        <v>567</v>
      </c>
      <c r="Y447" s="100" t="s">
        <v>438</v>
      </c>
      <c r="Z447" s="29">
        <f t="shared" si="96"/>
        <v>1</v>
      </c>
      <c r="AA447" s="29" t="str">
        <f t="shared" si="101"/>
        <v>H178R14 - 1</v>
      </c>
      <c r="AB447" s="111">
        <f t="shared" si="98"/>
        <v>5</v>
      </c>
      <c r="AC447" s="111">
        <f t="shared" si="99"/>
        <v>5</v>
      </c>
      <c r="AD447" s="111" t="str">
        <f t="shared" si="100"/>
        <v>H178R14.</v>
      </c>
      <c r="AE447" s="111" t="str">
        <f t="shared" si="97"/>
        <v>H178R14</v>
      </c>
      <c r="AF447" s="21"/>
      <c r="AG447" s="21"/>
      <c r="AH447" s="21"/>
      <c r="AI447" s="21"/>
      <c r="AJ447" s="21"/>
      <c r="AK447" s="21"/>
      <c r="AL447" s="21"/>
      <c r="AM447" s="21"/>
      <c r="AN447" s="21"/>
      <c r="AO447" s="21"/>
    </row>
    <row r="448" spans="1:41" s="2" customFormat="1" ht="181.5" customHeight="1" x14ac:dyDescent="0.2">
      <c r="A448" s="24">
        <v>395</v>
      </c>
      <c r="B448" s="30">
        <v>447</v>
      </c>
      <c r="C448" s="24"/>
      <c r="D448" s="26" t="s">
        <v>31</v>
      </c>
      <c r="E448" s="87" t="s">
        <v>1295</v>
      </c>
      <c r="F448" s="87" t="s">
        <v>204</v>
      </c>
      <c r="G448" s="88" t="s">
        <v>1293</v>
      </c>
      <c r="H448" s="88" t="s">
        <v>1294</v>
      </c>
      <c r="I448" s="31" t="s">
        <v>63</v>
      </c>
      <c r="J448" s="31">
        <v>4</v>
      </c>
      <c r="K448" s="51">
        <v>43040</v>
      </c>
      <c r="L448" s="51">
        <v>43403</v>
      </c>
      <c r="M448" s="59">
        <f t="shared" si="108"/>
        <v>51.857142857142854</v>
      </c>
      <c r="N448" s="30" t="s">
        <v>1212</v>
      </c>
      <c r="O448" s="108">
        <v>0</v>
      </c>
      <c r="P448" s="30"/>
      <c r="Q448" s="54">
        <f t="shared" si="102"/>
        <v>0</v>
      </c>
      <c r="R448" s="55">
        <f t="shared" si="103"/>
        <v>0</v>
      </c>
      <c r="S448" s="55">
        <f t="shared" ca="1" si="104"/>
        <v>0</v>
      </c>
      <c r="T448" s="55">
        <f t="shared" ca="1" si="105"/>
        <v>0</v>
      </c>
      <c r="U448" s="28" t="str">
        <f t="shared" ca="1" si="107"/>
        <v>NO</v>
      </c>
      <c r="V448" s="105" t="str">
        <f t="shared" ca="1" si="106"/>
        <v>EN TERMINO</v>
      </c>
      <c r="W448" s="105" t="str">
        <f t="shared" ca="1" si="95"/>
        <v>EN TERMINO</v>
      </c>
      <c r="X448" s="29" t="s">
        <v>567</v>
      </c>
      <c r="Y448" s="100" t="s">
        <v>439</v>
      </c>
      <c r="Z448" s="29">
        <f t="shared" si="96"/>
        <v>1</v>
      </c>
      <c r="AA448" s="29" t="str">
        <f t="shared" si="101"/>
        <v>H180R14 - 1</v>
      </c>
      <c r="AB448" s="111">
        <f t="shared" ca="1" si="98"/>
        <v>3</v>
      </c>
      <c r="AC448" s="111">
        <f t="shared" ca="1" si="99"/>
        <v>3</v>
      </c>
      <c r="AD448" s="111" t="str">
        <f t="shared" si="100"/>
        <v>H180R14.</v>
      </c>
      <c r="AE448" s="111" t="str">
        <f t="shared" si="97"/>
        <v>H180R14</v>
      </c>
      <c r="AF448" s="21"/>
      <c r="AG448" s="21"/>
      <c r="AH448" s="21"/>
      <c r="AI448" s="21"/>
      <c r="AJ448" s="21"/>
      <c r="AK448" s="21"/>
      <c r="AL448" s="21"/>
      <c r="AM448" s="21"/>
      <c r="AN448" s="21"/>
      <c r="AO448" s="21"/>
    </row>
    <row r="449" spans="1:41" s="2" customFormat="1" ht="249.95" customHeight="1" x14ac:dyDescent="0.2">
      <c r="A449" s="24">
        <v>396</v>
      </c>
      <c r="B449" s="30">
        <v>448</v>
      </c>
      <c r="C449" s="24"/>
      <c r="D449" s="26" t="s">
        <v>31</v>
      </c>
      <c r="E449" s="87" t="s">
        <v>1298</v>
      </c>
      <c r="F449" s="87" t="s">
        <v>205</v>
      </c>
      <c r="G449" s="88" t="s">
        <v>1296</v>
      </c>
      <c r="H449" s="88" t="s">
        <v>1297</v>
      </c>
      <c r="I449" s="31" t="s">
        <v>9</v>
      </c>
      <c r="J449" s="31">
        <v>1</v>
      </c>
      <c r="K449" s="51">
        <v>43040</v>
      </c>
      <c r="L449" s="51">
        <v>43342</v>
      </c>
      <c r="M449" s="59">
        <f t="shared" si="108"/>
        <v>43.142857142857146</v>
      </c>
      <c r="N449" s="30" t="s">
        <v>1212</v>
      </c>
      <c r="O449" s="108">
        <v>0</v>
      </c>
      <c r="P449" s="30"/>
      <c r="Q449" s="54">
        <f t="shared" si="102"/>
        <v>0</v>
      </c>
      <c r="R449" s="55">
        <f t="shared" si="103"/>
        <v>0</v>
      </c>
      <c r="S449" s="55">
        <f t="shared" ca="1" si="104"/>
        <v>0</v>
      </c>
      <c r="T449" s="55">
        <f t="shared" ca="1" si="105"/>
        <v>0</v>
      </c>
      <c r="U449" s="28" t="str">
        <f t="shared" ca="1" si="107"/>
        <v>NO</v>
      </c>
      <c r="V449" s="105" t="str">
        <f t="shared" ca="1" si="106"/>
        <v>EN TERMINO</v>
      </c>
      <c r="W449" s="105" t="str">
        <f t="shared" ca="1" si="95"/>
        <v>EN TERMINO</v>
      </c>
      <c r="X449" s="29" t="s">
        <v>567</v>
      </c>
      <c r="Y449" s="100" t="s">
        <v>440</v>
      </c>
      <c r="Z449" s="29">
        <f t="shared" si="96"/>
        <v>1</v>
      </c>
      <c r="AA449" s="29" t="str">
        <f t="shared" si="101"/>
        <v>H181R14 - 1</v>
      </c>
      <c r="AB449" s="111">
        <f t="shared" ca="1" si="98"/>
        <v>3</v>
      </c>
      <c r="AC449" s="111">
        <f t="shared" ca="1" si="99"/>
        <v>3</v>
      </c>
      <c r="AD449" s="111" t="str">
        <f t="shared" si="100"/>
        <v>H181R14.</v>
      </c>
      <c r="AE449" s="111" t="str">
        <f t="shared" si="97"/>
        <v>H181R14</v>
      </c>
      <c r="AF449" s="21"/>
      <c r="AG449" s="21"/>
      <c r="AH449" s="21"/>
      <c r="AI449" s="21"/>
      <c r="AJ449" s="21"/>
      <c r="AK449" s="21"/>
      <c r="AL449" s="21"/>
      <c r="AM449" s="21"/>
      <c r="AN449" s="21"/>
      <c r="AO449" s="21"/>
    </row>
    <row r="450" spans="1:41" s="2" customFormat="1" ht="249.95" customHeight="1" x14ac:dyDescent="0.2">
      <c r="A450" s="24">
        <v>397</v>
      </c>
      <c r="B450" s="30">
        <v>449</v>
      </c>
      <c r="C450" s="24"/>
      <c r="D450" s="26" t="s">
        <v>31</v>
      </c>
      <c r="E450" s="87" t="s">
        <v>1301</v>
      </c>
      <c r="F450" s="87" t="s">
        <v>206</v>
      </c>
      <c r="G450" s="88" t="s">
        <v>1299</v>
      </c>
      <c r="H450" s="88" t="s">
        <v>1300</v>
      </c>
      <c r="I450" s="31" t="s">
        <v>1237</v>
      </c>
      <c r="J450" s="31">
        <v>1</v>
      </c>
      <c r="K450" s="51">
        <v>43070</v>
      </c>
      <c r="L450" s="51">
        <v>43100</v>
      </c>
      <c r="M450" s="59">
        <f t="shared" si="108"/>
        <v>4.2857142857142856</v>
      </c>
      <c r="N450" s="30" t="s">
        <v>1212</v>
      </c>
      <c r="O450" s="108">
        <v>1</v>
      </c>
      <c r="P450" s="30"/>
      <c r="Q450" s="54">
        <f t="shared" si="102"/>
        <v>100</v>
      </c>
      <c r="R450" s="55">
        <f t="shared" si="103"/>
        <v>4.2857142857142856</v>
      </c>
      <c r="S450" s="55">
        <f t="shared" ca="1" si="104"/>
        <v>4.2857142857142856</v>
      </c>
      <c r="T450" s="55">
        <f t="shared" ca="1" si="105"/>
        <v>4.2857142857142856</v>
      </c>
      <c r="U450" s="28" t="str">
        <f t="shared" si="107"/>
        <v>SI</v>
      </c>
      <c r="V450" s="105" t="str">
        <f t="shared" si="106"/>
        <v>CUMPLIDO</v>
      </c>
      <c r="W450" s="105" t="str">
        <f t="shared" si="95"/>
        <v>CUMPLIDO</v>
      </c>
      <c r="X450" s="29" t="s">
        <v>567</v>
      </c>
      <c r="Y450" s="100" t="s">
        <v>441</v>
      </c>
      <c r="Z450" s="29">
        <f t="shared" si="96"/>
        <v>1</v>
      </c>
      <c r="AA450" s="29" t="str">
        <f t="shared" si="101"/>
        <v>H182R14 - 1</v>
      </c>
      <c r="AB450" s="111">
        <f t="shared" si="98"/>
        <v>5</v>
      </c>
      <c r="AC450" s="111">
        <f t="shared" si="99"/>
        <v>5</v>
      </c>
      <c r="AD450" s="111" t="str">
        <f t="shared" si="100"/>
        <v>H182R14.</v>
      </c>
      <c r="AE450" s="111" t="str">
        <f t="shared" si="97"/>
        <v>H182R14</v>
      </c>
      <c r="AF450" s="21"/>
      <c r="AG450" s="21"/>
      <c r="AH450" s="21"/>
      <c r="AI450" s="21"/>
      <c r="AJ450" s="21"/>
      <c r="AK450" s="21"/>
      <c r="AL450" s="21"/>
      <c r="AM450" s="21"/>
      <c r="AN450" s="21"/>
      <c r="AO450" s="21"/>
    </row>
    <row r="451" spans="1:41" s="2" customFormat="1" ht="249.95" customHeight="1" x14ac:dyDescent="0.2">
      <c r="A451" s="24">
        <v>398</v>
      </c>
      <c r="B451" s="30">
        <v>450</v>
      </c>
      <c r="C451" s="24"/>
      <c r="D451" s="26" t="s">
        <v>207</v>
      </c>
      <c r="E451" s="87" t="s">
        <v>1302</v>
      </c>
      <c r="F451" s="87" t="s">
        <v>208</v>
      </c>
      <c r="G451" s="88" t="s">
        <v>1299</v>
      </c>
      <c r="H451" s="88" t="s">
        <v>1300</v>
      </c>
      <c r="I451" s="31" t="s">
        <v>1237</v>
      </c>
      <c r="J451" s="31">
        <v>1</v>
      </c>
      <c r="K451" s="51">
        <v>43070</v>
      </c>
      <c r="L451" s="51">
        <v>43100</v>
      </c>
      <c r="M451" s="59">
        <f t="shared" si="108"/>
        <v>4.2857142857142856</v>
      </c>
      <c r="N451" s="30" t="s">
        <v>1212</v>
      </c>
      <c r="O451" s="108">
        <v>1</v>
      </c>
      <c r="P451" s="30"/>
      <c r="Q451" s="54">
        <f t="shared" si="102"/>
        <v>100</v>
      </c>
      <c r="R451" s="55">
        <f t="shared" si="103"/>
        <v>4.2857142857142856</v>
      </c>
      <c r="S451" s="55">
        <f t="shared" ca="1" si="104"/>
        <v>4.2857142857142856</v>
      </c>
      <c r="T451" s="55">
        <f t="shared" ca="1" si="105"/>
        <v>4.2857142857142856</v>
      </c>
      <c r="U451" s="28" t="str">
        <f t="shared" si="107"/>
        <v>SI</v>
      </c>
      <c r="V451" s="105" t="str">
        <f t="shared" si="106"/>
        <v>CUMPLIDO</v>
      </c>
      <c r="W451" s="105" t="str">
        <f t="shared" si="95"/>
        <v>CUMPLIDO</v>
      </c>
      <c r="X451" s="29" t="s">
        <v>567</v>
      </c>
      <c r="Y451" s="100" t="s">
        <v>442</v>
      </c>
      <c r="Z451" s="29">
        <f t="shared" si="96"/>
        <v>1</v>
      </c>
      <c r="AA451" s="29" t="str">
        <f t="shared" si="101"/>
        <v>H183R14 - 1</v>
      </c>
      <c r="AB451" s="111">
        <f t="shared" si="98"/>
        <v>5</v>
      </c>
      <c r="AC451" s="111">
        <f t="shared" si="99"/>
        <v>5</v>
      </c>
      <c r="AD451" s="111" t="str">
        <f t="shared" si="100"/>
        <v>H183R14.</v>
      </c>
      <c r="AE451" s="111" t="str">
        <f t="shared" si="97"/>
        <v>H183R14</v>
      </c>
      <c r="AF451" s="21"/>
      <c r="AG451" s="21"/>
      <c r="AH451" s="21"/>
      <c r="AI451" s="21"/>
      <c r="AJ451" s="21"/>
      <c r="AK451" s="21"/>
      <c r="AL451" s="21"/>
      <c r="AM451" s="21"/>
      <c r="AN451" s="21"/>
      <c r="AO451" s="21"/>
    </row>
    <row r="452" spans="1:41" s="2" customFormat="1" ht="249.95" customHeight="1" x14ac:dyDescent="0.2">
      <c r="A452" s="24">
        <v>399</v>
      </c>
      <c r="B452" s="30">
        <v>451</v>
      </c>
      <c r="C452" s="24"/>
      <c r="D452" s="26" t="s">
        <v>37</v>
      </c>
      <c r="E452" s="87" t="s">
        <v>1136</v>
      </c>
      <c r="F452" s="87" t="s">
        <v>209</v>
      </c>
      <c r="G452" s="88" t="s">
        <v>2040</v>
      </c>
      <c r="H452" s="88" t="s">
        <v>1134</v>
      </c>
      <c r="I452" s="31" t="s">
        <v>1135</v>
      </c>
      <c r="J452" s="31">
        <v>2</v>
      </c>
      <c r="K452" s="51">
        <v>43040</v>
      </c>
      <c r="L452" s="51">
        <v>43069</v>
      </c>
      <c r="M452" s="59">
        <f t="shared" si="108"/>
        <v>4.1428571428571432</v>
      </c>
      <c r="N452" s="30" t="s">
        <v>1120</v>
      </c>
      <c r="O452" s="30">
        <v>2</v>
      </c>
      <c r="P452" s="30"/>
      <c r="Q452" s="54">
        <f t="shared" si="102"/>
        <v>100</v>
      </c>
      <c r="R452" s="55">
        <f t="shared" si="103"/>
        <v>4.1428571428571432</v>
      </c>
      <c r="S452" s="55">
        <f ca="1">IF(L452&lt;=$AG$1,R452,0)</f>
        <v>4.1428571428571432</v>
      </c>
      <c r="T452" s="55">
        <f t="shared" ca="1" si="105"/>
        <v>4.1428571428571432</v>
      </c>
      <c r="U452" s="28" t="str">
        <f t="shared" ca="1" si="107"/>
        <v>NO</v>
      </c>
      <c r="V452" s="105" t="str">
        <f t="shared" si="106"/>
        <v>CUMPLIDO</v>
      </c>
      <c r="W452" s="105" t="str">
        <f t="shared" ca="1" si="95"/>
        <v>EN TERMINO</v>
      </c>
      <c r="X452" s="29" t="s">
        <v>567</v>
      </c>
      <c r="Y452" s="100" t="s">
        <v>443</v>
      </c>
      <c r="Z452" s="29">
        <f t="shared" si="96"/>
        <v>1</v>
      </c>
      <c r="AA452" s="29" t="str">
        <f t="shared" si="101"/>
        <v>H184R14 - 1</v>
      </c>
      <c r="AB452" s="111">
        <f t="shared" si="98"/>
        <v>5</v>
      </c>
      <c r="AC452" s="111">
        <f t="shared" ca="1" si="99"/>
        <v>3</v>
      </c>
      <c r="AD452" s="111" t="str">
        <f t="shared" si="100"/>
        <v>H184R14.</v>
      </c>
      <c r="AE452" s="111" t="str">
        <f t="shared" si="97"/>
        <v>H184R14</v>
      </c>
      <c r="AF452" s="21"/>
      <c r="AG452" s="21"/>
      <c r="AH452" s="21"/>
      <c r="AI452" s="21"/>
      <c r="AJ452" s="21"/>
      <c r="AK452" s="21"/>
      <c r="AL452" s="21"/>
      <c r="AM452" s="21"/>
      <c r="AN452" s="21"/>
      <c r="AO452" s="21"/>
    </row>
    <row r="453" spans="1:41" s="2" customFormat="1" ht="249.95" customHeight="1" x14ac:dyDescent="0.2">
      <c r="A453" s="24"/>
      <c r="B453" s="30">
        <v>452</v>
      </c>
      <c r="C453" s="24"/>
      <c r="D453" s="26" t="s">
        <v>37</v>
      </c>
      <c r="E453" s="87" t="s">
        <v>1137</v>
      </c>
      <c r="F453" s="87" t="s">
        <v>209</v>
      </c>
      <c r="G453" s="88" t="s">
        <v>2041</v>
      </c>
      <c r="H453" s="88" t="s">
        <v>1138</v>
      </c>
      <c r="I453" s="31" t="s">
        <v>63</v>
      </c>
      <c r="J453" s="31">
        <v>4</v>
      </c>
      <c r="K453" s="51">
        <v>43040</v>
      </c>
      <c r="L453" s="51">
        <v>43403</v>
      </c>
      <c r="M453" s="59">
        <f t="shared" si="108"/>
        <v>51.857142857142854</v>
      </c>
      <c r="N453" s="30" t="s">
        <v>1120</v>
      </c>
      <c r="O453" s="108">
        <v>0</v>
      </c>
      <c r="P453" s="30"/>
      <c r="Q453" s="54">
        <f t="shared" si="102"/>
        <v>0</v>
      </c>
      <c r="R453" s="55">
        <f t="shared" si="103"/>
        <v>0</v>
      </c>
      <c r="S453" s="55">
        <f t="shared" ca="1" si="104"/>
        <v>0</v>
      </c>
      <c r="T453" s="55">
        <f t="shared" ca="1" si="105"/>
        <v>0</v>
      </c>
      <c r="U453" s="28" t="str">
        <f t="shared" si="107"/>
        <v>NO</v>
      </c>
      <c r="V453" s="105" t="str">
        <f t="shared" ca="1" si="106"/>
        <v>EN TERMINO</v>
      </c>
      <c r="W453" s="105" t="str">
        <f t="shared" si="95"/>
        <v/>
      </c>
      <c r="X453" s="29" t="s">
        <v>567</v>
      </c>
      <c r="Y453" s="100" t="s">
        <v>443</v>
      </c>
      <c r="Z453" s="29">
        <f t="shared" si="96"/>
        <v>2</v>
      </c>
      <c r="AA453" s="29" t="str">
        <f t="shared" si="101"/>
        <v>H184R14 - 2</v>
      </c>
      <c r="AB453" s="111">
        <f t="shared" ca="1" si="98"/>
        <v>3</v>
      </c>
      <c r="AC453" s="111">
        <f t="shared" ca="1" si="99"/>
        <v>3</v>
      </c>
      <c r="AD453" s="111" t="str">
        <f t="shared" si="100"/>
        <v>H184R14.</v>
      </c>
      <c r="AE453" s="111" t="str">
        <f>IFERROR(MID(AD453,1,FIND(".",AD453,1)-1),AD453)</f>
        <v>H184R14</v>
      </c>
      <c r="AF453" s="21"/>
      <c r="AG453" s="21"/>
      <c r="AH453" s="21"/>
      <c r="AI453" s="21"/>
      <c r="AJ453" s="21"/>
      <c r="AK453" s="21"/>
      <c r="AL453" s="21"/>
      <c r="AM453" s="21"/>
      <c r="AN453" s="21"/>
      <c r="AO453" s="21"/>
    </row>
    <row r="454" spans="1:41" x14ac:dyDescent="0.2">
      <c r="A454" s="139" t="s">
        <v>0</v>
      </c>
      <c r="B454" s="139"/>
      <c r="C454" s="139"/>
      <c r="D454" s="139"/>
      <c r="E454" s="139"/>
      <c r="F454" s="139"/>
      <c r="G454" s="139"/>
      <c r="H454" s="139"/>
      <c r="I454" s="139"/>
      <c r="J454" s="139"/>
      <c r="K454" s="139"/>
      <c r="L454" s="139"/>
      <c r="M454" s="139"/>
      <c r="N454" s="139"/>
      <c r="O454" s="139"/>
      <c r="P454" s="139"/>
      <c r="Q454" s="139"/>
      <c r="R454" s="34">
        <f>SUM(R2:R453)</f>
        <v>3158.9960714285717</v>
      </c>
      <c r="S454" s="34">
        <f ca="1">SUM(S2:S453)</f>
        <v>1706.0434285714246</v>
      </c>
      <c r="T454" s="34">
        <f ca="1">SUM(T2:T453)</f>
        <v>3151.4285714285725</v>
      </c>
      <c r="U454" s="35"/>
      <c r="V454" s="26"/>
      <c r="W454" s="26"/>
      <c r="X454" s="25"/>
      <c r="Y454" s="25"/>
      <c r="Z454" s="103"/>
      <c r="AA454" s="25"/>
      <c r="AB454" s="111"/>
      <c r="AC454" s="111"/>
      <c r="AD454" s="112"/>
    </row>
    <row r="455" spans="1:41" x14ac:dyDescent="0.2">
      <c r="A455" s="140"/>
      <c r="B455" s="141"/>
      <c r="C455" s="141"/>
      <c r="D455" s="142"/>
      <c r="E455" s="142"/>
      <c r="F455" s="142"/>
      <c r="G455" s="142"/>
      <c r="H455" s="142"/>
      <c r="I455" s="142"/>
      <c r="J455" s="142"/>
      <c r="K455" s="142"/>
      <c r="L455" s="142"/>
      <c r="M455" s="142"/>
      <c r="N455" s="142"/>
      <c r="O455" s="142"/>
      <c r="P455" s="8"/>
      <c r="Q455" s="7"/>
      <c r="R455" s="2"/>
      <c r="S455" s="2"/>
      <c r="T455" s="2"/>
      <c r="U455" s="2"/>
      <c r="V455" s="106"/>
      <c r="W455" s="106"/>
      <c r="X455" s="15"/>
      <c r="Y455" s="15"/>
      <c r="Z455" s="15"/>
      <c r="AA455" s="15"/>
      <c r="AB455" s="111"/>
      <c r="AC455" s="111"/>
      <c r="AD455" s="112"/>
    </row>
    <row r="456" spans="1:41" x14ac:dyDescent="0.2">
      <c r="A456" s="91"/>
      <c r="B456" s="20"/>
      <c r="C456" s="20"/>
      <c r="D456" s="41"/>
      <c r="E456" s="1"/>
      <c r="F456" s="8"/>
      <c r="G456" s="8"/>
      <c r="H456" s="96"/>
      <c r="I456" s="49"/>
      <c r="J456" s="9"/>
      <c r="K456" s="10"/>
      <c r="L456" s="10"/>
      <c r="M456" s="2"/>
      <c r="N456" s="11"/>
      <c r="O456" s="2"/>
      <c r="P456" s="2"/>
      <c r="Q456" s="7"/>
      <c r="R456" s="2"/>
      <c r="S456" s="2"/>
      <c r="T456" s="2"/>
      <c r="U456" s="2"/>
      <c r="V456" s="106"/>
      <c r="AB456" s="111"/>
      <c r="AC456" s="111"/>
      <c r="AD456" s="111"/>
    </row>
    <row r="457" spans="1:41" x14ac:dyDescent="0.2">
      <c r="A457" s="91"/>
      <c r="B457" s="21"/>
      <c r="C457" s="21"/>
      <c r="D457" s="41"/>
      <c r="E457" s="1"/>
      <c r="F457" s="2"/>
      <c r="G457" s="2"/>
      <c r="H457" s="96"/>
      <c r="I457" s="49"/>
      <c r="J457" s="3" t="s">
        <v>51</v>
      </c>
      <c r="K457" s="4"/>
      <c r="L457" s="4"/>
      <c r="M457" s="2"/>
      <c r="N457" s="11"/>
      <c r="O457" s="2"/>
      <c r="P457" s="2"/>
      <c r="Q457" s="7"/>
      <c r="R457" s="2"/>
      <c r="S457" s="2"/>
      <c r="T457" s="2"/>
      <c r="U457" s="2"/>
      <c r="V457" s="106"/>
      <c r="AB457" s="114"/>
      <c r="AC457" s="114"/>
      <c r="AD457" s="114"/>
    </row>
    <row r="458" spans="1:41" x14ac:dyDescent="0.2">
      <c r="A458" s="91"/>
      <c r="B458" s="21"/>
      <c r="C458" s="21"/>
      <c r="D458" s="41"/>
      <c r="E458" s="1"/>
      <c r="F458" s="2"/>
      <c r="G458" s="2"/>
      <c r="H458" s="96"/>
      <c r="I458" s="49"/>
      <c r="J458" s="2" t="s">
        <v>52</v>
      </c>
      <c r="K458" s="4"/>
      <c r="L458" s="4"/>
      <c r="M458" s="2"/>
      <c r="N458" s="11"/>
      <c r="O458" s="2"/>
      <c r="P458" s="2"/>
      <c r="Q458" s="7"/>
      <c r="R458" s="2"/>
      <c r="S458" s="2"/>
      <c r="T458" s="2"/>
      <c r="U458" s="2"/>
      <c r="V458" s="106"/>
      <c r="AB458" s="111"/>
      <c r="AC458" s="111"/>
      <c r="AD458" s="111"/>
    </row>
    <row r="459" spans="1:41" x14ac:dyDescent="0.2">
      <c r="A459" s="91"/>
      <c r="B459" s="21"/>
      <c r="C459" s="21"/>
      <c r="D459" s="41"/>
      <c r="E459" s="1"/>
      <c r="F459" s="2"/>
      <c r="G459" s="2"/>
      <c r="H459" s="96"/>
      <c r="I459" s="49"/>
      <c r="J459" s="2" t="s">
        <v>53</v>
      </c>
      <c r="K459" s="4"/>
      <c r="L459" s="4"/>
      <c r="M459" s="2"/>
      <c r="N459" s="11"/>
      <c r="O459" s="2"/>
      <c r="P459" s="2"/>
      <c r="Q459" s="7"/>
      <c r="R459" s="2"/>
      <c r="S459" s="2"/>
      <c r="T459" s="2"/>
      <c r="U459" s="2"/>
      <c r="V459" s="106"/>
      <c r="AB459" s="111"/>
      <c r="AC459" s="111"/>
      <c r="AD459" s="111"/>
    </row>
    <row r="460" spans="1:41" ht="13.5" thickBot="1" x14ac:dyDescent="0.25">
      <c r="A460" s="91"/>
      <c r="B460" s="21"/>
      <c r="C460" s="21"/>
      <c r="D460" s="41"/>
      <c r="E460" s="1"/>
      <c r="F460" s="2"/>
      <c r="G460" s="2"/>
      <c r="H460" s="96"/>
      <c r="I460" s="49"/>
      <c r="J460" s="2"/>
      <c r="K460" s="4"/>
      <c r="L460" s="4"/>
      <c r="M460" s="2"/>
      <c r="N460" s="11"/>
      <c r="O460" s="2"/>
      <c r="P460" s="2"/>
      <c r="Q460" s="7"/>
      <c r="R460" s="2"/>
      <c r="S460" s="2"/>
      <c r="T460" s="2"/>
      <c r="U460" s="2"/>
      <c r="V460" s="106"/>
      <c r="AA460" s="126"/>
      <c r="AB460" s="111"/>
      <c r="AC460" s="111"/>
      <c r="AD460" s="111"/>
    </row>
    <row r="461" spans="1:41" ht="13.5" thickBot="1" x14ac:dyDescent="0.25">
      <c r="A461" s="92"/>
      <c r="B461" s="22"/>
      <c r="C461" s="22"/>
      <c r="D461" s="48"/>
      <c r="E461" s="13"/>
      <c r="F461" s="12"/>
      <c r="G461" s="12"/>
      <c r="H461" s="96"/>
      <c r="I461" s="49"/>
      <c r="J461" s="2"/>
      <c r="K461" s="4"/>
      <c r="L461" s="4"/>
      <c r="M461" s="2"/>
      <c r="N461" s="11"/>
      <c r="O461" s="2"/>
      <c r="P461" s="2"/>
      <c r="Q461" s="7"/>
      <c r="R461" s="2"/>
      <c r="S461" s="2"/>
      <c r="T461" s="2"/>
      <c r="U461" s="2"/>
      <c r="V461" s="106"/>
      <c r="W461" s="106"/>
      <c r="X461" s="15"/>
      <c r="Y461" s="124"/>
      <c r="Z461" s="125"/>
      <c r="AA461" s="127"/>
      <c r="AB461" s="111"/>
      <c r="AC461" s="111"/>
      <c r="AD461" s="111"/>
    </row>
    <row r="462" spans="1:41" ht="13.5" thickBot="1" x14ac:dyDescent="0.25">
      <c r="A462" s="145" t="s">
        <v>54</v>
      </c>
      <c r="B462" s="146"/>
      <c r="C462" s="146"/>
      <c r="D462" s="146"/>
      <c r="E462" s="146"/>
      <c r="F462" s="146"/>
      <c r="G462" s="14"/>
      <c r="H462" s="119"/>
      <c r="I462" s="120"/>
      <c r="J462" s="120"/>
      <c r="K462" s="120"/>
      <c r="L462" s="120"/>
      <c r="M462" s="120"/>
      <c r="N462" s="120"/>
      <c r="O462" s="120"/>
      <c r="P462" s="120"/>
      <c r="Q462" s="120"/>
      <c r="R462" s="120"/>
      <c r="S462" s="120"/>
      <c r="T462" s="120"/>
      <c r="U462" s="120"/>
      <c r="V462" s="120"/>
      <c r="W462" s="120"/>
      <c r="X462" s="123"/>
      <c r="Y462" s="147" t="s">
        <v>2381</v>
      </c>
      <c r="Z462" s="148"/>
      <c r="AA462" s="149"/>
      <c r="AB462" s="114"/>
      <c r="AC462" s="114"/>
      <c r="AD462" s="114"/>
      <c r="AF462" s="121"/>
    </row>
    <row r="463" spans="1:41" ht="13.5" thickBot="1" x14ac:dyDescent="0.25">
      <c r="A463" s="143"/>
      <c r="B463" s="143"/>
      <c r="C463" s="143"/>
      <c r="D463" s="143"/>
      <c r="E463" s="143"/>
      <c r="F463" s="143"/>
      <c r="G463" s="2"/>
      <c r="H463" s="144"/>
      <c r="I463" s="144"/>
      <c r="J463" s="144"/>
      <c r="K463" s="144"/>
      <c r="L463" s="144"/>
      <c r="M463" s="144"/>
      <c r="N463" s="144"/>
      <c r="O463" s="144"/>
      <c r="P463" s="144"/>
      <c r="Q463" s="144"/>
      <c r="R463" s="144"/>
      <c r="S463" s="144"/>
      <c r="T463" s="144"/>
      <c r="U463" s="144"/>
      <c r="V463" s="106"/>
      <c r="X463" s="122"/>
      <c r="Y463" s="150"/>
      <c r="Z463" s="151"/>
      <c r="AA463" s="152"/>
    </row>
    <row r="464" spans="1:41" ht="13.5" thickBot="1" x14ac:dyDescent="0.25">
      <c r="A464" s="130"/>
      <c r="B464" s="131"/>
      <c r="C464" s="131"/>
      <c r="D464" s="132"/>
      <c r="E464" s="133" t="s">
        <v>55</v>
      </c>
      <c r="F464" s="134"/>
      <c r="G464" s="2"/>
      <c r="H464" s="136"/>
      <c r="I464" s="137"/>
      <c r="J464" s="137"/>
      <c r="K464" s="137"/>
      <c r="L464" s="137"/>
      <c r="M464" s="137"/>
      <c r="N464" s="137"/>
      <c r="O464" s="137"/>
      <c r="P464" s="137"/>
      <c r="Q464" s="137"/>
      <c r="R464" s="137"/>
      <c r="S464" s="137"/>
      <c r="T464" s="137"/>
      <c r="U464" s="137"/>
      <c r="V464" s="137"/>
      <c r="W464" s="138"/>
      <c r="X464" s="15"/>
      <c r="Y464" s="128" t="s">
        <v>1</v>
      </c>
      <c r="Z464" s="129"/>
      <c r="AA464" s="116">
        <f ca="1">+T454</f>
        <v>3151.4285714285725</v>
      </c>
    </row>
    <row r="465" spans="1:32" ht="13.5" thickBot="1" x14ac:dyDescent="0.25">
      <c r="A465" s="130"/>
      <c r="B465" s="131"/>
      <c r="C465" s="131"/>
      <c r="D465" s="132"/>
      <c r="E465" s="133" t="s">
        <v>646</v>
      </c>
      <c r="F465" s="134"/>
      <c r="G465" s="2"/>
      <c r="H465" s="136"/>
      <c r="I465" s="137"/>
      <c r="J465" s="137"/>
      <c r="K465" s="137"/>
      <c r="L465" s="137"/>
      <c r="M465" s="137"/>
      <c r="N465" s="137"/>
      <c r="O465" s="137"/>
      <c r="P465" s="137"/>
      <c r="Q465" s="137"/>
      <c r="R465" s="137"/>
      <c r="S465" s="137"/>
      <c r="T465" s="137"/>
      <c r="U465" s="137"/>
      <c r="V465" s="137"/>
      <c r="W465" s="138"/>
      <c r="X465" s="15"/>
      <c r="Y465" s="135" t="s">
        <v>2</v>
      </c>
      <c r="Z465" s="135"/>
      <c r="AA465" s="116">
        <f>SUM(M2:M453)</f>
        <v>12019.142857142822</v>
      </c>
    </row>
    <row r="466" spans="1:32" ht="24" thickBot="1" x14ac:dyDescent="0.25">
      <c r="A466" s="130"/>
      <c r="B466" s="131"/>
      <c r="C466" s="131"/>
      <c r="D466" s="132"/>
      <c r="E466" s="133" t="s">
        <v>56</v>
      </c>
      <c r="F466" s="134"/>
      <c r="G466" s="2"/>
      <c r="H466" s="136"/>
      <c r="I466" s="137"/>
      <c r="J466" s="137"/>
      <c r="K466" s="137"/>
      <c r="L466" s="137"/>
      <c r="M466" s="137"/>
      <c r="N466" s="137"/>
      <c r="O466" s="137"/>
      <c r="P466" s="137"/>
      <c r="Q466" s="137"/>
      <c r="R466" s="137"/>
      <c r="S466" s="137"/>
      <c r="T466" s="137"/>
      <c r="U466" s="137"/>
      <c r="V466" s="137"/>
      <c r="W466" s="138"/>
      <c r="X466" s="15"/>
      <c r="Y466" s="135" t="s">
        <v>4</v>
      </c>
      <c r="Z466" s="135"/>
      <c r="AA466" s="118">
        <f ca="1">IF(S454=0,0,+S454/AA464)</f>
        <v>0.54135557570262771</v>
      </c>
      <c r="AF466" s="23"/>
    </row>
    <row r="467" spans="1:32" ht="24" thickBot="1" x14ac:dyDescent="0.25">
      <c r="A467" s="93"/>
      <c r="B467" s="21"/>
      <c r="C467" s="21"/>
      <c r="D467" s="41"/>
      <c r="E467" s="1"/>
      <c r="F467" s="2"/>
      <c r="G467" s="2"/>
      <c r="H467" s="136"/>
      <c r="I467" s="137"/>
      <c r="J467" s="137"/>
      <c r="K467" s="137"/>
      <c r="L467" s="137"/>
      <c r="M467" s="137"/>
      <c r="N467" s="137"/>
      <c r="O467" s="137"/>
      <c r="P467" s="137"/>
      <c r="Q467" s="137"/>
      <c r="R467" s="137"/>
      <c r="S467" s="137"/>
      <c r="T467" s="137"/>
      <c r="U467" s="137"/>
      <c r="V467" s="137"/>
      <c r="W467" s="138"/>
      <c r="X467" s="15"/>
      <c r="Y467" s="135" t="s">
        <v>3</v>
      </c>
      <c r="Z467" s="135"/>
      <c r="AA467" s="117">
        <f>IF(R454=0,0,+R454/AA465)</f>
        <v>0.26283039555946547</v>
      </c>
      <c r="AB467" s="111"/>
      <c r="AC467" s="111"/>
      <c r="AD467" s="111"/>
    </row>
    <row r="468" spans="1:32" x14ac:dyDescent="0.2">
      <c r="AF468" s="40"/>
    </row>
  </sheetData>
  <autoFilter ref="A1:AA455" xr:uid="{00000000-0009-0000-0000-000000000000}"/>
  <mergeCells count="20">
    <mergeCell ref="Y462:AA463"/>
    <mergeCell ref="A454:Q454"/>
    <mergeCell ref="A455:O455"/>
    <mergeCell ref="A466:D466"/>
    <mergeCell ref="E466:F466"/>
    <mergeCell ref="A463:F463"/>
    <mergeCell ref="H463:U463"/>
    <mergeCell ref="A464:D464"/>
    <mergeCell ref="E464:F464"/>
    <mergeCell ref="A462:F462"/>
    <mergeCell ref="Y464:Z464"/>
    <mergeCell ref="A465:D465"/>
    <mergeCell ref="E465:F465"/>
    <mergeCell ref="Y465:Z465"/>
    <mergeCell ref="Y467:Z467"/>
    <mergeCell ref="Y466:Z466"/>
    <mergeCell ref="H466:W466"/>
    <mergeCell ref="H467:W467"/>
    <mergeCell ref="H464:W464"/>
    <mergeCell ref="H465:W465"/>
  </mergeCells>
  <conditionalFormatting sqref="V2:V453">
    <cfRule type="expression" dxfId="52" priority="307" stopIfTrue="1">
      <formula>V2="CON AVANCE"</formula>
    </cfRule>
  </conditionalFormatting>
  <conditionalFormatting sqref="V2:V453">
    <cfRule type="expression" dxfId="51" priority="288" stopIfTrue="1">
      <formula>V2="CUMPLIDO"</formula>
    </cfRule>
    <cfRule type="expression" dxfId="50" priority="309" stopIfTrue="1">
      <formula>V2="PRÓXIMO A VENCER"</formula>
    </cfRule>
    <cfRule type="expression" dxfId="49" priority="310" stopIfTrue="1">
      <formula>V2="VENCIDO"</formula>
    </cfRule>
  </conditionalFormatting>
  <conditionalFormatting sqref="W2:W453">
    <cfRule type="expression" dxfId="48" priority="294">
      <formula>$AC2=1</formula>
    </cfRule>
    <cfRule type="expression" dxfId="47" priority="295">
      <formula>$AC2=5</formula>
    </cfRule>
    <cfRule type="expression" dxfId="46" priority="296">
      <formula>$AC2=4</formula>
    </cfRule>
    <cfRule type="expression" dxfId="45" priority="297" stopIfTrue="1">
      <formula>$AC2=3</formula>
    </cfRule>
    <cfRule type="expression" dxfId="44" priority="300">
      <formula>$AC2=2</formula>
    </cfRule>
  </conditionalFormatting>
  <conditionalFormatting sqref="V2:V453">
    <cfRule type="expression" dxfId="43" priority="308">
      <formula>V2="EN TERMINO"</formula>
    </cfRule>
  </conditionalFormatting>
  <conditionalFormatting sqref="K20:L20 D375:F376 N376:N377 M375:M377 M378:N380 M407:N407 M414:N414 G421:I421 M422:N422 M425:N425 K428:N429 M427:N427 G428:I429 M430:M432 K221:N230 M220:N220 D221:I230 D220:F220 D232:I236 D231:F231 K232:N236 M231:N231 M237:N237 D237:F237 D270:F270 M270:N270 M285:N285 D285:F285 M185:N185 D185:F185 D198:I211 D197:F197 M197:N197 K213:N219 M212:N212 D213:I219 D212:F212 D58:I62 D57:F57 D63:F64 D72:I72 D67:F71 L72:N72 K78:L78 D78:I78 D73:F77 D80:I81 D79:F79 K83:L83 D83:I83 D82:F82 D84:F85 D327:F334 K126:M126 K62:L62 N62 N78 K80:N80 N83 K198:N211 K151:L152 N151:N152 K22:L28 N22:N28 K58:N61 K81:L81 N81 D238:I269 D144:F150 M416:N417 K29:N56 K238:N269 D151:I184 K153:N184 D111:I143 D108:F109 H108:I109 G408:I413 K408:N413 K415:N415 G415:I415 G426:I426 K426:N426 G423:I424 K423:N424 M327:M334 K335:N374 D335:I374 D186:I196 K186:N196 G381:I406 K381:N406 G433:I453 K433:N453 D271:I284 K271:N284 K286:N326 D286:I326 K421:N421 K127:N143 D65:I66 K65:N66 D86:I105 K86:N105 M106:N106 D107:I107 D106:G106 K107:N109 K111:N125 M110:N110 D110:G110 Q22:W453 X149:Y453 X22:AA22 X23:Y147 Z23:Z453 Q21:AA21 AA23:AA147 C22:C453 P3 A4:A20 A22:A453 B4:C4 P6:P19 U6:U19 AA149:AA453 C10:C20 D20:I20 D22:I56 A2:C3 N6 D10:H10 B5:B453 D11:J19 N9:N20 N2:N3 Q20:Y20 AA20 Z3:Z20 AB2:XFD453 A454:XFD460 A1:XFD1 D2:J4 C5:J6 C7:H9 A461:X463 AB461:XFD463 P2:AA2 A464:XFD1048576">
    <cfRule type="containsErrors" dxfId="42" priority="266">
      <formula>ISERROR(A1)</formula>
    </cfRule>
  </conditionalFormatting>
  <conditionalFormatting sqref="M145">
    <cfRule type="cellIs" dxfId="41" priority="248" operator="equal">
      <formula>0</formula>
    </cfRule>
  </conditionalFormatting>
  <conditionalFormatting sqref="M20">
    <cfRule type="cellIs" dxfId="40" priority="263" operator="equal">
      <formula>0</formula>
    </cfRule>
  </conditionalFormatting>
  <conditionalFormatting sqref="N144">
    <cfRule type="cellIs" dxfId="39" priority="261" operator="equal">
      <formula>0</formula>
    </cfRule>
  </conditionalFormatting>
  <conditionalFormatting sqref="M144">
    <cfRule type="cellIs" dxfId="38" priority="259" operator="equal">
      <formula>0</formula>
    </cfRule>
  </conditionalFormatting>
  <conditionalFormatting sqref="N145 M146:M151">
    <cfRule type="cellIs" dxfId="37" priority="257" operator="equal">
      <formula>0</formula>
    </cfRule>
  </conditionalFormatting>
  <conditionalFormatting sqref="M85">
    <cfRule type="cellIs" dxfId="36" priority="166" operator="equal">
      <formula>0</formula>
    </cfRule>
  </conditionalFormatting>
  <conditionalFormatting sqref="M21">
    <cfRule type="cellIs" dxfId="35" priority="228" operator="equal">
      <formula>0</formula>
    </cfRule>
  </conditionalFormatting>
  <conditionalFormatting sqref="M57">
    <cfRule type="cellIs" dxfId="34" priority="222" operator="equal">
      <formula>0</formula>
    </cfRule>
  </conditionalFormatting>
  <conditionalFormatting sqref="M63">
    <cfRule type="cellIs" dxfId="33" priority="219" operator="equal">
      <formula>0</formula>
    </cfRule>
  </conditionalFormatting>
  <conditionalFormatting sqref="M64">
    <cfRule type="cellIs" dxfId="32" priority="216" operator="equal">
      <formula>0</formula>
    </cfRule>
  </conditionalFormatting>
  <conditionalFormatting sqref="M68 M70:M71">
    <cfRule type="cellIs" dxfId="31" priority="214" operator="equal">
      <formula>0</formula>
    </cfRule>
  </conditionalFormatting>
  <conditionalFormatting sqref="M67">
    <cfRule type="cellIs" dxfId="30" priority="213" operator="equal">
      <formula>0</formula>
    </cfRule>
  </conditionalFormatting>
  <conditionalFormatting sqref="M69">
    <cfRule type="cellIs" dxfId="29" priority="209" operator="equal">
      <formula>0</formula>
    </cfRule>
  </conditionalFormatting>
  <conditionalFormatting sqref="M73:M77">
    <cfRule type="cellIs" dxfId="28" priority="199" operator="equal">
      <formula>0</formula>
    </cfRule>
  </conditionalFormatting>
  <conditionalFormatting sqref="M79">
    <cfRule type="cellIs" dxfId="27" priority="178" operator="equal">
      <formula>0</formula>
    </cfRule>
  </conditionalFormatting>
  <conditionalFormatting sqref="M82">
    <cfRule type="cellIs" dxfId="26" priority="176" operator="equal">
      <formula>0</formula>
    </cfRule>
  </conditionalFormatting>
  <conditionalFormatting sqref="M84">
    <cfRule type="cellIs" dxfId="25" priority="172" operator="equal">
      <formula>0</formula>
    </cfRule>
  </conditionalFormatting>
  <conditionalFormatting sqref="M62">
    <cfRule type="cellIs" dxfId="24" priority="160" operator="equal">
      <formula>0</formula>
    </cfRule>
  </conditionalFormatting>
  <conditionalFormatting sqref="M78">
    <cfRule type="cellIs" dxfId="23" priority="158" operator="equal">
      <formula>0</formula>
    </cfRule>
  </conditionalFormatting>
  <conditionalFormatting sqref="M83">
    <cfRule type="cellIs" dxfId="22" priority="156" operator="equal">
      <formula>0</formula>
    </cfRule>
  </conditionalFormatting>
  <conditionalFormatting sqref="M152">
    <cfRule type="cellIs" dxfId="21" priority="154" operator="equal">
      <formula>0</formula>
    </cfRule>
  </conditionalFormatting>
  <conditionalFormatting sqref="M22:M28">
    <cfRule type="cellIs" dxfId="20" priority="152" operator="equal">
      <formula>0</formula>
    </cfRule>
  </conditionalFormatting>
  <conditionalFormatting sqref="M81">
    <cfRule type="cellIs" dxfId="19" priority="150" operator="equal">
      <formula>0</formula>
    </cfRule>
  </conditionalFormatting>
  <conditionalFormatting sqref="M4:M5">
    <cfRule type="cellIs" dxfId="18" priority="125" operator="equal">
      <formula>0</formula>
    </cfRule>
  </conditionalFormatting>
  <conditionalFormatting sqref="M2">
    <cfRule type="cellIs" dxfId="17" priority="90" operator="equal">
      <formula>0</formula>
    </cfRule>
  </conditionalFormatting>
  <conditionalFormatting sqref="M3">
    <cfRule type="cellIs" dxfId="16" priority="86" operator="equal">
      <formula>0</formula>
    </cfRule>
  </conditionalFormatting>
  <conditionalFormatting sqref="M6">
    <cfRule type="cellIs" dxfId="15" priority="81" operator="equal">
      <formula>0</formula>
    </cfRule>
  </conditionalFormatting>
  <conditionalFormatting sqref="M7">
    <cfRule type="cellIs" dxfId="14" priority="76" operator="equal">
      <formula>0</formula>
    </cfRule>
  </conditionalFormatting>
  <conditionalFormatting sqref="M8">
    <cfRule type="cellIs" dxfId="13" priority="71" operator="equal">
      <formula>0</formula>
    </cfRule>
  </conditionalFormatting>
  <conditionalFormatting sqref="M9">
    <cfRule type="cellIs" dxfId="12" priority="66" operator="equal">
      <formula>0</formula>
    </cfRule>
  </conditionalFormatting>
  <conditionalFormatting sqref="M10">
    <cfRule type="cellIs" dxfId="11" priority="61" operator="equal">
      <formula>0</formula>
    </cfRule>
  </conditionalFormatting>
  <conditionalFormatting sqref="M11">
    <cfRule type="cellIs" dxfId="10" priority="57" operator="equal">
      <formula>0</formula>
    </cfRule>
  </conditionalFormatting>
  <conditionalFormatting sqref="M12">
    <cfRule type="cellIs" dxfId="9" priority="53" operator="equal">
      <formula>0</formula>
    </cfRule>
  </conditionalFormatting>
  <conditionalFormatting sqref="M13">
    <cfRule type="cellIs" dxfId="8" priority="49" operator="equal">
      <formula>0</formula>
    </cfRule>
  </conditionalFormatting>
  <conditionalFormatting sqref="M14">
    <cfRule type="cellIs" dxfId="7" priority="45" operator="equal">
      <formula>0</formula>
    </cfRule>
  </conditionalFormatting>
  <conditionalFormatting sqref="M15">
    <cfRule type="cellIs" dxfId="6" priority="41" operator="equal">
      <formula>0</formula>
    </cfRule>
  </conditionalFormatting>
  <conditionalFormatting sqref="M16">
    <cfRule type="cellIs" dxfId="5" priority="37" operator="equal">
      <formula>0</formula>
    </cfRule>
  </conditionalFormatting>
  <conditionalFormatting sqref="M17">
    <cfRule type="cellIs" dxfId="4" priority="33" operator="equal">
      <formula>0</formula>
    </cfRule>
  </conditionalFormatting>
  <conditionalFormatting sqref="M18">
    <cfRule type="cellIs" dxfId="3" priority="29" operator="equal">
      <formula>0</formula>
    </cfRule>
  </conditionalFormatting>
  <conditionalFormatting sqref="M19">
    <cfRule type="cellIs" dxfId="2" priority="25" operator="equal">
      <formula>0</formula>
    </cfRule>
  </conditionalFormatting>
  <conditionalFormatting sqref="O2">
    <cfRule type="containsErrors" dxfId="1" priority="2">
      <formula>ISERROR(O2)</formula>
    </cfRule>
  </conditionalFormatting>
  <conditionalFormatting sqref="O2:O453">
    <cfRule type="cellIs" dxfId="0" priority="1" operator="equal">
      <formula>0</formula>
    </cfRule>
  </conditionalFormatting>
  <dataValidations count="4">
    <dataValidation type="whole" operator="greaterThanOrEqual" allowBlank="1" showInputMessage="1" showErrorMessage="1" sqref="JP107:JP109 TL107:TL109 ADH107:ADH109 AND107:AND109 AWZ107:AWZ109 BGV107:BGV109 BQR107:BQR109 CAN107:CAN109 CKJ107:CKJ109 CUF107:CUF109 DEB107:DEB109 DNX107:DNX109 DXT107:DXT109 EHP107:EHP109 ERL107:ERL109 FBH107:FBH109 FLD107:FLD109 FUZ107:FUZ109 GEV107:GEV109 GOR107:GOR109 GYN107:GYN109 HIJ107:HIJ109 HSF107:HSF109 ICB107:ICB109 ILX107:ILX109 IVT107:IVT109 JFP107:JFP109 JPL107:JPL109 JZH107:JZH109 KJD107:KJD109 KSZ107:KSZ109 LCV107:LCV109 LMR107:LMR109 LWN107:LWN109 MGJ107:MGJ109 MQF107:MQF109 NAB107:NAB109 NJX107:NJX109 NTT107:NTT109 ODP107:ODP109 ONL107:ONL109 OXH107:OXH109 PHD107:PHD109 PQZ107:PQZ109 QAV107:QAV109 QKR107:QKR109 QUN107:QUN109 REJ107:REJ109 ROF107:ROF109 RYB107:RYB109 SHX107:SHX109 SRT107:SRT109 TBP107:TBP109 TLL107:TLL109 TVH107:TVH109 UFD107:UFD109 UOZ107:UOZ109 UYV107:UYV109 VIR107:VIR109 VSN107:VSN109 WCJ107:WCJ109 WMF107:WMF109 WWB107:WWB109 JP151:JP155 TL151:TL155 ADH151:ADH155 AND151:AND155 AWZ151:AWZ155 BGV151:BGV155 BQR151:BQR155 CAN151:CAN155 CKJ151:CKJ155 CUF151:CUF155 DEB151:DEB155 DNX151:DNX155 DXT151:DXT155 EHP151:EHP155 ERL151:ERL155 FBH151:FBH155 FLD151:FLD155 FUZ151:FUZ155 GEV151:GEV155 GOR151:GOR155 GYN151:GYN155 HIJ151:HIJ155 HSF151:HSF155 ICB151:ICB155 ILX151:ILX155 IVT151:IVT155 JFP151:JFP155 JPL151:JPL155 JZH151:JZH155 KJD151:KJD155 KSZ151:KSZ155 LCV151:LCV155 LMR151:LMR155 LWN151:LWN155 MGJ151:MGJ155 MQF151:MQF155 NAB151:NAB155 NJX151:NJX155 NTT151:NTT155 ODP151:ODP155 ONL151:ONL155 OXH151:OXH155 PHD151:PHD155 PQZ151:PQZ155 QAV151:QAV155 QKR151:QKR155 QUN151:QUN155 REJ151:REJ155 ROF151:ROF155 RYB151:RYB155 SHX151:SHX155 SRT151:SRT155 TBP151:TBP155 TLL151:TLL155 TVH151:TVH155 UFD151:UFD155 UOZ151:UOZ155 UYV151:UYV155 VIR151:VIR155 VSN151:VSN155 WCJ151:WCJ155 WMF151:WMF155 WWB151:WWB155 JP145:JP148 TL145:TL148 ADH145:ADH148 AND145:AND148 AWZ145:AWZ148 BGV145:BGV148 BQR145:BQR148 CAN145:CAN148 CKJ145:CKJ148 CUF145:CUF148 DEB145:DEB148 DNX145:DNX148 DXT145:DXT148 EHP145:EHP148 ERL145:ERL148 FBH145:FBH148 FLD145:FLD148 FUZ145:FUZ148 GEV145:GEV148 GOR145:GOR148 GYN145:GYN148 HIJ145:HIJ148 HSF145:HSF148 ICB145:ICB148 ILX145:ILX148 IVT145:IVT148 JFP145:JFP148 JPL145:JPL148 JZH145:JZH148 KJD145:KJD148 KSZ145:KSZ148 LCV145:LCV148 LMR145:LMR148 LWN145:LWN148 MGJ145:MGJ148 MQF145:MQF148 NAB145:NAB148 NJX145:NJX148 NTT145:NTT148 ODP145:ODP148 ONL145:ONL148 OXH145:OXH148 PHD145:PHD148 PQZ145:PQZ148 QAV145:QAV148 QKR145:QKR148 QUN145:QUN148 REJ145:REJ148 ROF145:ROF148 RYB145:RYB148 SHX145:SHX148 SRT145:SRT148 TBP145:TBP148 TLL145:TLL148 TVH145:TVH148 UFD145:UFD148 UOZ145:UOZ148 UYV145:UYV148 VIR145:VIR148 VSN145:VSN148 WCJ145:WCJ148 WMF145:WMF148 WWB145:WWB148 J23 JP103:JP104 TL103:TL104 ADH103:ADH104 AND103:AND104 AWZ103:AWZ104 BGV103:BGV104 BQR103:BQR104 CAN103:CAN104 CKJ103:CKJ104 CUF103:CUF104 DEB103:DEB104 DNX103:DNX104 DXT103:DXT104 EHP103:EHP104 ERL103:ERL104 FBH103:FBH104 FLD103:FLD104 FUZ103:FUZ104 GEV103:GEV104 GOR103:GOR104 GYN103:GYN104 HIJ103:HIJ104 HSF103:HSF104 ICB103:ICB104 ILX103:ILX104 IVT103:IVT104 JFP103:JFP104 JPL103:JPL104 JZH103:JZH104 KJD103:KJD104 KSZ103:KSZ104 LCV103:LCV104 LMR103:LMR104 LWN103:LWN104 MGJ103:MGJ104 MQF103:MQF104 NAB103:NAB104 NJX103:NJX104 NTT103:NTT104 ODP103:ODP104 ONL103:ONL104 OXH103:OXH104 PHD103:PHD104 PQZ103:PQZ104 QAV103:QAV104 QKR103:QKR104 QUN103:QUN104 REJ103:REJ104 ROF103:ROF104 RYB103:RYB104 SHX103:SHX104 SRT103:SRT104 TBP103:TBP104 TLL103:TLL104 TVH103:TVH104 UFD103:UFD104 UOZ103:UOZ104 UYV103:UYV104 VIR103:VIR104 VSN103:VSN104 WCJ103:WCJ104 WMF103:WMF104 WWB103:WWB104 JP198:JP201 TL198:TL201 ADH198:ADH201 AND198:AND201 AWZ198:AWZ201 BGV198:BGV201 BQR198:BQR201 CAN198:CAN201 CKJ198:CKJ201 CUF198:CUF201 DEB198:DEB201 DNX198:DNX201 DXT198:DXT201 EHP198:EHP201 ERL198:ERL201 FBH198:FBH201 FLD198:FLD201 FUZ198:FUZ201 GEV198:GEV201 GOR198:GOR201 GYN198:GYN201 HIJ198:HIJ201 HSF198:HSF201 ICB198:ICB201 ILX198:ILX201 IVT198:IVT201 JFP198:JFP201 JPL198:JPL201 JZH198:JZH201 KJD198:KJD201 KSZ198:KSZ201 LCV198:LCV201 LMR198:LMR201 LWN198:LWN201 MGJ198:MGJ201 MQF198:MQF201 NAB198:NAB201 NJX198:NJX201 NTT198:NTT201 ODP198:ODP201 ONL198:ONL201 OXH198:OXH201 PHD198:PHD201 PQZ198:PQZ201 QAV198:QAV201 QKR198:QKR201 QUN198:QUN201 REJ198:REJ201 ROF198:ROF201 RYB198:RYB201 SHX198:SHX201 SRT198:SRT201 TBP198:TBP201 TLL198:TLL201 TVH198:TVH201 UFD198:UFD201 UOZ198:UOZ201 UYV198:UYV201 VIR198:VIR201 VSN198:VSN201 WCJ198:WCJ201 WMF198:WMF201 WWB198:WWB201 JP218:JP222 TL218:TL222 ADH218:ADH222 AND218:AND222 AWZ218:AWZ222 BGV218:BGV222 BQR218:BQR222 CAN218:CAN222 CKJ218:CKJ222 CUF218:CUF222 DEB218:DEB222 DNX218:DNX222 DXT218:DXT222 EHP218:EHP222 ERL218:ERL222 FBH218:FBH222 FLD218:FLD222 FUZ218:FUZ222 GEV218:GEV222 GOR218:GOR222 GYN218:GYN222 HIJ218:HIJ222 HSF218:HSF222 ICB218:ICB222 ILX218:ILX222 IVT218:IVT222 JFP218:JFP222 JPL218:JPL222 JZH218:JZH222 KJD218:KJD222 KSZ218:KSZ222 LCV218:LCV222 LMR218:LMR222 LWN218:LWN222 MGJ218:MGJ222 MQF218:MQF222 NAB218:NAB222 NJX218:NJX222 NTT218:NTT222 ODP218:ODP222 ONL218:ONL222 OXH218:OXH222 PHD218:PHD222 PQZ218:PQZ222 QAV218:QAV222 QKR218:QKR222 QUN218:QUN222 REJ218:REJ222 ROF218:ROF222 RYB218:RYB222 SHX218:SHX222 SRT218:SRT222 TBP218:TBP222 TLL218:TLL222 TVH218:TVH222 UFD218:UFD222 UOZ218:UOZ222 UYV218:UYV222 VIR218:VIR222 VSN218:VSN222 WCJ218:WCJ222 WMF218:WMF222 WWB218:WWB222 JP20:JP27 TL20:TL27 ADH20:ADH27 AND20:AND27 AWZ20:AWZ27 BGV20:BGV27 BQR20:BQR27 CAN20:CAN27 CKJ20:CKJ27 CUF20:CUF27 DEB20:DEB27 DNX20:DNX27 DXT20:DXT27 EHP20:EHP27 ERL20:ERL27 FBH20:FBH27 FLD20:FLD27 FUZ20:FUZ27 GEV20:GEV27 GOR20:GOR27 GYN20:GYN27 HIJ20:HIJ27 HSF20:HSF27 ICB20:ICB27 ILX20:ILX27 IVT20:IVT27 JFP20:JFP27 JPL20:JPL27 JZH20:JZH27 KJD20:KJD27 KSZ20:KSZ27 LCV20:LCV27 LMR20:LMR27 LWN20:LWN27 MGJ20:MGJ27 MQF20:MQF27 NAB20:NAB27 NJX20:NJX27 NTT20:NTT27 ODP20:ODP27 ONL20:ONL27 OXH20:OXH27 PHD20:PHD27 PQZ20:PQZ27 QAV20:QAV27 QKR20:QKR27 QUN20:QUN27 REJ20:REJ27 ROF20:ROF27 RYB20:RYB27 SHX20:SHX27 SRT20:SRT27 TBP20:TBP27 TLL20:TLL27 TVH20:TVH27 UFD20:UFD27 UOZ20:UOZ27 UYV20:UYV27 VIR20:VIR27 VSN20:VSN27 WCJ20:WCJ27 WMF20:WMF27 WWB20:WWB27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JP50:JP66 TL50:TL66 ADH50:ADH66 AND50:AND66 AWZ50:AWZ66 BGV50:BGV66 BQR50:BQR66 CAN50:CAN66 CKJ50:CKJ66 CUF50:CUF66 DEB50:DEB66 DNX50:DNX66 DXT50:DXT66 EHP50:EHP66 ERL50:ERL66 FBH50:FBH66 FLD50:FLD66 FUZ50:FUZ66 GEV50:GEV66 GOR50:GOR66 GYN50:GYN66 HIJ50:HIJ66 HSF50:HSF66 ICB50:ICB66 ILX50:ILX66 IVT50:IVT66 JFP50:JFP66 JPL50:JPL66 JZH50:JZH66 KJD50:KJD66 KSZ50:KSZ66 LCV50:LCV66 LMR50:LMR66 LWN50:LWN66 MGJ50:MGJ66 MQF50:MQF66 NAB50:NAB66 NJX50:NJX66 NTT50:NTT66 ODP50:ODP66 ONL50:ONL66 OXH50:OXH66 PHD50:PHD66 PQZ50:PQZ66 QAV50:QAV66 QKR50:QKR66 QUN50:QUN66 REJ50:REJ66 ROF50:ROF66 RYB50:RYB66 SHX50:SHX66 SRT50:SRT66 TBP50:TBP66 TLL50:TLL66 TVH50:TVH66 UFD50:UFD66 UOZ50:UOZ66 UYV50:UYV66 VIR50:VIR66 VSN50:VSN66 WCJ50:WCJ66 WMF50:WMF66 WWB50:WWB66 J345 JP96:JP97 TL96:TL97 ADH96:ADH97 AND96:AND97 AWZ96:AWZ97 BGV96:BGV97 BQR96:BQR97 CAN96:CAN97 CKJ96:CKJ97 CUF96:CUF97 DEB96:DEB97 DNX96:DNX97 DXT96:DXT97 EHP96:EHP97 ERL96:ERL97 FBH96:FBH97 FLD96:FLD97 FUZ96:FUZ97 GEV96:GEV97 GOR96:GOR97 GYN96:GYN97 HIJ96:HIJ97 HSF96:HSF97 ICB96:ICB97 ILX96:ILX97 IVT96:IVT97 JFP96:JFP97 JPL96:JPL97 JZH96:JZH97 KJD96:KJD97 KSZ96:KSZ97 LCV96:LCV97 LMR96:LMR97 LWN96:LWN97 MGJ96:MGJ97 MQF96:MQF97 NAB96:NAB97 NJX96:NJX97 NTT96:NTT97 ODP96:ODP97 ONL96:ONL97 OXH96:OXH97 PHD96:PHD97 PQZ96:PQZ97 QAV96:QAV97 QKR96:QKR97 QUN96:QUN97 REJ96:REJ97 ROF96:ROF97 RYB96:RYB97 SHX96:SHX97 SRT96:SRT97 TBP96:TBP97 TLL96:TLL97 TVH96:TVH97 UFD96:UFD97 UOZ96:UOZ97 UYV96:UYV97 VIR96:VIR97 VSN96:VSN97 WCJ96:WCJ97 WMF96:WMF97 WWB96:WWB97 J268:J278 JP323:JP324 TL323:TL324 ADH323:ADH324 AND323:AND324 AWZ323:AWZ324 BGV323:BGV324 BQR323:BQR324 CAN323:CAN324 CKJ323:CKJ324 CUF323:CUF324 DEB323:DEB324 DNX323:DNX324 DXT323:DXT324 EHP323:EHP324 ERL323:ERL324 FBH323:FBH324 FLD323:FLD324 FUZ323:FUZ324 GEV323:GEV324 GOR323:GOR324 GYN323:GYN324 HIJ323:HIJ324 HSF323:HSF324 ICB323:ICB324 ILX323:ILX324 IVT323:IVT324 JFP323:JFP324 JPL323:JPL324 JZH323:JZH324 KJD323:KJD324 KSZ323:KSZ324 LCV323:LCV324 LMR323:LMR324 LWN323:LWN324 MGJ323:MGJ324 MQF323:MQF324 NAB323:NAB324 NJX323:NJX324 NTT323:NTT324 ODP323:ODP324 ONL323:ONL324 OXH323:OXH324 PHD323:PHD324 PQZ323:PQZ324 QAV323:QAV324 QKR323:QKR324 QUN323:QUN324 REJ323:REJ324 ROF323:ROF324 RYB323:RYB324 SHX323:SHX324 SRT323:SRT324 TBP323:TBP324 TLL323:TLL324 TVH323:TVH324 UFD323:UFD324 UOZ323:UOZ324 UYV323:UYV324 VIR323:VIR324 VSN323:VSN324 WCJ323:WCJ324 WMF323:WMF324 WWB323:WWB324 J261:J266 JP317:JP318 TL317:TL318 ADH317:ADH318 AND317:AND318 AWZ317:AWZ318 BGV317:BGV318 BQR317:BQR318 CAN317:CAN318 CKJ317:CKJ318 CUF317:CUF318 DEB317:DEB318 DNX317:DNX318 DXT317:DXT318 EHP317:EHP318 ERL317:ERL318 FBH317:FBH318 FLD317:FLD318 FUZ317:FUZ318 GEV317:GEV318 GOR317:GOR318 GYN317:GYN318 HIJ317:HIJ318 HSF317:HSF318 ICB317:ICB318 ILX317:ILX318 IVT317:IVT318 JFP317:JFP318 JPL317:JPL318 JZH317:JZH318 KJD317:KJD318 KSZ317:KSZ318 LCV317:LCV318 LMR317:LMR318 LWN317:LWN318 MGJ317:MGJ318 MQF317:MQF318 NAB317:NAB318 NJX317:NJX318 NTT317:NTT318 ODP317:ODP318 ONL317:ONL318 OXH317:OXH318 PHD317:PHD318 PQZ317:PQZ318 QAV317:QAV318 QKR317:QKR318 QUN317:QUN318 REJ317:REJ318 ROF317:ROF318 RYB317:RYB318 SHX317:SHX318 SRT317:SRT318 TBP317:TBP318 TLL317:TLL318 TVH317:TVH318 UFD317:UFD318 UOZ317:UOZ318 UYV317:UYV318 VIR317:VIR318 VSN317:VSN318 WCJ317:WCJ318 WMF317:WMF318 WWB317:WWB318 JJ268:JJ278 TF268:TF278 ADB268:ADB278 AMX268:AMX278 AWT268:AWT278 BGP268:BGP278 BQL268:BQL278 CAH268:CAH278 CKD268:CKD278 CTZ268:CTZ278 DDV268:DDV278 DNR268:DNR278 DXN268:DXN278 EHJ268:EHJ278 ERF268:ERF278 FBB268:FBB278 FKX268:FKX278 FUT268:FUT278 GEP268:GEP278 GOL268:GOL278 GYH268:GYH278 HID268:HID278 HRZ268:HRZ278 IBV268:IBV278 ILR268:ILR278 IVN268:IVN278 JFJ268:JFJ278 JPF268:JPF278 JZB268:JZB278 KIX268:KIX278 KST268:KST278 LCP268:LCP278 LML268:LML278 LWH268:LWH278 MGD268:MGD278 MPZ268:MPZ278 MZV268:MZV278 NJR268:NJR278 NTN268:NTN278 ODJ268:ODJ278 ONF268:ONF278 OXB268:OXB278 PGX268:PGX278 PQT268:PQT278 QAP268:QAP278 QKL268:QKL278 QUH268:QUH278 RED268:RED278 RNZ268:RNZ278 RXV268:RXV278 SHR268:SHR278 SRN268:SRN278 TBJ268:TBJ278 TLF268:TLF278 TVB268:TVB278 UEX268:UEX278 UOT268:UOT278 UYP268:UYP278 VIL268:VIL278 VSH268:VSH278 WCD268:WCD278 WLZ268:WLZ278 WVV268:WVV278 JP244:JP250 TL244:TL250 ADH244:ADH250 AND244:AND250 AWZ244:AWZ250 BGV244:BGV250 BQR244:BQR250 CAN244:CAN250 CKJ244:CKJ250 CUF244:CUF250 DEB244:DEB250 DNX244:DNX250 DXT244:DXT250 EHP244:EHP250 ERL244:ERL250 FBH244:FBH250 FLD244:FLD250 FUZ244:FUZ250 GEV244:GEV250 GOR244:GOR250 GYN244:GYN250 HIJ244:HIJ250 HSF244:HSF250 ICB244:ICB250 ILX244:ILX250 IVT244:IVT250 JFP244:JFP250 JPL244:JPL250 JZH244:JZH250 KJD244:KJD250 KSZ244:KSZ250 LCV244:LCV250 LMR244:LMR250 LWN244:LWN250 MGJ244:MGJ250 MQF244:MQF250 NAB244:NAB250 NJX244:NJX250 NTT244:NTT250 ODP244:ODP250 ONL244:ONL250 OXH244:OXH250 PHD244:PHD250 PQZ244:PQZ250 QAV244:QAV250 QKR244:QKR250 QUN244:QUN250 REJ244:REJ250 ROF244:ROF250 RYB244:RYB250 SHX244:SHX250 SRT244:SRT250 TBP244:TBP250 TLL244:TLL250 TVH244:TVH250 UFD244:UFD250 UOZ244:UOZ250 UYV244:UYV250 VIR244:VIR250 VSN244:VSN250 WCJ244:WCJ250 WMF244:WMF250 WWB244:WWB250 JJ261:JJ266 TF261:TF266 ADB261:ADB266 AMX261:AMX266 AWT261:AWT266 BGP261:BGP266 BQL261:BQL266 CAH261:CAH266 CKD261:CKD266 CTZ261:CTZ266 DDV261:DDV266 DNR261:DNR266 DXN261:DXN266 EHJ261:EHJ266 ERF261:ERF266 FBB261:FBB266 FKX261:FKX266 FUT261:FUT266 GEP261:GEP266 GOL261:GOL266 GYH261:GYH266 HID261:HID266 HRZ261:HRZ266 IBV261:IBV266 ILR261:ILR266 IVN261:IVN266 JFJ261:JFJ266 JPF261:JPF266 JZB261:JZB266 KIX261:KIX266 KST261:KST266 LCP261:LCP266 LML261:LML266 LWH261:LWH266 MGD261:MGD266 MPZ261:MPZ266 MZV261:MZV266 NJR261:NJR266 NTN261:NTN266 ODJ261:ODJ266 ONF261:ONF266 OXB261:OXB266 PGX261:PGX266 PQT261:PQT266 QAP261:QAP266 QKL261:QKL266 QUH261:QUH266 RED261:RED266 RNZ261:RNZ266 RXV261:RXV266 SHR261:SHR266 SRN261:SRN266 TBJ261:TBJ266 TLF261:TLF266 TVB261:TVB266 UEX261:UEX266 UOT261:UOT266 UYP261:UYP266 VIL261:VIL266 VSH261:VSH266 WCD261:WCD266 WLZ261:WLZ266 WVV261:WVV266 JJ343 TF343 ADB343 AMX343 AWT343 BGP343 BQL343 CAH343 CKD343 CTZ343 DDV343 DNR343 DXN343 EHJ343 ERF343 FBB343 FKX343 FUT343 GEP343 GOL343 GYH343 HID343 HRZ343 IBV343 ILR343 IVN343 JFJ343 JPF343 JZB343 KIX343 KST343 LCP343 LML343 LWH343 MGD343 MPZ343 MZV343 NJR343 NTN343 ODJ343 ONF343 OXB343 PGX343 PQT343 QAP343 QKL343 QUH343 RED343 RNZ343 RXV343 SHR343 SRN343 TBJ343 TLF343 TVB343 UEX343 UOT343 UYP343 VIL343 VSH343 WCD343 WLZ343 WVV343 JJ345 TF345 ADB345 AMX345 AWT345 BGP345 BQL345 CAH345 CKD345 CTZ345 DDV345 DNR345 DXN345 EHJ345 ERF345 FBB345 FKX345 FUT345 GEP345 GOL345 GYH345 HID345 HRZ345 IBV345 ILR345 IVN345 JFJ345 JPF345 JZB345 KIX345 KST345 LCP345 LML345 LWH345 MGD345 MPZ345 MZV345 NJR345 NTN345 ODJ345 ONF345 OXB345 PGX345 PQT345 QAP345 QKL345 QUH345 RED345 RNZ345 RXV345 SHR345 SRN345 TBJ345 TLF345 TVB345 UEX345 UOT345 UYP345 VIL345 VSH345 WCD345 WLZ345 WVV345 J343 JP271:JP273 TL271:TL273 ADH271:ADH273 AND271:AND273 AWZ271:AWZ273 BGV271:BGV273 BQR271:BQR273 CAN271:CAN273 CKJ271:CKJ273 CUF271:CUF273 DEB271:DEB273 DNX271:DNX273 DXT271:DXT273 EHP271:EHP273 ERL271:ERL273 FBH271:FBH273 FLD271:FLD273 FUZ271:FUZ273 GEV271:GEV273 GOR271:GOR273 GYN271:GYN273 HIJ271:HIJ273 HSF271:HSF273 ICB271:ICB273 ILX271:ILX273 IVT271:IVT273 JFP271:JFP273 JPL271:JPL273 JZH271:JZH273 KJD271:KJD273 KSZ271:KSZ273 LCV271:LCV273 LMR271:LMR273 LWN271:LWN273 MGJ271:MGJ273 MQF271:MQF273 NAB271:NAB273 NJX271:NJX273 NTT271:NTT273 ODP271:ODP273 ONL271:ONL273 OXH271:OXH273 PHD271:PHD273 PQZ271:PQZ273 QAV271:QAV273 QKR271:QKR273 QUN271:QUN273 REJ271:REJ273 ROF271:ROF273 RYB271:RYB273 SHX271:SHX273 SRT271:SRT273 TBP271:TBP273 TLL271:TLL273 TVH271:TVH273 UFD271:UFD273 UOZ271:UOZ273 UYV271:UYV273 VIR271:VIR273 VSN271:VSN273 WCJ271:WCJ273 WMF271:WMF273 WWB271:WWB273 P107:P109 P431:P453 P145:P148 P103:P104 P199:P201 P218:P222 P20:P27 P50:P67 P96:P97 P323:P324 P317:P318 P244:P250 P271:P273 P170:P172 K70:K77 J131:J140 JJ131:JJ140 TF131:TF140 ADB131:ADB140 AMX131:AMX140 AWT131:AWT140 BGP131:BGP140 BQL131:BQL140 CAH131:CAH140 CKD131:CKD140 CTZ131:CTZ140 DDV131:DDV140 DNR131:DNR140 DXN131:DXN140 EHJ131:EHJ140 ERF131:ERF140 FBB131:FBB140 FKX131:FKX140 FUT131:FUT140 GEP131:GEP140 GOL131:GOL140 GYH131:GYH140 HID131:HID140 HRZ131:HRZ140 IBV131:IBV140 ILR131:ILR140 IVN131:IVN140 JFJ131:JFJ140 JPF131:JPF140 JZB131:JZB140 KIX131:KIX140 KST131:KST140 LCP131:LCP140 LML131:LML140 LWH131:LWH140 MGD131:MGD140 MPZ131:MPZ140 MZV131:MZV140 NJR131:NJR140 NTN131:NTN140 ODJ131:ODJ140 ONF131:ONF140 OXB131:OXB140 PGX131:PGX140 PQT131:PQT140 QAP131:QAP140 QKL131:QKL140 QUH131:QUH140 RED131:RED140 RNZ131:RNZ140 RXV131:RXV140 SHR131:SHR140 SRN131:SRN140 TBJ131:TBJ140 TLF131:TLF140 TVB131:TVB140 UEX131:UEX140 UOT131:UOT140 UYP131:UYP140 VIL131:VIL140 VSH131:VSH140 WCD131:WCD140 WLZ131:WLZ140 WVV131:WVV140 P174:P179 WWB170:WWB179 WMF170:WMF179 WCJ170:WCJ179 VSN170:VSN179 VIR170:VIR179 UYV170:UYV179 UOZ170:UOZ179 UFD170:UFD179 TVH170:TVH179 TLL170:TLL179 TBP170:TBP179 SRT170:SRT179 SHX170:SHX179 RYB170:RYB179 ROF170:ROF179 REJ170:REJ179 QUN170:QUN179 QKR170:QKR179 QAV170:QAV179 PQZ170:PQZ179 PHD170:PHD179 OXH170:OXH179 ONL170:ONL179 ODP170:ODP179 NTT170:NTT179 NJX170:NJX179 NAB170:NAB179 MQF170:MQF179 MGJ170:MGJ179 LWN170:LWN179 LMR170:LMR179 LCV170:LCV179 KSZ170:KSZ179 KJD170:KJD179 JZH170:JZH179 JPL170:JPL179 JFP170:JFP179 IVT170:IVT179 ILX170:ILX179 ICB170:ICB179 HSF170:HSF179 HIJ170:HIJ179 GYN170:GYN179 GOR170:GOR179 GEV170:GEV179 FUZ170:FUZ179 FLD170:FLD179 FBH170:FBH179 ERL170:ERL179 EHP170:EHP179 DXT170:DXT179 DNX170:DNX179 DEB170:DEB179 CUF170:CUF179 CKJ170:CKJ179 CAN170:CAN179 BQR170:BQR179 BGV170:BGV179 AWZ170:AWZ179 AND170:AND179 ADH170:ADH179 TL170:TL179 JP170:JP179 P326 WWB326 WMF326 WCJ326 VSN326 VIR326 UYV326 UOZ326 UFD326 TVH326 TLL326 TBP326 SRT326 SHX326 RYB326 ROF326 REJ326 QUN326 QKR326 QAV326 PQZ326 PHD326 OXH326 ONL326 ODP326 NTT326 NJX326 NAB326 MQF326 MGJ326 LWN326 LMR326 LCV326 KSZ326 KJD326 JZH326 JPL326 JFP326 IVT326 ILX326 ICB326 HSF326 HIJ326 GYN326 GOR326 GEV326 FUZ326 FLD326 FBH326 ERL326 EHP326 DXT326 DNX326 DEB326 CUF326 CKJ326 CAN326 BQR326 BGV326 AWZ326 AND326 ADH326 TL326 JP326 J337:J341 JJ337:JJ341 TF337:TF341 ADB337:ADB341 AMX337:AMX341 AWT337:AWT341 BGP337:BGP341 BQL337:BQL341 CAH337:CAH341 CKD337:CKD341 CTZ337:CTZ341 DDV337:DDV341 DNR337:DNR341 DXN337:DXN341 EHJ337:EHJ341 ERF337:ERF341 FBB337:FBB341 FKX337:FKX341 FUT337:FUT341 GEP337:GEP341 GOL337:GOL341 GYH337:GYH341 HID337:HID341 HRZ337:HRZ341 IBV337:IBV341 ILR337:ILR341 IVN337:IVN341 JFJ337:JFJ341 JPF337:JPF341 JZB337:JZB341 KIX337:KIX341 KST337:KST341 LCP337:LCP341 LML337:LML341 LWH337:LWH341 MGD337:MGD341 MPZ337:MPZ341 MZV337:MZV341 NJR337:NJR341 NTN337:NTN341 ODJ337:ODJ341 ONF337:ONF341 OXB337:OXB341 PGX337:PGX341 PQT337:PQT341 QAP337:QAP341 QKL337:QKL341 QUH337:QUH341 RED337:RED341 RNZ337:RNZ341 RXV337:RXV341 SHR337:SHR341 SRN337:SRN341 TBJ337:TBJ341 TLF337:TLF341 TVB337:TVB341 UEX337:UEX341 UOT337:UOT341 UYP337:UYP341 VIL337:VIL341 VSH337:VSH341 WCD337:WCD341 WLZ337:WLZ341 WVV337:WVV341 WVV151:WVV259 WLZ151:WLZ259 WCD151:WCD259 VSH151:VSH259 VIL151:VIL259 UYP151:UYP259 UOT151:UOT259 UEX151:UEX259 TVB151:TVB259 TLF151:TLF259 TBJ151:TBJ259 SRN151:SRN259 SHR151:SHR259 RXV151:RXV259 RNZ151:RNZ259 RED151:RED259 QUH151:QUH259 QKL151:QKL259 QAP151:QAP259 PQT151:PQT259 PGX151:PGX259 OXB151:OXB259 ONF151:ONF259 ODJ151:ODJ259 NTN151:NTN259 NJR151:NJR259 MZV151:MZV259 MPZ151:MPZ259 MGD151:MGD259 LWH151:LWH259 LML151:LML259 LCP151:LCP259 KST151:KST259 KIX151:KIX259 JZB151:JZB259 JPF151:JPF259 JFJ151:JFJ259 IVN151:IVN259 ILR151:ILR259 IBV151:IBV259 HRZ151:HRZ259 HID151:HID259 GYH151:GYH259 GOL151:GOL259 GEP151:GEP259 FUT151:FUT259 FKX151:FKX259 FBB151:FBB259 ERF151:ERF259 EHJ151:EHJ259 DXN151:DXN259 DNR151:DNR259 DDV151:DDV259 CTZ151:CTZ259 CKD151:CKD259 CAH151:CAH259 BQL151:BQL259 BGP151:BGP259 AWT151:AWT259 AMX151:AMX259 ADB151:ADB259 TF151:TF259 JJ151:JJ259 J151:J259 J348:J453 WVV348:WVV453 WLZ348:WLZ453 WCD348:WCD453 VSH348:VSH453 VIL348:VIL453 UYP348:UYP453 UOT348:UOT453 UEX348:UEX453 TVB348:TVB453 TLF348:TLF453 TBJ348:TBJ453 SRN348:SRN453 SHR348:SHR453 RXV348:RXV453 RNZ348:RNZ453 RED348:RED453 QUH348:QUH453 QKL348:QKL453 QAP348:QAP453 PQT348:PQT453 PGX348:PGX453 OXB348:OXB453 ONF348:ONF453 ODJ348:ODJ453 NTN348:NTN453 NJR348:NJR453 MZV348:MZV453 MPZ348:MPZ453 MGD348:MGD453 LWH348:LWH453 LML348:LML453 LCP348:LCP453 KST348:KST453 KIX348:KIX453 JZB348:JZB453 JPF348:JPF453 JFJ348:JFJ453 IVN348:IVN453 ILR348:ILR453 IBV348:IBV453 HRZ348:HRZ453 HID348:HID453 GYH348:GYH453 GOL348:GOL453 GEP348:GEP453 FUT348:FUT453 FKX348:FKX453 FBB348:FBB453 ERF348:ERF453 EHJ348:EHJ453 DXN348:DXN453 DNR348:DNR453 DDV348:DDV453 CTZ348:CTZ453 CKD348:CKD453 CAH348:CAH453 BQL348:BQL453 BGP348:BGP453 AWT348:AWT453 AMX348:AMX453 ADB348:ADB453 TF348:TF453 JJ348:JJ453 JO344:JP453 TK344:TL453 ADG344:ADH453 ANC344:AND453 AWY344:AWZ453 BGU344:BGV453 BQQ344:BQR453 CAM344:CAN453 CKI344:CKJ453 CUE344:CUF453 DEA344:DEB453 DNW344:DNX453 DXS344:DXT453 EHO344:EHP453 ERK344:ERL453 FBG344:FBH453 FLC344:FLD453 FUY344:FUZ453 GEU344:GEV453 GOQ344:GOR453 GYM344:GYN453 HII344:HIJ453 HSE344:HSF453 ICA344:ICB453 ILW344:ILX453 IVS344:IVT453 JFO344:JFP453 JPK344:JPL453 JZG344:JZH453 KJC344:KJD453 KSY344:KSZ453 LCU344:LCV453 LMQ344:LMR453 LWM344:LWN453 MGI344:MGJ453 MQE344:MQF453 NAA344:NAB453 NJW344:NJX453 NTS344:NTT453 ODO344:ODP453 ONK344:ONL453 OXG344:OXH453 PHC344:PHD453 PQY344:PQZ453 QAU344:QAV453 QKQ344:QKR453 QUM344:QUN453 REI344:REJ453 ROE344:ROF453 RYA344:RYB453 SHW344:SHX453 SRS344:SRT453 TBO344:TBP453 TLK344:TLL453 TVG344:TVH453 UFC344:UFD453 UOY344:UOZ453 UYU344:UYV453 VIQ344:VIR453 VSM344:VSN453 WCI344:WCJ453 WME344:WMF453 WWA344:WWB453 P344:P429 P275:P287 QUN275:QUN287 QKR275:QKR287 QAV275:QAV287 PQZ275:PQZ287 PHD275:PHD287 OXH275:OXH287 ONL275:ONL287 ODP275:ODP287 NTT275:NTT287 NJX275:NJX287 NAB275:NAB287 MQF275:MQF287 MGJ275:MGJ287 LWN275:LWN287 LMR275:LMR287 LCV275:LCV287 KSZ275:KSZ287 KJD275:KJD287 JZH275:JZH287 JPL275:JPL287 JFP275:JFP287 IVT275:IVT287 ILX275:ILX287 ICB275:ICB287 HSF275:HSF287 HIJ275:HIJ287 GYN275:GYN287 GOR275:GOR287 GEV275:GEV287 FUZ275:FUZ287 FLD275:FLD287 FBH275:FBH287 ERL275:ERL287 EHP275:EHP287 DXT275:DXT287 DNX275:DNX287 DEB275:DEB287 CUF275:CUF287 CKJ275:CKJ287 CAN275:CAN287 BQR275:BQR287 BGV275:BGV287 AWZ275:AWZ287 AND275:AND287 ADH275:ADH287 TL275:TL287 JP275:JP287 WMF275:WMF287 WCJ275:WCJ287 VSN275:VSN287 VIR275:VIR287 UYV275:UYV287 UOZ275:UOZ287 UFD275:UFD287 TVH275:TVH287 TLL275:TLL287 TBP275:TBP287 SRT275:SRT287 SHX275:SHX287 WWB275:WWB287 ROF275:ROF287 REJ275:REJ287 RYB275:RYB287 WVV280:WVV330 WLZ280:WLZ330 WCD280:WCD330 VSH280:VSH330 VIL280:VIL330 UYP280:UYP330 UOT280:UOT330 UEX280:UEX330 TVB280:TVB330 TLF280:TLF330 TBJ280:TBJ330 SRN280:SRN330 SHR280:SHR330 RXV280:RXV330 RNZ280:RNZ330 RED280:RED330 QUH280:QUH330 QKL280:QKL330 QAP280:QAP330 PQT280:PQT330 PGX280:PGX330 OXB280:OXB330 ONF280:ONF330 ODJ280:ODJ330 NTN280:NTN330 NJR280:NJR330 MZV280:MZV330 MPZ280:MPZ330 MGD280:MGD330 LWH280:LWH330 LML280:LML330 LCP280:LCP330 KST280:KST330 KIX280:KIX330 JZB280:JZB330 JPF280:JPF330 JFJ280:JFJ330 IVN280:IVN330 ILR280:ILR330 IBV280:IBV330 HRZ280:HRZ330 HID280:HID330 GYH280:GYH330 GOL280:GOL330 GEP280:GEP330 FUT280:FUT330 FKX280:FKX330 FBB280:FBB330 ERF280:ERF330 EHJ280:EHJ330 DXN280:DXN330 DNR280:DNR330 DDV280:DDV330 CTZ280:CTZ330 CKD280:CKD330 CAH280:CAH330 BQL280:BQL330 BGP280:BGP330 AWT280:AWT330 AMX280:AMX330 ADB280:ADB330 TF280:TF330 JJ280:JJ330 J280:J330 JJ25:JJ114 TF25:TF114 ADB25:ADB114 AMX25:AMX114 AWT25:AWT114 BGP25:BGP114 BQL25:BQL114 CAH25:CAH114 CKD25:CKD114 CTZ25:CTZ114 DDV25:DDV114 DNR25:DNR114 DXN25:DXN114 EHJ25:EHJ114 ERF25:ERF114 FBB25:FBB114 FKX25:FKX114 FUT25:FUT114 GEP25:GEP114 GOL25:GOL114 GYH25:GYH114 HID25:HID114 HRZ25:HRZ114 IBV25:IBV114 ILR25:ILR114 IVN25:IVN114 JFJ25:JFJ114 JPF25:JPF114 JZB25:JZB114 KIX25:KIX114 KST25:KST114 LCP25:LCP114 LML25:LML114 LWH25:LWH114 MGD25:MGD114 MPZ25:MPZ114 MZV25:MZV114 NJR25:NJR114 NTN25:NTN114 ODJ25:ODJ114 ONF25:ONF114 OXB25:OXB114 PGX25:PGX114 PQT25:PQT114 QAP25:QAP114 QKL25:QKL114 QUH25:QUH114 RED25:RED114 RNZ25:RNZ114 RXV25:RXV114 SHR25:SHR114 SRN25:SRN114 TBJ25:TBJ114 TLF25:TLF114 TVB25:TVB114 UEX25:UEX114 UOT25:UOT114 UYP25:UYP114 VIL25:VIL114 VSH25:VSH114 WCD25:WCD114 WLZ25:WLZ114 WVV25:WVV114 JO20:JO343 P4:P5 WWA20:WWA343 WME20:WME343 WCI20:WCI343 VSM20:VSM343 VIQ20:VIQ343 UYU20:UYU343 UOY20:UOY343 UFC20:UFC343 TVG20:TVG343 TLK20:TLK343 TBO20:TBO343 SRS20:SRS343 SHW20:SHW343 RYA20:RYA343 ROE20:ROE343 REI20:REI343 QUM20:QUM343 QKQ20:QKQ343 QAU20:QAU343 PQY20:PQY343 PHC20:PHC343 OXG20:OXG343 ONK20:ONK343 ODO20:ODO343 NTS20:NTS343 NJW20:NJW343 NAA20:NAA343 MQE20:MQE343 MGI20:MGI343 LWM20:LWM343 LMQ20:LMQ343 LCU20:LCU343 KSY20:KSY343 KJC20:KJC343 JZG20:JZG343 JPK20:JPK343 JFO20:JFO343 IVS20:IVS343 ILW20:ILW343 ICA20:ICA343 HSE20:HSE343 HII20:HII343 GYM20:GYM343 GOQ20:GOQ343 GEU20:GEU343 FUY20:FUY343 FLC20:FLC343 FBG20:FBG343 ERK20:ERK343 EHO20:EHO343 DXS20:DXS343 DNW20:DNW343 DEA20:DEA343 CUE20:CUE343 CKI20:CKI343 CAM20:CAM343 BQQ20:BQQ343 BGU20:BGU343 AWY20:AWY343 ANC20:ANC343 ADG20:ADG343 TK20:TK343 J25:J114 P152:P155 O452 O318 O111:O112 O138 O193 O237 O275 O278:O279 O287 O289 O292:O294 O303 O305:O306 O309 O396 O416 O426 O433 O436 O440:O441 O447" xr:uid="{00000000-0002-0000-0000-000000000000}">
      <formula1>1</formula1>
    </dataValidation>
    <dataValidation type="whole" operator="greaterThanOrEqual" allowBlank="1" showInputMessage="1" showErrorMessage="1" sqref="PQZ229:PQZ243 JP67:JP73 TL67:TL73 ADH67:ADH73 AND67:AND73 AWZ67:AWZ73 BGV67:BGV73 BQR67:BQR73 CAN67:CAN73 CKJ67:CKJ73 CUF67:CUF73 DEB67:DEB73 DNX67:DNX73 DXT67:DXT73 EHP67:EHP73 ERL67:ERL73 FBH67:FBH73 FLD67:FLD73 FUZ67:FUZ73 GEV67:GEV73 GOR67:GOR73 GYN67:GYN73 HIJ67:HIJ73 HSF67:HSF73 ICB67:ICB73 ILX67:ILX73 IVT67:IVT73 JFP67:JFP73 JPL67:JPL73 JZH67:JZH73 KJD67:KJD73 KSZ67:KSZ73 LCV67:LCV73 LMR67:LMR73 LWN67:LWN73 MGJ67:MGJ73 MQF67:MQF73 NAB67:NAB73 NJX67:NJX73 NTT67:NTT73 ODP67:ODP73 ONL67:ONL73 OXH67:OXH73 PHD67:PHD73 PQZ67:PQZ73 QAV67:QAV73 QKR67:QKR73 QUN67:QUN73 REJ67:REJ73 ROF67:ROF73 RYB67:RYB73 SHX67:SHX73 SRT67:SRT73 TBP67:TBP73 TLL67:TLL73 TVH67:TVH73 UFD67:UFD73 UOZ67:UOZ73 UYV67:UYV73 VIR67:VIR73 VSN67:VSN73 WCJ67:WCJ73 WMF67:WMF73 WWB67:WWB73 QAV229:QAV243 QKR229:QKR243 JP105:JP106 TL105:TL106 ADH105:ADH106 AND105:AND106 AWZ105:AWZ106 BGV105:BGV106 BQR105:BQR106 CAN105:CAN106 CKJ105:CKJ106 CUF105:CUF106 DEB105:DEB106 DNX105:DNX106 DXT105:DXT106 EHP105:EHP106 ERL105:ERL106 FBH105:FBH106 FLD105:FLD106 FUZ105:FUZ106 GEV105:GEV106 GOR105:GOR106 GYN105:GYN106 HIJ105:HIJ106 HSF105:HSF106 ICB105:ICB106 ILX105:ILX106 IVT105:IVT106 JFP105:JFP106 JPL105:JPL106 JZH105:JZH106 KJD105:KJD106 KSZ105:KSZ106 LCV105:LCV106 LMR105:LMR106 LWN105:LWN106 MGJ105:MGJ106 MQF105:MQF106 NAB105:NAB106 NJX105:NJX106 NTT105:NTT106 ODP105:ODP106 ONL105:ONL106 OXH105:OXH106 PHD105:PHD106 PQZ105:PQZ106 QAV105:QAV106 QKR105:QKR106 QUN105:QUN106 REJ105:REJ106 ROF105:ROF106 RYB105:RYB106 SHX105:SHX106 SRT105:SRT106 TBP105:TBP106 TLL105:TLL106 TVH105:TVH106 UFD105:UFD106 UOZ105:UOZ106 UYV105:UYV106 VIR105:VIR106 VSN105:VSN106 WCJ105:WCJ106 WMF105:WMF106 WWB105:WWB106 QUN229:QUN243 JP149:JP150 TL149:TL150 ADH149:ADH150 AND149:AND150 AWZ149:AWZ150 BGV149:BGV150 BQR149:BQR150 CAN149:CAN150 CKJ149:CKJ150 CUF149:CUF150 DEB149:DEB150 DNX149:DNX150 DXT149:DXT150 EHP149:EHP150 ERL149:ERL150 FBH149:FBH150 FLD149:FLD150 FUZ149:FUZ150 GEV149:GEV150 GOR149:GOR150 GYN149:GYN150 HIJ149:HIJ150 HSF149:HSF150 ICB149:ICB150 ILX149:ILX150 IVT149:IVT150 JFP149:JFP150 JPL149:JPL150 JZH149:JZH150 KJD149:KJD150 KSZ149:KSZ150 LCV149:LCV150 LMR149:LMR150 LWN149:LWN150 MGJ149:MGJ150 MQF149:MQF150 NAB149:NAB150 NJX149:NJX150 NTT149:NTT150 ODP149:ODP150 ONL149:ONL150 OXH149:OXH150 PHD149:PHD150 PQZ149:PQZ150 QAV149:QAV150 QKR149:QKR150 QUN149:QUN150 REJ149:REJ150 ROF149:ROF150 RYB149:RYB150 SHX149:SHX150 SRT149:SRT150 TBP149:TBP150 TLL149:TLL150 TVH149:TVH150 UFD149:UFD150 UOZ149:UOZ150 UYV149:UYV150 VIR149:VIR150 VSN149:VSN150 WCJ149:WCJ150 WMF149:WMF150 WWB149:WWB150 REJ229:REJ243 JP223:JP225 TL223:TL225 ADH223:ADH225 AND223:AND225 AWZ223:AWZ225 BGV223:BGV225 BQR223:BQR225 CAN223:CAN225 CKJ223:CKJ225 CUF223:CUF225 DEB223:DEB225 DNX223:DNX225 DXT223:DXT225 EHP223:EHP225 ERL223:ERL225 FBH223:FBH225 FLD223:FLD225 FUZ223:FUZ225 GEV223:GEV225 GOR223:GOR225 GYN223:GYN225 HIJ223:HIJ225 HSF223:HSF225 ICB223:ICB225 ILX223:ILX225 IVT223:IVT225 JFP223:JFP225 JPL223:JPL225 JZH223:JZH225 KJD223:KJD225 KSZ223:KSZ225 LCV223:LCV225 LMR223:LMR225 LWN223:LWN225 MGJ223:MGJ225 MQF223:MQF225 NAB223:NAB225 NJX223:NJX225 NTT223:NTT225 ODP223:ODP225 ONL223:ONL225 OXH223:OXH225 PHD223:PHD225 PQZ223:PQZ225 QAV223:QAV225 QKR223:QKR225 QUN223:QUN225 REJ223:REJ225 ROF223:ROF225 RYB223:RYB225 SHX223:SHX225 SRT223:SRT225 TBP223:TBP225 TLL223:TLL225 TVH223:TVH225 UFD223:UFD225 UOZ223:UOZ225 UYV223:UYV225 VIR223:VIR225 VSN223:VSN225 WCJ223:WCJ225 WMF223:WMF225 WWB223:WWB225 ROF229:ROF243 JP38:JP49 TL38:TL49 ADH38:ADH49 AND38:AND49 AWZ38:AWZ49 BGV38:BGV49 BQR38:BQR49 CAN38:CAN49 CKJ38:CKJ49 CUF38:CUF49 DEB38:DEB49 DNX38:DNX49 DXT38:DXT49 EHP38:EHP49 ERL38:ERL49 FBH38:FBH49 FLD38:FLD49 FUZ38:FUZ49 GEV38:GEV49 GOR38:GOR49 GYN38:GYN49 HIJ38:HIJ49 HSF38:HSF49 ICB38:ICB49 ILX38:ILX49 IVT38:IVT49 JFP38:JFP49 JPL38:JPL49 JZH38:JZH49 KJD38:KJD49 KSZ38:KSZ49 LCV38:LCV49 LMR38:LMR49 LWN38:LWN49 MGJ38:MGJ49 MQF38:MQF49 NAB38:NAB49 NJX38:NJX49 NTT38:NTT49 ODP38:ODP49 ONL38:ONL49 OXH38:OXH49 PHD38:PHD49 PQZ38:PQZ49 QAV38:QAV49 QKR38:QKR49 QUN38:QUN49 REJ38:REJ49 ROF38:ROF49 RYB38:RYB49 SHX38:SHX49 SRT38:SRT49 TBP38:TBP49 TLL38:TLL49 TVH38:TVH49 UFD38:UFD49 UOZ38:UOZ49 UYV38:UYV49 VIR38:VIR49 VSN38:VSN49 WCJ38:WCJ49 WMF38:WMF49 WWB38:WWB49 RYB229:RYB243 SHX229:SHX243 JP202:JP217 TL202:TL217 ADH202:ADH217 AND202:AND217 AWZ202:AWZ217 BGV202:BGV217 BQR202:BQR217 CAN202:CAN217 CKJ202:CKJ217 CUF202:CUF217 DEB202:DEB217 DNX202:DNX217 DXT202:DXT217 EHP202:EHP217 ERL202:ERL217 FBH202:FBH217 FLD202:FLD217 FUZ202:FUZ217 GEV202:GEV217 GOR202:GOR217 GYN202:GYN217 HIJ202:HIJ217 HSF202:HSF217 ICB202:ICB217 ILX202:ILX217 IVT202:IVT217 JFP202:JFP217 JPL202:JPL217 JZH202:JZH217 KJD202:KJD217 KSZ202:KSZ217 LCV202:LCV217 LMR202:LMR217 LWN202:LWN217 MGJ202:MGJ217 MQF202:MQF217 NAB202:NAB217 NJX202:NJX217 NTT202:NTT217 ODP202:ODP217 ONL202:ONL217 OXH202:OXH217 PHD202:PHD217 PQZ202:PQZ217 QAV202:QAV217 QKR202:QKR217 QUN202:QUN217 REJ202:REJ217 ROF202:ROF217 RYB202:RYB217 SHX202:SHX217 SRT202:SRT217 TBP202:TBP217 TLL202:TLL217 TVH202:TVH217 UFD202:UFD217 UOZ202:UOZ217 UYV202:UYV217 VIR202:VIR217 VSN202:VSN217 WCJ202:WCJ217 WMF202:WMF217 WWB202:WWB217 SRT229:SRT243 JP156:JP168 TL156:TL168 ADH156:ADH168 AND156:AND168 AWZ156:AWZ168 BGV156:BGV168 BQR156:BQR168 CAN156:CAN168 CKJ156:CKJ168 CUF156:CUF168 DEB156:DEB168 DNX156:DNX168 DXT156:DXT168 EHP156:EHP168 ERL156:ERL168 FBH156:FBH168 FLD156:FLD168 FUZ156:FUZ168 GEV156:GEV168 GOR156:GOR168 GYN156:GYN168 HIJ156:HIJ168 HSF156:HSF168 ICB156:ICB168 ILX156:ILX168 IVT156:IVT168 JFP156:JFP168 JPL156:JPL168 JZH156:JZH168 KJD156:KJD168 KSZ156:KSZ168 LCV156:LCV168 LMR156:LMR168 LWN156:LWN168 MGJ156:MGJ168 MQF156:MQF168 NAB156:NAB168 NJX156:NJX168 NTT156:NTT168 ODP156:ODP168 ONL156:ONL168 OXH156:OXH168 PHD156:PHD168 PQZ156:PQZ168 QAV156:QAV168 QKR156:QKR168 QUN156:QUN168 REJ156:REJ168 ROF156:ROF168 RYB156:RYB168 SHX156:SHX168 SRT156:SRT168 TBP156:TBP168 TLL156:TLL168 TVH156:TVH168 UFD156:UFD168 UOZ156:UOZ168 UYV156:UYV168 VIR156:VIR168 VSN156:VSN168 WCJ156:WCJ168 WMF156:WMF168 WWB156:WWB168 TBP229:TBP243 JP28:JP36 TL28:TL36 ADH28:ADH36 AND28:AND36 AWZ28:AWZ36 BGV28:BGV36 BQR28:BQR36 CAN28:CAN36 CKJ28:CKJ36 CUF28:CUF36 DEB28:DEB36 DNX28:DNX36 DXT28:DXT36 EHP28:EHP36 ERL28:ERL36 FBH28:FBH36 FLD28:FLD36 FUZ28:FUZ36 GEV28:GEV36 GOR28:GOR36 GYN28:GYN36 HIJ28:HIJ36 HSF28:HSF36 ICB28:ICB36 ILX28:ILX36 IVT28:IVT36 JFP28:JFP36 JPL28:JPL36 JZH28:JZH36 KJD28:KJD36 KSZ28:KSZ36 LCV28:LCV36 LMR28:LMR36 LWN28:LWN36 MGJ28:MGJ36 MQF28:MQF36 NAB28:NAB36 NJX28:NJX36 NTT28:NTT36 ODP28:ODP36 ONL28:ONL36 OXH28:OXH36 PHD28:PHD36 PQZ28:PQZ36 QAV28:QAV36 QKR28:QKR36 QUN28:QUN36 REJ28:REJ36 ROF28:ROF36 RYB28:RYB36 SHX28:SHX36 SRT28:SRT36 TBP28:TBP36 TLL28:TLL36 TVH28:TVH36 UFD28:UFD36 UOZ28:UOZ36 UYV28:UYV36 VIR28:VIR36 VSN28:VSN36 WCJ28:WCJ36 WMF28:WMF36 WWB28:WWB36 TLL229:TLL243 JP76:JP95 TL76:TL95 ADH76:ADH95 AND76:AND95 AWZ76:AWZ95 BGV76:BGV95 BQR76:BQR95 CAN76:CAN95 CKJ76:CKJ95 CUF76:CUF95 DEB76:DEB95 DNX76:DNX95 DXT76:DXT95 EHP76:EHP95 ERL76:ERL95 FBH76:FBH95 FLD76:FLD95 FUZ76:FUZ95 GEV76:GEV95 GOR76:GOR95 GYN76:GYN95 HIJ76:HIJ95 HSF76:HSF95 ICB76:ICB95 ILX76:ILX95 IVT76:IVT95 JFP76:JFP95 JPL76:JPL95 JZH76:JZH95 KJD76:KJD95 KSZ76:KSZ95 LCV76:LCV95 LMR76:LMR95 LWN76:LWN95 MGJ76:MGJ95 MQF76:MQF95 NAB76:NAB95 NJX76:NJX95 NTT76:NTT95 ODP76:ODP95 ONL76:ONL95 OXH76:OXH95 PHD76:PHD95 PQZ76:PQZ95 QAV76:QAV95 QKR76:QKR95 QUN76:QUN95 REJ76:REJ95 ROF76:ROF95 RYB76:RYB95 SHX76:SHX95 SRT76:SRT95 TBP76:TBP95 TLL76:TLL95 TVH76:TVH95 UFD76:UFD95 UOZ76:UOZ95 UYV76:UYV95 VIR76:VIR95 VSN76:VSN95 WCJ76:WCJ95 WMF76:WMF95 WWB76:WWB95 TVH229:TVH243 UFD229:UFD243 UOZ229:UOZ243 JP288:JP294 TL288:TL294 ADH288:ADH294 AND288:AND294 AWZ288:AWZ294 BGV288:BGV294 BQR288:BQR294 CAN288:CAN294 CKJ288:CKJ294 CUF288:CUF294 DEB288:DEB294 DNX288:DNX294 DXT288:DXT294 EHP288:EHP294 ERL288:ERL294 FBH288:FBH294 FLD288:FLD294 FUZ288:FUZ294 GEV288:GEV294 GOR288:GOR294 GYN288:GYN294 HIJ288:HIJ294 HSF288:HSF294 ICB288:ICB294 ILX288:ILX294 IVT288:IVT294 JFP288:JFP294 JPL288:JPL294 JZH288:JZH294 KJD288:KJD294 KSZ288:KSZ294 LCV288:LCV294 LMR288:LMR294 LWN288:LWN294 MGJ288:MGJ294 MQF288:MQF294 NAB288:NAB294 NJX288:NJX294 NTT288:NTT294 ODP288:ODP294 ONL288:ONL294 OXH288:OXH294 PHD288:PHD294 PQZ288:PQZ294 QAV288:QAV294 QKR288:QKR294 QUN288:QUN294 REJ288:REJ294 ROF288:ROF294 RYB288:RYB294 SHX288:SHX294 SRT288:SRT294 TBP288:TBP294 TLL288:TLL294 TVH288:TVH294 UFD288:UFD294 UOZ288:UOZ294 UYV288:UYV294 VIR288:VIR294 VSN288:VSN294 WCJ288:WCJ294 WMF288:WMF294 WWB288:WWB294 UYV229:UYV243 JP251:JP258 TL251:TL258 ADH251:ADH258 AND251:AND258 AWZ251:AWZ258 BGV251:BGV258 BQR251:BQR258 CAN251:CAN258 CKJ251:CKJ258 CUF251:CUF258 DEB251:DEB258 DNX251:DNX258 DXT251:DXT258 EHP251:EHP258 ERL251:ERL258 FBH251:FBH258 FLD251:FLD258 FUZ251:FUZ258 GEV251:GEV258 GOR251:GOR258 GYN251:GYN258 HIJ251:HIJ258 HSF251:HSF258 ICB251:ICB258 ILX251:ILX258 IVT251:IVT258 JFP251:JFP258 JPL251:JPL258 JZH251:JZH258 KJD251:KJD258 KSZ251:KSZ258 LCV251:LCV258 LMR251:LMR258 LWN251:LWN258 MGJ251:MGJ258 MQF251:MQF258 NAB251:NAB258 NJX251:NJX258 NTT251:NTT258 ODP251:ODP258 ONL251:ONL258 OXH251:OXH258 PHD251:PHD258 PQZ251:PQZ258 QAV251:QAV258 QKR251:QKR258 QUN251:QUN258 REJ251:REJ258 ROF251:ROF258 RYB251:RYB258 SHX251:SHX258 SRT251:SRT258 TBP251:TBP258 TLL251:TLL258 TVH251:TVH258 UFD251:UFD258 UOZ251:UOZ258 UYV251:UYV258 VIR251:VIR258 VSN251:VSN258 WCJ251:WCJ258 WMF251:WMF258 WWB251:WWB258 VIR229:VIR243 VSN229:VSN243 WCJ229:WCJ243 JP260:JP270 TL260:TL270 ADH260:ADH270 AND260:AND270 AWZ260:AWZ270 BGV260:BGV270 BQR260:BQR270 CAN260:CAN270 CKJ260:CKJ270 CUF260:CUF270 DEB260:DEB270 DNX260:DNX270 DXT260:DXT270 EHP260:EHP270 ERL260:ERL270 FBH260:FBH270 FLD260:FLD270 FUZ260:FUZ270 GEV260:GEV270 GOR260:GOR270 GYN260:GYN270 HIJ260:HIJ270 HSF260:HSF270 ICB260:ICB270 ILX260:ILX270 IVT260:IVT270 JFP260:JFP270 JPL260:JPL270 JZH260:JZH270 KJD260:KJD270 KSZ260:KSZ270 LCV260:LCV270 LMR260:LMR270 LWN260:LWN270 MGJ260:MGJ270 MQF260:MQF270 NAB260:NAB270 NJX260:NJX270 NTT260:NTT270 ODP260:ODP270 ONL260:ONL270 OXH260:OXH270 PHD260:PHD270 PQZ260:PQZ270 QAV260:QAV270 QKR260:QKR270 QUN260:QUN270 REJ260:REJ270 ROF260:ROF270 RYB260:RYB270 SHX260:SHX270 SRT260:SRT270 TBP260:TBP270 TLL260:TLL270 TVH260:TVH270 UFD260:UFD270 UOZ260:UOZ270 UYV260:UYV270 VIR260:VIR270 VSN260:VSN270 WCJ260:WCJ270 WMF260:WMF270 WWB260:WWB270 WWB229:WWB243 WMF229:WMF243 JP229:JP243 TL229:TL243 ADH229:ADH243 AND229:AND243 AWZ229:AWZ243 BGV229:BGV243 BQR229:BQR243 CAN229:CAN243 CKJ229:CKJ243 CUF229:CUF243 DEB229:DEB243 DNX229:DNX243 DXT229:DXT243 EHP229:EHP243 ERL229:ERL243 FBH229:FBH243 FLD229:FLD243 FUZ229:FUZ243 GEV229:GEV243 GOR229:GOR243 GYN229:GYN243 HIJ229:HIJ243 HSF229:HSF243 ICB229:ICB243 ILX229:ILX243 IVT229:IVT243 JFP229:JFP243 JPL229:JPL243 JZH229:JZH243 KJD229:KJD243 KSZ229:KSZ243 LCV229:LCV243 LMR229:LMR243 LWN229:LWN243 MGJ229:MGJ243 MQF229:MQF243 NAB229:NAB243 NJX229:NJX243 NTT229:NTT243 ODP229:ODP243 ONL229:ONL243 OXH229:OXH243 PHD229:PHD243 P309:P316 P105:P106 P149:P150 P223:P225 P38:P49 P202:P217 P156:P168 P28:P36 P76:P95 P288:P294 P251:P258 P260:P270 P229:P243 P327:P328 P68:P73 JP110:JP144 TL110:TL144 ADH110:ADH144 AND110:AND144 AWZ110:AWZ144 BGV110:BGV144 BQR110:BQR144 CAN110:CAN144 CKJ110:CKJ144 CUF110:CUF144 DEB110:DEB144 DNX110:DNX144 DXT110:DXT144 EHP110:EHP144 ERL110:ERL144 FBH110:FBH144 FLD110:FLD144 FUZ110:FUZ144 GEV110:GEV144 GOR110:GOR144 GYN110:GYN144 HIJ110:HIJ144 HSF110:HSF144 ICB110:ICB144 ILX110:ILX144 IVT110:IVT144 JFP110:JFP144 JPL110:JPL144 JZH110:JZH144 KJD110:KJD144 KSZ110:KSZ144 LCV110:LCV144 LMR110:LMR144 LWN110:LWN144 MGJ110:MGJ144 MQF110:MQF144 NAB110:NAB144 NJX110:NJX144 NTT110:NTT144 ODP110:ODP144 ONL110:ONL144 OXH110:OXH144 PHD110:PHD144 PQZ110:PQZ144 QAV110:QAV144 QKR110:QKR144 QUN110:QUN144 REJ110:REJ144 ROF110:ROF144 RYB110:RYB144 SHX110:SHX144 SRT110:SRT144 TBP110:TBP144 TLL110:TLL144 TVH110:TVH144 UFD110:UFD144 UOZ110:UOZ144 UYV110:UYV144 VIR110:VIR144 VSN110:VSN144 WCJ110:WCJ144 WMF110:WMF144 WWB110:WWB144 P110:P144 P319:P322 WWB319:WWB322 WMF319:WMF322 WCJ319:WCJ322 VSN319:VSN322 VIR319:VIR322 UYV319:UYV322 UOZ319:UOZ322 UFD319:UFD322 TVH319:TVH322 TLL319:TLL322 TBP319:TBP322 SRT319:SRT322 SHX319:SHX322 RYB319:RYB322 ROF319:ROF322 REJ319:REJ322 QUN319:QUN322 QKR319:QKR322 QAV319:QAV322 PQZ319:PQZ322 PHD319:PHD322 OXH319:OXH322 ONL319:ONL322 ODP319:ODP322 NTT319:NTT322 NJX319:NJX322 NAB319:NAB322 MQF319:MQF322 MGJ319:MGJ322 LWN319:LWN322 LMR319:LMR322 LCV319:LCV322 KSZ319:KSZ322 KJD319:KJD322 JZH319:JZH322 JPL319:JPL322 JFP319:JFP322 IVT319:IVT322 ILX319:ILX322 ICB319:ICB322 HSF319:HSF322 HIJ319:HIJ322 GYN319:GYN322 GOR319:GOR322 GEV319:GEV322 FUZ319:FUZ322 FLD319:FLD322 FBH319:FBH322 ERL319:ERL322 EHP319:EHP322 DXT319:DXT322 DNX319:DNX322 DEB319:DEB322 CUF319:CUF322 CKJ319:CKJ322 CAN319:CAN322 BQR319:BQR322 BGV319:BGV322 AWZ319:AWZ322 AND319:AND322 ADH319:ADH322 TL319:TL322 JP319:JP322 JP325 TL325 ADH325 AND325 AWZ325 BGV325 BQR325 CAN325 CKJ325 CUF325 DEB325 DNX325 DXT325 EHP325 ERL325 FBH325 FLD325 FUZ325 GEV325 GOR325 GYN325 HIJ325 HSF325 ICB325 ILX325 IVT325 JFP325 JPL325 JZH325 KJD325 KSZ325 LCV325 LMR325 LWN325 MGJ325 MQF325 NAB325 NJX325 NTT325 ODP325 ONL325 OXH325 PHD325 PQZ325 QAV325 QKR325 QUN325 REJ325 ROF325 RYB325 SHX325 SRT325 TBP325 TLL325 TVH325 UFD325 UOZ325 UYV325 VIR325 VSN325 WCJ325 WMF325 WWB325 P325 JP327:JP343 TL327:TL343 ADH327:ADH343 AND327:AND343 AWZ327:AWZ343 BGV327:BGV343 BQR327:BQR343 CAN327:CAN343 CKJ327:CKJ343 CUF327:CUF343 DEB327:DEB343 DNX327:DNX343 DXT327:DXT343 EHP327:EHP343 ERL327:ERL343 FBH327:FBH343 FLD327:FLD343 FUZ327:FUZ343 GEV327:GEV343 GOR327:GOR343 GYN327:GYN343 HIJ327:HIJ343 HSF327:HSF343 ICB327:ICB343 ILX327:ILX343 IVT327:IVT343 JFP327:JFP343 JPL327:JPL343 JZH327:JZH343 KJD327:KJD343 KSZ327:KSZ343 LCV327:LCV343 LMR327:LMR343 LWN327:LWN343 MGJ327:MGJ343 MQF327:MQF343 NAB327:NAB343 NJX327:NJX343 NTT327:NTT343 ODP327:ODP343 ONL327:ONL343 OXH327:OXH343 PHD327:PHD343 PQZ327:PQZ343 QAV327:QAV343 QKR327:QKR343 QUN327:QUN343 REJ327:REJ343 ROF327:ROF343 RYB327:RYB343 SHX327:SHX343 SRT327:SRT343 TBP327:TBP343 TLL327:TLL343 TVH327:TVH343 UFD327:UFD343 UOZ327:UOZ343 UYV327:UYV343 VIR327:VIR343 VSN327:VSN343 WCJ327:WCJ343 WMF327:WMF343 WWB327:WWB343 P330:P343 P180:P198 WWB180:WWB197 WMF180:WMF197 WCJ180:WCJ197 VSN180:VSN197 VIR180:VIR197 UYV180:UYV197 UOZ180:UOZ197 UFD180:UFD197 TVH180:TVH197 TLL180:TLL197 TBP180:TBP197 SRT180:SRT197 SHX180:SHX197 RYB180:RYB197 ROF180:ROF197 REJ180:REJ197 QUN180:QUN197 QKR180:QKR197 QAV180:QAV197 PQZ180:PQZ197 PHD180:PHD197 OXH180:OXH197 ONL180:ONL197 ODP180:ODP197 NTT180:NTT197 NJX180:NJX197 NAB180:NAB197 MQF180:MQF197 MGJ180:MGJ197 LWN180:LWN197 LMR180:LMR197 LCV180:LCV197 KSZ180:KSZ197 KJD180:KJD197 JZH180:JZH197 JPL180:JPL197 JFP180:JFP197 IVT180:IVT197 ILX180:ILX197 ICB180:ICB197 HSF180:HSF197 HIJ180:HIJ197 GYN180:GYN197 GOR180:GOR197 GEV180:GEV197 FUZ180:FUZ197 FLD180:FLD197 FBH180:FBH197 ERL180:ERL197 EHP180:EHP197 DXT180:DXT197 DNX180:DNX197 DEB180:DEB197 CUF180:CUF197 CKJ180:CKJ197 CAN180:CAN197 BQR180:BQR197 BGV180:BGV197 AWZ180:AWZ197 AND180:AND197 ADH180:ADH197 TL180:TL197 JP180:JP197 JP297:JP316 TL297:TL316 ADH297:ADH316 AND297:AND316 AWZ297:AWZ316 BGV297:BGV316 BQR297:BQR316 CAN297:CAN316 CKJ297:CKJ316 CUF297:CUF316 DEB297:DEB316 DNX297:DNX316 DXT297:DXT316 EHP297:EHP316 ERL297:ERL316 FBH297:FBH316 FLD297:FLD316 FUZ297:FUZ316 GEV297:GEV316 GOR297:GOR316 GYN297:GYN316 HIJ297:HIJ316 HSF297:HSF316 ICB297:ICB316 ILX297:ILX316 IVT297:IVT316 JFP297:JFP316 JPL297:JPL316 JZH297:JZH316 KJD297:KJD316 KSZ297:KSZ316 LCV297:LCV316 LMR297:LMR316 LWN297:LWN316 MGJ297:MGJ316 MQF297:MQF316 NAB297:NAB316 NJX297:NJX316 NTT297:NTT316 ODP297:ODP316 ONL297:ONL316 OXH297:OXH316 PHD297:PHD316 PQZ297:PQZ316 QAV297:QAV316 QKR297:QKR316 QUN297:QUN316 REJ297:REJ316 ROF297:ROF316 RYB297:RYB316 SHX297:SHX316 SRT297:SRT316 TBP297:TBP316 TLL297:TLL316 TVH297:TVH316 UFD297:UFD316 UOZ297:UOZ316 UYV297:UYV316 VIR297:VIR316 VSN297:VSN316 WCJ297:WCJ316 WMF297:WMF316 WWB297:WWB316 JP98:JP102 P98:P102 WWB98:WWB102 WMF98:WMF102 WCJ98:WCJ102 VSN98:VSN102 VIR98:VIR102 UYV98:UYV102 UOZ98:UOZ102 UFD98:UFD102 TVH98:TVH102 TLL98:TLL102 TBP98:TBP102 SRT98:SRT102 SHX98:SHX102 RYB98:RYB102 ROF98:ROF102 REJ98:REJ102 QUN98:QUN102 QKR98:QKR102 QAV98:QAV102 PQZ98:PQZ102 PHD98:PHD102 OXH98:OXH102 ONL98:ONL102 ODP98:ODP102 NTT98:NTT102 NJX98:NJX102 NAB98:NAB102 MQF98:MQF102 MGJ98:MGJ102 LWN98:LWN102 LMR98:LMR102 LCV98:LCV102 KSZ98:KSZ102 KJD98:KJD102 JZH98:JZH102 JPL98:JPL102 JFP98:JFP102 IVT98:IVT102 ILX98:ILX102 ICB98:ICB102 HSF98:HSF102 HIJ98:HIJ102 GYN98:GYN102 GOR98:GOR102 GEV98:GEV102 FUZ98:FUZ102 FLD98:FLD102 FBH98:FBH102 ERL98:ERL102 EHP98:EHP102 DXT98:DXT102 DNX98:DNX102 DEB98:DEB102 CUF98:CUF102 CKJ98:CKJ102 CAN98:CAN102 BQR98:BQR102 BGV98:BGV102 AWZ98:AWZ102 AND98:AND102 ADH98:ADH102 TL98:TL102 P297 P299:P307" xr:uid="{00000000-0002-0000-0000-000001000000}">
      <formula1>0</formula1>
    </dataValidation>
    <dataValidation type="custom" operator="greaterThanOrEqual" allowBlank="1" showInputMessage="1" showErrorMessage="1" sqref="P173" xr:uid="{00000000-0002-0000-0000-000002000000}">
      <formula1>1</formula1>
    </dataValidation>
    <dataValidation operator="greaterThanOrEqual" allowBlank="1" showInputMessage="1" showErrorMessage="1" sqref="P151 P430" xr:uid="{00000000-0002-0000-0000-000003000000}"/>
  </dataValidations>
  <pageMargins left="0.31496062992125984" right="0.70866141732283472" top="1.1811023622047245" bottom="0.55118110236220474" header="0.31496062992125984" footer="0"/>
  <pageSetup fitToHeight="0" orientation="landscape" r:id="rId1"/>
  <headerFooter>
    <oddHeader>&amp;L&amp;"Arial,Negrita"
Fecha de presentación:&amp;"Arial,Normal" 24 de octubre de 2017.&amp;C&amp;"Arial,Negrita"INFORME PRESENTADO A LA CONTRALORÍA GENERAL DE LA REPÚBLICA
SEGUIMIENTO PLAN DE MEJORAMIENTO
FORMULARIO N° 14.1</oddHeader>
    <oddFooter>&amp;L&amp;"Arial,Negrita"Elaboró:&amp;"Arial,Normal" Oficina de Control Interno.</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MEJORAMIENTO CGR - INVIAS</vt:lpstr>
      <vt:lpstr>'PLAN MEJORAMIENTO CGR - INVIAS'!Área_de_impresión</vt:lpstr>
    </vt:vector>
  </TitlesOfParts>
  <Company>OFICINA DE PLANEACION-CGR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CGR e Institucional.</dc:title>
  <dc:creator>Oficina de Control Interno</dc:creator>
  <cp:keywords>Reservado por la Oficina de Control Interno.</cp:keywords>
  <cp:lastModifiedBy>Sorel Velasquez Quintero</cp:lastModifiedBy>
  <cp:lastPrinted>2018-05-09T19:23:51Z</cp:lastPrinted>
  <dcterms:created xsi:type="dcterms:W3CDTF">2003-11-14T08:59:56Z</dcterms:created>
  <dcterms:modified xsi:type="dcterms:W3CDTF">2018-07-24T19:53:22Z</dcterms:modified>
</cp:coreProperties>
</file>