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hidePivotFieldList="1"/>
  <mc:AlternateContent xmlns:mc="http://schemas.openxmlformats.org/markup-compatibility/2006">
    <mc:Choice Requires="x15">
      <x15ac:absPath xmlns:x15ac="http://schemas.microsoft.com/office/spreadsheetml/2010/11/ac" url="C:\Users\wartunduaga\Desktop\"/>
    </mc:Choice>
  </mc:AlternateContent>
  <xr:revisionPtr revIDLastSave="0" documentId="13_ncr:1_{B0C29410-39DD-47FA-B4D0-DF6021D77FA3}" xr6:coauthVersionLast="47" xr6:coauthVersionMax="47" xr10:uidLastSave="{00000000-0000-0000-0000-000000000000}"/>
  <bookViews>
    <workbookView xWindow="-120" yWindow="-120" windowWidth="29040" windowHeight="15720" tabRatio="810" activeTab="1" xr2:uid="{00000000-000D-0000-FFFF-FFFF00000000}"/>
  </bookViews>
  <sheets>
    <sheet name="SIGLAS DEPENDENCIAS" sheetId="199" r:id="rId1"/>
    <sheet name="PLAN DE MEJORAMIENTO CGR-INVIAS" sheetId="37" r:id="rId2"/>
  </sheets>
  <definedNames>
    <definedName name="_xlnm._FilterDatabase" localSheetId="1" hidden="1">'PLAN DE MEJORAMIENTO CGR-INVIAS'!$A$1:$AH$1002</definedName>
    <definedName name="_xlnm.Print_Area" localSheetId="1">'PLAN DE MEJORAMIENTO CGR-INVIAS'!$H$833:$O$921</definedName>
    <definedName name="_xlnm.Print_Area" localSheetId="0">'SIGLAS DEPENDENCIAS'!$A$1:$B$299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616" i="37" l="1"/>
  <c r="AI739" i="37"/>
  <c r="AI968" i="37"/>
  <c r="V208" i="37"/>
  <c r="W208" i="37"/>
  <c r="AB208" i="37" s="1"/>
  <c r="V209" i="37"/>
  <c r="W209" i="37"/>
  <c r="AB209" i="37" s="1"/>
  <c r="V210" i="37"/>
  <c r="W210" i="37"/>
  <c r="AB210" i="37" s="1"/>
  <c r="V211" i="37"/>
  <c r="W211" i="37"/>
  <c r="AB211" i="37" s="1"/>
  <c r="V212" i="37"/>
  <c r="W212" i="37"/>
  <c r="AB212" i="37" s="1"/>
  <c r="V213" i="37"/>
  <c r="W213" i="37"/>
  <c r="AB213" i="37" s="1"/>
  <c r="V214" i="37"/>
  <c r="W214" i="37"/>
  <c r="AB214" i="37" s="1"/>
  <c r="V215" i="37"/>
  <c r="W215" i="37"/>
  <c r="AB215" i="37" s="1"/>
  <c r="V216" i="37"/>
  <c r="W216" i="37"/>
  <c r="AB216" i="37" s="1"/>
  <c r="V217" i="37"/>
  <c r="W217" i="37"/>
  <c r="AB217" i="37" s="1"/>
  <c r="V218" i="37"/>
  <c r="W218" i="37"/>
  <c r="AB218" i="37" s="1"/>
  <c r="V219" i="37"/>
  <c r="W219" i="37"/>
  <c r="AB219" i="37" s="1"/>
  <c r="V220" i="37"/>
  <c r="W220" i="37"/>
  <c r="AB220" i="37" s="1"/>
  <c r="V221" i="37"/>
  <c r="W221" i="37"/>
  <c r="AB221" i="37" s="1"/>
  <c r="V222" i="37"/>
  <c r="W222" i="37"/>
  <c r="AB222" i="37" s="1"/>
  <c r="V223" i="37"/>
  <c r="W223" i="37"/>
  <c r="AB223" i="37" s="1"/>
  <c r="V224" i="37"/>
  <c r="W224" i="37"/>
  <c r="AB224" i="37" s="1"/>
  <c r="V225" i="37"/>
  <c r="W225" i="37"/>
  <c r="AB225" i="37" s="1"/>
  <c r="V226" i="37"/>
  <c r="W226" i="37"/>
  <c r="AB226" i="37" s="1"/>
  <c r="Y226" i="37"/>
  <c r="Z226" i="37"/>
  <c r="V227" i="37"/>
  <c r="W227" i="37"/>
  <c r="AB227" i="37" s="1"/>
  <c r="V228" i="37"/>
  <c r="W228" i="37"/>
  <c r="AB228" i="37" s="1"/>
  <c r="V229" i="37"/>
  <c r="W229" i="37"/>
  <c r="AB229" i="37" s="1"/>
  <c r="V230" i="37"/>
  <c r="W230" i="37"/>
  <c r="AB230" i="37" s="1"/>
  <c r="V231" i="37"/>
  <c r="W231" i="37"/>
  <c r="AB231" i="37" s="1"/>
  <c r="V232" i="37"/>
  <c r="W232" i="37"/>
  <c r="AB232" i="37" s="1"/>
  <c r="V233" i="37"/>
  <c r="W233" i="37"/>
  <c r="AB233" i="37" s="1"/>
  <c r="V234" i="37"/>
  <c r="W234" i="37"/>
  <c r="AB234" i="37" s="1"/>
  <c r="V235" i="37"/>
  <c r="W235" i="37"/>
  <c r="AB235" i="37" s="1"/>
  <c r="V236" i="37"/>
  <c r="W236" i="37"/>
  <c r="AB236" i="37" s="1"/>
  <c r="V237" i="37"/>
  <c r="W237" i="37"/>
  <c r="AB237" i="37" s="1"/>
  <c r="V238" i="37"/>
  <c r="W238" i="37"/>
  <c r="AB238" i="37" s="1"/>
  <c r="V239" i="37"/>
  <c r="W239" i="37"/>
  <c r="AB239" i="37" s="1"/>
  <c r="V240" i="37"/>
  <c r="W240" i="37"/>
  <c r="AB240" i="37" s="1"/>
  <c r="V241" i="37"/>
  <c r="W241" i="37"/>
  <c r="AB241" i="37" s="1"/>
  <c r="V242" i="37"/>
  <c r="W242" i="37"/>
  <c r="AB242" i="37" s="1"/>
  <c r="V243" i="37"/>
  <c r="W243" i="37"/>
  <c r="AB243" i="37" s="1"/>
  <c r="V244" i="37"/>
  <c r="W244" i="37"/>
  <c r="AB244" i="37" s="1"/>
  <c r="V245" i="37"/>
  <c r="W245" i="37"/>
  <c r="AB245" i="37" s="1"/>
  <c r="V246" i="37"/>
  <c r="W246" i="37"/>
  <c r="AB246" i="37" s="1"/>
  <c r="V247" i="37"/>
  <c r="W247" i="37"/>
  <c r="AB247" i="37" s="1"/>
  <c r="V248" i="37"/>
  <c r="W248" i="37"/>
  <c r="AB248" i="37" s="1"/>
  <c r="V249" i="37"/>
  <c r="W249" i="37"/>
  <c r="AB249" i="37" s="1"/>
  <c r="V250" i="37"/>
  <c r="W250" i="37"/>
  <c r="AB250" i="37" s="1"/>
  <c r="V251" i="37"/>
  <c r="W251" i="37"/>
  <c r="AB251" i="37" s="1"/>
  <c r="V252" i="37"/>
  <c r="W252" i="37"/>
  <c r="AB252" i="37" s="1"/>
  <c r="V253" i="37"/>
  <c r="W253" i="37"/>
  <c r="AB253" i="37" s="1"/>
  <c r="V254" i="37"/>
  <c r="W254" i="37"/>
  <c r="AB254" i="37" s="1"/>
  <c r="V255" i="37"/>
  <c r="W255" i="37"/>
  <c r="AB255" i="37" s="1"/>
  <c r="V256" i="37"/>
  <c r="W256" i="37"/>
  <c r="AB256" i="37" s="1"/>
  <c r="V257" i="37"/>
  <c r="W257" i="37"/>
  <c r="AB257" i="37" s="1"/>
  <c r="V258" i="37"/>
  <c r="W258" i="37"/>
  <c r="AB258" i="37" s="1"/>
  <c r="V259" i="37"/>
  <c r="W259" i="37"/>
  <c r="AB259" i="37" s="1"/>
  <c r="V260" i="37"/>
  <c r="W260" i="37"/>
  <c r="AB260" i="37" s="1"/>
  <c r="V261" i="37"/>
  <c r="W261" i="37"/>
  <c r="AB261" i="37" s="1"/>
  <c r="V262" i="37"/>
  <c r="W262" i="37"/>
  <c r="AB262" i="37" s="1"/>
  <c r="V263" i="37"/>
  <c r="W263" i="37"/>
  <c r="AB263" i="37" s="1"/>
  <c r="V264" i="37"/>
  <c r="W264" i="37"/>
  <c r="AB264" i="37" s="1"/>
  <c r="V265" i="37"/>
  <c r="W265" i="37"/>
  <c r="AB265" i="37" s="1"/>
  <c r="V266" i="37"/>
  <c r="W266" i="37"/>
  <c r="AB266" i="37" s="1"/>
  <c r="V267" i="37"/>
  <c r="W267" i="37"/>
  <c r="AB267" i="37" s="1"/>
  <c r="V268" i="37"/>
  <c r="W268" i="37"/>
  <c r="AB268" i="37" s="1"/>
  <c r="V269" i="37"/>
  <c r="W269" i="37"/>
  <c r="AB269" i="37" s="1"/>
  <c r="V270" i="37"/>
  <c r="W270" i="37"/>
  <c r="AB270" i="37" s="1"/>
  <c r="V271" i="37"/>
  <c r="W271" i="37"/>
  <c r="AB271" i="37" s="1"/>
  <c r="V272" i="37"/>
  <c r="W272" i="37"/>
  <c r="AB272" i="37" s="1"/>
  <c r="V273" i="37"/>
  <c r="W273" i="37"/>
  <c r="AB273" i="37" s="1"/>
  <c r="V274" i="37"/>
  <c r="W274" i="37"/>
  <c r="AB274" i="37" s="1"/>
  <c r="V275" i="37"/>
  <c r="W275" i="37"/>
  <c r="AB275" i="37" s="1"/>
  <c r="V276" i="37"/>
  <c r="W276" i="37"/>
  <c r="AB276" i="37" s="1"/>
  <c r="V277" i="37"/>
  <c r="W277" i="37"/>
  <c r="AB277" i="37" s="1"/>
  <c r="V278" i="37"/>
  <c r="W278" i="37"/>
  <c r="AB278" i="37" s="1"/>
  <c r="V279" i="37"/>
  <c r="W279" i="37"/>
  <c r="AB279" i="37" s="1"/>
  <c r="V280" i="37"/>
  <c r="W280" i="37"/>
  <c r="AB280" i="37" s="1"/>
  <c r="V281" i="37"/>
  <c r="W281" i="37"/>
  <c r="AB281" i="37" s="1"/>
  <c r="V282" i="37"/>
  <c r="W282" i="37"/>
  <c r="AB282" i="37" s="1"/>
  <c r="V283" i="37"/>
  <c r="W283" i="37"/>
  <c r="AB283" i="37" s="1"/>
  <c r="V284" i="37"/>
  <c r="W284" i="37"/>
  <c r="AB284" i="37" s="1"/>
  <c r="V285" i="37"/>
  <c r="W285" i="37"/>
  <c r="AB285" i="37" s="1"/>
  <c r="V286" i="37"/>
  <c r="W286" i="37"/>
  <c r="AB286" i="37" s="1"/>
  <c r="V287" i="37"/>
  <c r="W287" i="37"/>
  <c r="AB287" i="37" s="1"/>
  <c r="V288" i="37"/>
  <c r="W288" i="37"/>
  <c r="AB288" i="37" s="1"/>
  <c r="V289" i="37"/>
  <c r="W289" i="37"/>
  <c r="AB289" i="37" s="1"/>
  <c r="V290" i="37"/>
  <c r="W290" i="37"/>
  <c r="AB290" i="37" s="1"/>
  <c r="V291" i="37"/>
  <c r="W291" i="37"/>
  <c r="AB291" i="37" s="1"/>
  <c r="V292" i="37"/>
  <c r="W292" i="37"/>
  <c r="AB292" i="37" s="1"/>
  <c r="V293" i="37"/>
  <c r="W293" i="37"/>
  <c r="AB293" i="37" s="1"/>
  <c r="V294" i="37"/>
  <c r="W294" i="37"/>
  <c r="AB294" i="37" s="1"/>
  <c r="V295" i="37"/>
  <c r="W295" i="37"/>
  <c r="AB295" i="37" s="1"/>
  <c r="V296" i="37"/>
  <c r="W296" i="37"/>
  <c r="AB296" i="37" s="1"/>
  <c r="V297" i="37"/>
  <c r="W297" i="37"/>
  <c r="AB297" i="37" s="1"/>
  <c r="V298" i="37"/>
  <c r="W298" i="37"/>
  <c r="AB298" i="37" s="1"/>
  <c r="V299" i="37"/>
  <c r="W299" i="37"/>
  <c r="AB299" i="37" s="1"/>
  <c r="V300" i="37"/>
  <c r="W300" i="37"/>
  <c r="AB300" i="37" s="1"/>
  <c r="V301" i="37"/>
  <c r="W301" i="37"/>
  <c r="AB301" i="37" s="1"/>
  <c r="V302" i="37"/>
  <c r="W302" i="37"/>
  <c r="AB302" i="37" s="1"/>
  <c r="V303" i="37"/>
  <c r="W303" i="37"/>
  <c r="AB303" i="37" s="1"/>
  <c r="V304" i="37"/>
  <c r="W304" i="37"/>
  <c r="AB304" i="37" s="1"/>
  <c r="V305" i="37"/>
  <c r="W305" i="37"/>
  <c r="AB305" i="37" s="1"/>
  <c r="V306" i="37"/>
  <c r="W306" i="37"/>
  <c r="AB306" i="37" s="1"/>
  <c r="V307" i="37"/>
  <c r="W307" i="37"/>
  <c r="AB307" i="37" s="1"/>
  <c r="V308" i="37"/>
  <c r="W308" i="37"/>
  <c r="AB308" i="37" s="1"/>
  <c r="V309" i="37"/>
  <c r="W309" i="37"/>
  <c r="AB309" i="37" s="1"/>
  <c r="V310" i="37"/>
  <c r="W310" i="37"/>
  <c r="AB310" i="37" s="1"/>
  <c r="V311" i="37"/>
  <c r="W311" i="37"/>
  <c r="AB311" i="37" s="1"/>
  <c r="V312" i="37"/>
  <c r="W312" i="37"/>
  <c r="AB312" i="37" s="1"/>
  <c r="V313" i="37"/>
  <c r="W313" i="37"/>
  <c r="AB313" i="37" s="1"/>
  <c r="V314" i="37"/>
  <c r="W314" i="37"/>
  <c r="AB314" i="37" s="1"/>
  <c r="V315" i="37"/>
  <c r="W315" i="37"/>
  <c r="AB315" i="37" s="1"/>
  <c r="V316" i="37"/>
  <c r="W316" i="37"/>
  <c r="AB316" i="37" s="1"/>
  <c r="V317" i="37"/>
  <c r="W317" i="37"/>
  <c r="AB317" i="37" s="1"/>
  <c r="V318" i="37"/>
  <c r="W318" i="37"/>
  <c r="AB318" i="37" s="1"/>
  <c r="V319" i="37"/>
  <c r="W319" i="37"/>
  <c r="AB319" i="37" s="1"/>
  <c r="V320" i="37"/>
  <c r="W320" i="37"/>
  <c r="AB320" i="37" s="1"/>
  <c r="V321" i="37"/>
  <c r="W321" i="37"/>
  <c r="AB321" i="37" s="1"/>
  <c r="V322" i="37"/>
  <c r="W322" i="37"/>
  <c r="AB322" i="37" s="1"/>
  <c r="V323" i="37"/>
  <c r="W323" i="37"/>
  <c r="AB323" i="37" s="1"/>
  <c r="V324" i="37"/>
  <c r="W324" i="37"/>
  <c r="AB324" i="37" s="1"/>
  <c r="V325" i="37"/>
  <c r="W325" i="37"/>
  <c r="AB325" i="37" s="1"/>
  <c r="Y325" i="37"/>
  <c r="Z325" i="37"/>
  <c r="V326" i="37"/>
  <c r="W326" i="37"/>
  <c r="AB326" i="37" s="1"/>
  <c r="V327" i="37"/>
  <c r="W327" i="37"/>
  <c r="AB327" i="37" s="1"/>
  <c r="V328" i="37"/>
  <c r="W328" i="37"/>
  <c r="AB328" i="37" s="1"/>
  <c r="V329" i="37"/>
  <c r="W329" i="37"/>
  <c r="AB329" i="37" s="1"/>
  <c r="V330" i="37"/>
  <c r="W330" i="37"/>
  <c r="AB330" i="37" s="1"/>
  <c r="V331" i="37"/>
  <c r="W331" i="37"/>
  <c r="AB331" i="37" s="1"/>
  <c r="V332" i="37"/>
  <c r="W332" i="37"/>
  <c r="AB332" i="37" s="1"/>
  <c r="V333" i="37"/>
  <c r="W333" i="37"/>
  <c r="AB333" i="37" s="1"/>
  <c r="V334" i="37"/>
  <c r="W334" i="37"/>
  <c r="AB334" i="37" s="1"/>
  <c r="V335" i="37"/>
  <c r="W335" i="37"/>
  <c r="AB335" i="37" s="1"/>
  <c r="V336" i="37"/>
  <c r="W336" i="37"/>
  <c r="AB336" i="37" s="1"/>
  <c r="V337" i="37"/>
  <c r="W337" i="37"/>
  <c r="AB337" i="37" s="1"/>
  <c r="V338" i="37"/>
  <c r="W338" i="37"/>
  <c r="AB338" i="37" s="1"/>
  <c r="V339" i="37"/>
  <c r="W339" i="37"/>
  <c r="AB339" i="37" s="1"/>
  <c r="V340" i="37"/>
  <c r="W340" i="37"/>
  <c r="AB340" i="37" s="1"/>
  <c r="V341" i="37"/>
  <c r="W341" i="37"/>
  <c r="AB341" i="37" s="1"/>
  <c r="V342" i="37"/>
  <c r="W342" i="37"/>
  <c r="AB342" i="37" s="1"/>
  <c r="V343" i="37"/>
  <c r="W343" i="37"/>
  <c r="AB343" i="37" s="1"/>
  <c r="V344" i="37"/>
  <c r="W344" i="37"/>
  <c r="AB344" i="37" s="1"/>
  <c r="V345" i="37"/>
  <c r="W345" i="37"/>
  <c r="AB345" i="37" s="1"/>
  <c r="V346" i="37"/>
  <c r="W346" i="37"/>
  <c r="AB346" i="37" s="1"/>
  <c r="V347" i="37"/>
  <c r="W347" i="37"/>
  <c r="AB347" i="37" s="1"/>
  <c r="V348" i="37"/>
  <c r="W348" i="37"/>
  <c r="AB348" i="37" s="1"/>
  <c r="V349" i="37"/>
  <c r="W349" i="37"/>
  <c r="AB349" i="37" s="1"/>
  <c r="V350" i="37"/>
  <c r="W350" i="37"/>
  <c r="AB350" i="37" s="1"/>
  <c r="V351" i="37"/>
  <c r="W351" i="37"/>
  <c r="AB351" i="37" s="1"/>
  <c r="V352" i="37"/>
  <c r="W352" i="37"/>
  <c r="AB352" i="37" s="1"/>
  <c r="V353" i="37"/>
  <c r="W353" i="37"/>
  <c r="AB353" i="37" s="1"/>
  <c r="V354" i="37"/>
  <c r="W354" i="37"/>
  <c r="AB354" i="37" s="1"/>
  <c r="V355" i="37"/>
  <c r="W355" i="37"/>
  <c r="AB355" i="37" s="1"/>
  <c r="V356" i="37"/>
  <c r="W356" i="37"/>
  <c r="AB356" i="37" s="1"/>
  <c r="V357" i="37"/>
  <c r="W357" i="37"/>
  <c r="AB357" i="37" s="1"/>
  <c r="V358" i="37"/>
  <c r="W358" i="37"/>
  <c r="AB358" i="37" s="1"/>
  <c r="V359" i="37"/>
  <c r="W359" i="37"/>
  <c r="AB359" i="37" s="1"/>
  <c r="V360" i="37"/>
  <c r="W360" i="37"/>
  <c r="AB360" i="37" s="1"/>
  <c r="V361" i="37"/>
  <c r="W361" i="37"/>
  <c r="AB361" i="37" s="1"/>
  <c r="V362" i="37"/>
  <c r="W362" i="37"/>
  <c r="AB362" i="37" s="1"/>
  <c r="V363" i="37"/>
  <c r="W363" i="37"/>
  <c r="AB363" i="37" s="1"/>
  <c r="V364" i="37"/>
  <c r="W364" i="37"/>
  <c r="AB364" i="37" s="1"/>
  <c r="V365" i="37"/>
  <c r="W365" i="37"/>
  <c r="AB365" i="37" s="1"/>
  <c r="V366" i="37"/>
  <c r="W366" i="37"/>
  <c r="AB366" i="37" s="1"/>
  <c r="V367" i="37"/>
  <c r="W367" i="37"/>
  <c r="AB367" i="37" s="1"/>
  <c r="V368" i="37"/>
  <c r="W368" i="37"/>
  <c r="AB368" i="37" s="1"/>
  <c r="V369" i="37"/>
  <c r="W369" i="37"/>
  <c r="AB369" i="37" s="1"/>
  <c r="V370" i="37"/>
  <c r="W370" i="37"/>
  <c r="AB370" i="37" s="1"/>
  <c r="V371" i="37"/>
  <c r="W371" i="37"/>
  <c r="AB371" i="37" s="1"/>
  <c r="V372" i="37"/>
  <c r="W372" i="37"/>
  <c r="AB372" i="37" s="1"/>
  <c r="V373" i="37"/>
  <c r="W373" i="37"/>
  <c r="AB373" i="37" s="1"/>
  <c r="V374" i="37"/>
  <c r="W374" i="37"/>
  <c r="AB374" i="37" s="1"/>
  <c r="V375" i="37"/>
  <c r="W375" i="37"/>
  <c r="AB375" i="37" s="1"/>
  <c r="V376" i="37"/>
  <c r="W376" i="37"/>
  <c r="AB376" i="37" s="1"/>
  <c r="V377" i="37"/>
  <c r="W377" i="37"/>
  <c r="AB377" i="37" s="1"/>
  <c r="V378" i="37"/>
  <c r="W378" i="37"/>
  <c r="AB378" i="37" s="1"/>
  <c r="V379" i="37"/>
  <c r="W379" i="37"/>
  <c r="AB379" i="37" s="1"/>
  <c r="V380" i="37"/>
  <c r="W380" i="37"/>
  <c r="AB380" i="37" s="1"/>
  <c r="V381" i="37"/>
  <c r="W381" i="37"/>
  <c r="AB381" i="37" s="1"/>
  <c r="V382" i="37"/>
  <c r="W382" i="37"/>
  <c r="AB382" i="37" s="1"/>
  <c r="V383" i="37"/>
  <c r="W383" i="37"/>
  <c r="AB383" i="37" s="1"/>
  <c r="V384" i="37"/>
  <c r="W384" i="37"/>
  <c r="AB384" i="37" s="1"/>
  <c r="V385" i="37"/>
  <c r="W385" i="37"/>
  <c r="AB385" i="37" s="1"/>
  <c r="V386" i="37"/>
  <c r="W386" i="37"/>
  <c r="AB386" i="37" s="1"/>
  <c r="V387" i="37"/>
  <c r="W387" i="37"/>
  <c r="AB387" i="37" s="1"/>
  <c r="V388" i="37"/>
  <c r="W388" i="37"/>
  <c r="AB388" i="37" s="1"/>
  <c r="V389" i="37"/>
  <c r="W389" i="37"/>
  <c r="AB389" i="37" s="1"/>
  <c r="V390" i="37"/>
  <c r="W390" i="37"/>
  <c r="AB390" i="37" s="1"/>
  <c r="V391" i="37"/>
  <c r="W391" i="37"/>
  <c r="AB391" i="37" s="1"/>
  <c r="V392" i="37"/>
  <c r="W392" i="37"/>
  <c r="AB392" i="37" s="1"/>
  <c r="V393" i="37"/>
  <c r="W393" i="37"/>
  <c r="AB393" i="37" s="1"/>
  <c r="V394" i="37"/>
  <c r="W394" i="37"/>
  <c r="AB394" i="37" s="1"/>
  <c r="V395" i="37"/>
  <c r="W395" i="37"/>
  <c r="AB395" i="37" s="1"/>
  <c r="V396" i="37"/>
  <c r="W396" i="37"/>
  <c r="AB396" i="37" s="1"/>
  <c r="V397" i="37"/>
  <c r="W397" i="37"/>
  <c r="AB397" i="37" s="1"/>
  <c r="V398" i="37"/>
  <c r="W398" i="37"/>
  <c r="AB398" i="37" s="1"/>
  <c r="V399" i="37"/>
  <c r="W399" i="37"/>
  <c r="AB399" i="37" s="1"/>
  <c r="V400" i="37"/>
  <c r="W400" i="37"/>
  <c r="AB400" i="37" s="1"/>
  <c r="V401" i="37"/>
  <c r="W401" i="37"/>
  <c r="AB401" i="37" s="1"/>
  <c r="V402" i="37"/>
  <c r="W402" i="37"/>
  <c r="AB402" i="37" s="1"/>
  <c r="V403" i="37"/>
  <c r="W403" i="37"/>
  <c r="AB403" i="37" s="1"/>
  <c r="V404" i="37"/>
  <c r="W404" i="37"/>
  <c r="AB404" i="37" s="1"/>
  <c r="V405" i="37"/>
  <c r="W405" i="37"/>
  <c r="AB405" i="37" s="1"/>
  <c r="V406" i="37"/>
  <c r="W406" i="37"/>
  <c r="AB406" i="37" s="1"/>
  <c r="V407" i="37"/>
  <c r="W407" i="37"/>
  <c r="AB407" i="37" s="1"/>
  <c r="V408" i="37"/>
  <c r="W408" i="37"/>
  <c r="AB408" i="37" s="1"/>
  <c r="V409" i="37"/>
  <c r="W409" i="37"/>
  <c r="AB409" i="37" s="1"/>
  <c r="V410" i="37"/>
  <c r="W410" i="37"/>
  <c r="AB410" i="37" s="1"/>
  <c r="V411" i="37"/>
  <c r="W411" i="37"/>
  <c r="AB411" i="37" s="1"/>
  <c r="V412" i="37"/>
  <c r="W412" i="37"/>
  <c r="AB412" i="37" s="1"/>
  <c r="V413" i="37"/>
  <c r="W413" i="37"/>
  <c r="AB413" i="37" s="1"/>
  <c r="V414" i="37"/>
  <c r="W414" i="37"/>
  <c r="AB414" i="37" s="1"/>
  <c r="V415" i="37"/>
  <c r="W415" i="37"/>
  <c r="AB415" i="37" s="1"/>
  <c r="V416" i="37"/>
  <c r="W416" i="37"/>
  <c r="AB416" i="37" s="1"/>
  <c r="V417" i="37"/>
  <c r="W417" i="37"/>
  <c r="AB417" i="37" s="1"/>
  <c r="V418" i="37"/>
  <c r="W418" i="37"/>
  <c r="AB418" i="37" s="1"/>
  <c r="V419" i="37"/>
  <c r="W419" i="37"/>
  <c r="AB419" i="37" s="1"/>
  <c r="V420" i="37"/>
  <c r="W420" i="37"/>
  <c r="AB420" i="37" s="1"/>
  <c r="V421" i="37"/>
  <c r="W421" i="37"/>
  <c r="AB421" i="37" s="1"/>
  <c r="V422" i="37"/>
  <c r="W422" i="37"/>
  <c r="AB422" i="37" s="1"/>
  <c r="V423" i="37"/>
  <c r="W423" i="37"/>
  <c r="AB423" i="37" s="1"/>
  <c r="V424" i="37"/>
  <c r="W424" i="37"/>
  <c r="AB424" i="37" s="1"/>
  <c r="V425" i="37"/>
  <c r="W425" i="37"/>
  <c r="AB425" i="37" s="1"/>
  <c r="V426" i="37"/>
  <c r="W426" i="37"/>
  <c r="AB426" i="37" s="1"/>
  <c r="V427" i="37"/>
  <c r="W427" i="37"/>
  <c r="AB427" i="37" s="1"/>
  <c r="V428" i="37"/>
  <c r="W428" i="37"/>
  <c r="AB428" i="37" s="1"/>
  <c r="V429" i="37"/>
  <c r="W429" i="37"/>
  <c r="AB429" i="37" s="1"/>
  <c r="V430" i="37"/>
  <c r="W430" i="37"/>
  <c r="AB430" i="37" s="1"/>
  <c r="V431" i="37"/>
  <c r="W431" i="37"/>
  <c r="AB431" i="37" s="1"/>
  <c r="V432" i="37"/>
  <c r="W432" i="37"/>
  <c r="AB432" i="37" s="1"/>
  <c r="V433" i="37"/>
  <c r="W433" i="37"/>
  <c r="AB433" i="37" s="1"/>
  <c r="V434" i="37"/>
  <c r="W434" i="37"/>
  <c r="AB434" i="37" s="1"/>
  <c r="V435" i="37"/>
  <c r="W435" i="37"/>
  <c r="AB435" i="37" s="1"/>
  <c r="V436" i="37"/>
  <c r="W436" i="37"/>
  <c r="AB436" i="37" s="1"/>
  <c r="V437" i="37"/>
  <c r="W437" i="37"/>
  <c r="AB437" i="37" s="1"/>
  <c r="V438" i="37"/>
  <c r="W438" i="37"/>
  <c r="AB438" i="37" s="1"/>
  <c r="V439" i="37"/>
  <c r="W439" i="37"/>
  <c r="AB439" i="37" s="1"/>
  <c r="V440" i="37"/>
  <c r="W440" i="37"/>
  <c r="AB440" i="37" s="1"/>
  <c r="V441" i="37"/>
  <c r="W441" i="37"/>
  <c r="AB441" i="37" s="1"/>
  <c r="V442" i="37"/>
  <c r="W442" i="37"/>
  <c r="AB442" i="37" s="1"/>
  <c r="V443" i="37"/>
  <c r="W443" i="37"/>
  <c r="AB443" i="37" s="1"/>
  <c r="V444" i="37"/>
  <c r="W444" i="37"/>
  <c r="AB444" i="37" s="1"/>
  <c r="V445" i="37"/>
  <c r="W445" i="37"/>
  <c r="AB445" i="37" s="1"/>
  <c r="V446" i="37"/>
  <c r="W446" i="37"/>
  <c r="AB446" i="37" s="1"/>
  <c r="V447" i="37"/>
  <c r="W447" i="37"/>
  <c r="AB447" i="37" s="1"/>
  <c r="V448" i="37"/>
  <c r="W448" i="37"/>
  <c r="AB448" i="37" s="1"/>
  <c r="V449" i="37"/>
  <c r="W449" i="37"/>
  <c r="AB449" i="37" s="1"/>
  <c r="V450" i="37"/>
  <c r="W450" i="37"/>
  <c r="AB450" i="37" s="1"/>
  <c r="V451" i="37"/>
  <c r="W451" i="37"/>
  <c r="AB451" i="37" s="1"/>
  <c r="V452" i="37"/>
  <c r="W452" i="37"/>
  <c r="AB452" i="37" s="1"/>
  <c r="V453" i="37"/>
  <c r="W453" i="37"/>
  <c r="AB453" i="37" s="1"/>
  <c r="V454" i="37"/>
  <c r="W454" i="37"/>
  <c r="AB454" i="37" s="1"/>
  <c r="V455" i="37"/>
  <c r="W455" i="37"/>
  <c r="AB455" i="37" s="1"/>
  <c r="V456" i="37"/>
  <c r="W456" i="37"/>
  <c r="AB456" i="37" s="1"/>
  <c r="V457" i="37"/>
  <c r="W457" i="37"/>
  <c r="AB457" i="37" s="1"/>
  <c r="V458" i="37"/>
  <c r="W458" i="37"/>
  <c r="AB458" i="37" s="1"/>
  <c r="V459" i="37"/>
  <c r="W459" i="37"/>
  <c r="AB459" i="37" s="1"/>
  <c r="V460" i="37"/>
  <c r="W460" i="37"/>
  <c r="AB460" i="37" s="1"/>
  <c r="V461" i="37"/>
  <c r="W461" i="37"/>
  <c r="AB461" i="37" s="1"/>
  <c r="V462" i="37"/>
  <c r="W462" i="37"/>
  <c r="AB462" i="37" s="1"/>
  <c r="V463" i="37"/>
  <c r="W463" i="37"/>
  <c r="AB463" i="37" s="1"/>
  <c r="V464" i="37"/>
  <c r="W464" i="37"/>
  <c r="AB464" i="37" s="1"/>
  <c r="V465" i="37"/>
  <c r="W465" i="37"/>
  <c r="AB465" i="37" s="1"/>
  <c r="Y465" i="37"/>
  <c r="Z465" i="37"/>
  <c r="V466" i="37"/>
  <c r="W466" i="37"/>
  <c r="AB466" i="37" s="1"/>
  <c r="V467" i="37"/>
  <c r="W467" i="37"/>
  <c r="AB467" i="37" s="1"/>
  <c r="V468" i="37"/>
  <c r="W468" i="37"/>
  <c r="AB468" i="37" s="1"/>
  <c r="Y468" i="37"/>
  <c r="Z468" i="37"/>
  <c r="V469" i="37"/>
  <c r="W469" i="37"/>
  <c r="AB469" i="37" s="1"/>
  <c r="V470" i="37"/>
  <c r="W470" i="37"/>
  <c r="AB470" i="37" s="1"/>
  <c r="V471" i="37"/>
  <c r="W471" i="37"/>
  <c r="AB471" i="37" s="1"/>
  <c r="V472" i="37"/>
  <c r="W472" i="37"/>
  <c r="AB472" i="37" s="1"/>
  <c r="V473" i="37"/>
  <c r="W473" i="37"/>
  <c r="AB473" i="37" s="1"/>
  <c r="V474" i="37"/>
  <c r="W474" i="37"/>
  <c r="AB474" i="37" s="1"/>
  <c r="V475" i="37"/>
  <c r="W475" i="37"/>
  <c r="AB475" i="37" s="1"/>
  <c r="V476" i="37"/>
  <c r="W476" i="37"/>
  <c r="AB476" i="37" s="1"/>
  <c r="V477" i="37"/>
  <c r="W477" i="37"/>
  <c r="AB477" i="37" s="1"/>
  <c r="V478" i="37"/>
  <c r="W478" i="37"/>
  <c r="AB478" i="37" s="1"/>
  <c r="V479" i="37"/>
  <c r="W479" i="37"/>
  <c r="AB479" i="37" s="1"/>
  <c r="V480" i="37"/>
  <c r="W480" i="37"/>
  <c r="AB480" i="37" s="1"/>
  <c r="V481" i="37"/>
  <c r="W481" i="37"/>
  <c r="AB481" i="37" s="1"/>
  <c r="V482" i="37"/>
  <c r="W482" i="37"/>
  <c r="AB482" i="37" s="1"/>
  <c r="V483" i="37"/>
  <c r="W483" i="37"/>
  <c r="AB483" i="37" s="1"/>
  <c r="V484" i="37"/>
  <c r="W484" i="37"/>
  <c r="AB484" i="37" s="1"/>
  <c r="V485" i="37"/>
  <c r="W485" i="37"/>
  <c r="AB485" i="37" s="1"/>
  <c r="V486" i="37"/>
  <c r="W486" i="37"/>
  <c r="AB486" i="37" s="1"/>
  <c r="V487" i="37"/>
  <c r="W487" i="37"/>
  <c r="AB487" i="37" s="1"/>
  <c r="V488" i="37"/>
  <c r="W488" i="37"/>
  <c r="AB488" i="37" s="1"/>
  <c r="V489" i="37"/>
  <c r="W489" i="37"/>
  <c r="AB489" i="37" s="1"/>
  <c r="V490" i="37"/>
  <c r="W490" i="37"/>
  <c r="AB490" i="37" s="1"/>
  <c r="V491" i="37"/>
  <c r="W491" i="37"/>
  <c r="AB491" i="37" s="1"/>
  <c r="V492" i="37"/>
  <c r="W492" i="37"/>
  <c r="AB492" i="37" s="1"/>
  <c r="V493" i="37"/>
  <c r="W493" i="37"/>
  <c r="AB493" i="37" s="1"/>
  <c r="V494" i="37"/>
  <c r="W494" i="37"/>
  <c r="AB494" i="37" s="1"/>
  <c r="V495" i="37"/>
  <c r="W495" i="37"/>
  <c r="AB495" i="37" s="1"/>
  <c r="V496" i="37"/>
  <c r="W496" i="37"/>
  <c r="AB496" i="37" s="1"/>
  <c r="V497" i="37"/>
  <c r="W497" i="37"/>
  <c r="AB497" i="37" s="1"/>
  <c r="V498" i="37"/>
  <c r="W498" i="37"/>
  <c r="AB498" i="37" s="1"/>
  <c r="V499" i="37"/>
  <c r="W499" i="37"/>
  <c r="AB499" i="37" s="1"/>
  <c r="V500" i="37"/>
  <c r="W500" i="37"/>
  <c r="AB500" i="37" s="1"/>
  <c r="V501" i="37"/>
  <c r="W501" i="37"/>
  <c r="AB501" i="37" s="1"/>
  <c r="V502" i="37"/>
  <c r="W502" i="37"/>
  <c r="AB502" i="37" s="1"/>
  <c r="V503" i="37"/>
  <c r="W503" i="37"/>
  <c r="AB503" i="37" s="1"/>
  <c r="V504" i="37"/>
  <c r="W504" i="37"/>
  <c r="AB504" i="37" s="1"/>
  <c r="V505" i="37"/>
  <c r="W505" i="37"/>
  <c r="AB505" i="37" s="1"/>
  <c r="V506" i="37"/>
  <c r="W506" i="37"/>
  <c r="AB506" i="37" s="1"/>
  <c r="V507" i="37"/>
  <c r="W507" i="37"/>
  <c r="AB507" i="37" s="1"/>
  <c r="V508" i="37"/>
  <c r="W508" i="37"/>
  <c r="AB508" i="37" s="1"/>
  <c r="V509" i="37"/>
  <c r="W509" i="37"/>
  <c r="AB509" i="37" s="1"/>
  <c r="V510" i="37"/>
  <c r="W510" i="37"/>
  <c r="AB510" i="37" s="1"/>
  <c r="V511" i="37"/>
  <c r="W511" i="37"/>
  <c r="AB511" i="37" s="1"/>
  <c r="V512" i="37"/>
  <c r="W512" i="37"/>
  <c r="AB512" i="37" s="1"/>
  <c r="V513" i="37"/>
  <c r="W513" i="37"/>
  <c r="AB513" i="37" s="1"/>
  <c r="V514" i="37"/>
  <c r="W514" i="37"/>
  <c r="AB514" i="37" s="1"/>
  <c r="V515" i="37"/>
  <c r="W515" i="37"/>
  <c r="AB515" i="37" s="1"/>
  <c r="V516" i="37"/>
  <c r="W516" i="37"/>
  <c r="AB516" i="37" s="1"/>
  <c r="V517" i="37"/>
  <c r="W517" i="37"/>
  <c r="AB517" i="37" s="1"/>
  <c r="V518" i="37"/>
  <c r="W518" i="37"/>
  <c r="AB518" i="37" s="1"/>
  <c r="V519" i="37"/>
  <c r="W519" i="37"/>
  <c r="AB519" i="37" s="1"/>
  <c r="V520" i="37"/>
  <c r="W520" i="37"/>
  <c r="AB520" i="37" s="1"/>
  <c r="V521" i="37"/>
  <c r="W521" i="37"/>
  <c r="AB521" i="37" s="1"/>
  <c r="V522" i="37"/>
  <c r="W522" i="37"/>
  <c r="AB522" i="37" s="1"/>
  <c r="V523" i="37"/>
  <c r="W523" i="37"/>
  <c r="AB523" i="37" s="1"/>
  <c r="V524" i="37"/>
  <c r="W524" i="37"/>
  <c r="AB524" i="37" s="1"/>
  <c r="V525" i="37"/>
  <c r="W525" i="37"/>
  <c r="AB525" i="37" s="1"/>
  <c r="V526" i="37"/>
  <c r="W526" i="37"/>
  <c r="AB526" i="37" s="1"/>
  <c r="V527" i="37"/>
  <c r="W527" i="37"/>
  <c r="AB527" i="37" s="1"/>
  <c r="V528" i="37"/>
  <c r="W528" i="37"/>
  <c r="AB528" i="37" s="1"/>
  <c r="V529" i="37"/>
  <c r="W529" i="37"/>
  <c r="AB529" i="37" s="1"/>
  <c r="V530" i="37"/>
  <c r="W530" i="37"/>
  <c r="AB530" i="37" s="1"/>
  <c r="V531" i="37"/>
  <c r="W531" i="37"/>
  <c r="AB531" i="37" s="1"/>
  <c r="V532" i="37"/>
  <c r="W532" i="37"/>
  <c r="AB532" i="37" s="1"/>
  <c r="V533" i="37"/>
  <c r="W533" i="37"/>
  <c r="AB533" i="37" s="1"/>
  <c r="V534" i="37"/>
  <c r="W534" i="37"/>
  <c r="AB534" i="37" s="1"/>
  <c r="V535" i="37"/>
  <c r="W535" i="37"/>
  <c r="AB535" i="37" s="1"/>
  <c r="V536" i="37"/>
  <c r="W536" i="37"/>
  <c r="AB536" i="37" s="1"/>
  <c r="V537" i="37"/>
  <c r="W537" i="37"/>
  <c r="AB537" i="37" s="1"/>
  <c r="V538" i="37"/>
  <c r="W538" i="37"/>
  <c r="AB538" i="37" s="1"/>
  <c r="V539" i="37"/>
  <c r="W539" i="37"/>
  <c r="AB539" i="37" s="1"/>
  <c r="V540" i="37"/>
  <c r="W540" i="37"/>
  <c r="AB540" i="37" s="1"/>
  <c r="V541" i="37"/>
  <c r="W541" i="37"/>
  <c r="AB541" i="37" s="1"/>
  <c r="V542" i="37"/>
  <c r="W542" i="37"/>
  <c r="AB542" i="37" s="1"/>
  <c r="V543" i="37"/>
  <c r="W543" i="37"/>
  <c r="AB543" i="37" s="1"/>
  <c r="Y543" i="37"/>
  <c r="Z543" i="37"/>
  <c r="V544" i="37"/>
  <c r="W544" i="37"/>
  <c r="AB544" i="37" s="1"/>
  <c r="V545" i="37"/>
  <c r="W545" i="37"/>
  <c r="AB545" i="37" s="1"/>
  <c r="V546" i="37"/>
  <c r="W546" i="37"/>
  <c r="AB546" i="37" s="1"/>
  <c r="V547" i="37"/>
  <c r="W547" i="37"/>
  <c r="AB547" i="37" s="1"/>
  <c r="V548" i="37"/>
  <c r="W548" i="37"/>
  <c r="AB548" i="37" s="1"/>
  <c r="V549" i="37"/>
  <c r="W549" i="37"/>
  <c r="AB549" i="37" s="1"/>
  <c r="V550" i="37"/>
  <c r="W550" i="37"/>
  <c r="AB550" i="37" s="1"/>
  <c r="V551" i="37"/>
  <c r="W551" i="37"/>
  <c r="AB551" i="37" s="1"/>
  <c r="V552" i="37"/>
  <c r="W552" i="37"/>
  <c r="AB552" i="37" s="1"/>
  <c r="V553" i="37"/>
  <c r="W553" i="37"/>
  <c r="AB553" i="37" s="1"/>
  <c r="V554" i="37"/>
  <c r="W554" i="37"/>
  <c r="AB554" i="37" s="1"/>
  <c r="V555" i="37"/>
  <c r="W555" i="37"/>
  <c r="AB555" i="37" s="1"/>
  <c r="V556" i="37"/>
  <c r="W556" i="37"/>
  <c r="AB556" i="37" s="1"/>
  <c r="V557" i="37"/>
  <c r="W557" i="37"/>
  <c r="AB557" i="37" s="1"/>
  <c r="V558" i="37"/>
  <c r="W558" i="37"/>
  <c r="AB558" i="37" s="1"/>
  <c r="V559" i="37"/>
  <c r="W559" i="37"/>
  <c r="AB559" i="37" s="1"/>
  <c r="V560" i="37"/>
  <c r="W560" i="37"/>
  <c r="AB560" i="37" s="1"/>
  <c r="V561" i="37"/>
  <c r="W561" i="37"/>
  <c r="AB561" i="37" s="1"/>
  <c r="V562" i="37"/>
  <c r="W562" i="37"/>
  <c r="AB562" i="37" s="1"/>
  <c r="V563" i="37"/>
  <c r="W563" i="37"/>
  <c r="AB563" i="37" s="1"/>
  <c r="V564" i="37"/>
  <c r="W564" i="37"/>
  <c r="AB564" i="37" s="1"/>
  <c r="V565" i="37"/>
  <c r="W565" i="37"/>
  <c r="AB565" i="37" s="1"/>
  <c r="V566" i="37"/>
  <c r="W566" i="37"/>
  <c r="AB566" i="37" s="1"/>
  <c r="V567" i="37"/>
  <c r="W567" i="37"/>
  <c r="AB567" i="37" s="1"/>
  <c r="V568" i="37"/>
  <c r="W568" i="37"/>
  <c r="AB568" i="37" s="1"/>
  <c r="V569" i="37"/>
  <c r="W569" i="37"/>
  <c r="AB569" i="37" s="1"/>
  <c r="V570" i="37"/>
  <c r="W570" i="37"/>
  <c r="AB570" i="37" s="1"/>
  <c r="V571" i="37"/>
  <c r="W571" i="37"/>
  <c r="AB571" i="37" s="1"/>
  <c r="V572" i="37"/>
  <c r="W572" i="37"/>
  <c r="AB572" i="37" s="1"/>
  <c r="V573" i="37"/>
  <c r="W573" i="37"/>
  <c r="AB573" i="37" s="1"/>
  <c r="V574" i="37"/>
  <c r="W574" i="37"/>
  <c r="AB574" i="37" s="1"/>
  <c r="V575" i="37"/>
  <c r="W575" i="37"/>
  <c r="AB575" i="37" s="1"/>
  <c r="V576" i="37"/>
  <c r="W576" i="37"/>
  <c r="AB576" i="37" s="1"/>
  <c r="V577" i="37"/>
  <c r="W577" i="37"/>
  <c r="AB577" i="37" s="1"/>
  <c r="V578" i="37"/>
  <c r="W578" i="37"/>
  <c r="AB578" i="37" s="1"/>
  <c r="V579" i="37"/>
  <c r="W579" i="37"/>
  <c r="AB579" i="37" s="1"/>
  <c r="V580" i="37"/>
  <c r="W580" i="37"/>
  <c r="AB580" i="37" s="1"/>
  <c r="V581" i="37"/>
  <c r="W581" i="37"/>
  <c r="AB581" i="37" s="1"/>
  <c r="V582" i="37"/>
  <c r="W582" i="37"/>
  <c r="AB582" i="37" s="1"/>
  <c r="V583" i="37"/>
  <c r="W583" i="37"/>
  <c r="AB583" i="37" s="1"/>
  <c r="V584" i="37"/>
  <c r="W584" i="37"/>
  <c r="AB584" i="37" s="1"/>
  <c r="V585" i="37"/>
  <c r="W585" i="37"/>
  <c r="AB585" i="37" s="1"/>
  <c r="V586" i="37"/>
  <c r="W586" i="37"/>
  <c r="AB586" i="37" s="1"/>
  <c r="V587" i="37"/>
  <c r="W587" i="37"/>
  <c r="AB587" i="37" s="1"/>
  <c r="V588" i="37"/>
  <c r="W588" i="37"/>
  <c r="AB588" i="37" s="1"/>
  <c r="V589" i="37"/>
  <c r="W589" i="37"/>
  <c r="AB589" i="37" s="1"/>
  <c r="V590" i="37"/>
  <c r="W590" i="37"/>
  <c r="AB590" i="37" s="1"/>
  <c r="V591" i="37"/>
  <c r="W591" i="37"/>
  <c r="AB591" i="37" s="1"/>
  <c r="V592" i="37"/>
  <c r="W592" i="37"/>
  <c r="AB592" i="37" s="1"/>
  <c r="V593" i="37"/>
  <c r="W593" i="37"/>
  <c r="AB593" i="37" s="1"/>
  <c r="V594" i="37"/>
  <c r="W594" i="37"/>
  <c r="AB594" i="37" s="1"/>
  <c r="V595" i="37"/>
  <c r="W595" i="37"/>
  <c r="AB595" i="37" s="1"/>
  <c r="V596" i="37"/>
  <c r="W596" i="37"/>
  <c r="AB596" i="37" s="1"/>
  <c r="V597" i="37"/>
  <c r="W597" i="37"/>
  <c r="AB597" i="37" s="1"/>
  <c r="V598" i="37"/>
  <c r="W598" i="37"/>
  <c r="AB598" i="37" s="1"/>
  <c r="V599" i="37"/>
  <c r="W599" i="37"/>
  <c r="AB599" i="37" s="1"/>
  <c r="V600" i="37"/>
  <c r="W600" i="37"/>
  <c r="AB600" i="37" s="1"/>
  <c r="V601" i="37"/>
  <c r="W601" i="37"/>
  <c r="AB601" i="37" s="1"/>
  <c r="V602" i="37"/>
  <c r="W602" i="37"/>
  <c r="AB602" i="37" s="1"/>
  <c r="V603" i="37"/>
  <c r="W603" i="37"/>
  <c r="AB603" i="37" s="1"/>
  <c r="V604" i="37"/>
  <c r="W604" i="37"/>
  <c r="AB604" i="37" s="1"/>
  <c r="V605" i="37"/>
  <c r="W605" i="37"/>
  <c r="AB605" i="37" s="1"/>
  <c r="Y605" i="37"/>
  <c r="Z605" i="37"/>
  <c r="V606" i="37"/>
  <c r="W606" i="37"/>
  <c r="AB606" i="37" s="1"/>
  <c r="V607" i="37"/>
  <c r="W607" i="37"/>
  <c r="AB607" i="37" s="1"/>
  <c r="V608" i="37"/>
  <c r="W608" i="37"/>
  <c r="AB608" i="37" s="1"/>
  <c r="V609" i="37"/>
  <c r="W609" i="37"/>
  <c r="AB609" i="37" s="1"/>
  <c r="Y609" i="37"/>
  <c r="Z609" i="37"/>
  <c r="V610" i="37"/>
  <c r="W610" i="37"/>
  <c r="AB610" i="37" s="1"/>
  <c r="V611" i="37"/>
  <c r="W611" i="37"/>
  <c r="AB611" i="37" s="1"/>
  <c r="V612" i="37"/>
  <c r="W612" i="37"/>
  <c r="AB612" i="37" s="1"/>
  <c r="V613" i="37"/>
  <c r="W613" i="37"/>
  <c r="AB613" i="37" s="1"/>
  <c r="V614" i="37"/>
  <c r="W614" i="37"/>
  <c r="AB614" i="37" s="1"/>
  <c r="V615" i="37"/>
  <c r="W615" i="37"/>
  <c r="AB615" i="37" s="1"/>
  <c r="V616" i="37"/>
  <c r="W616" i="37"/>
  <c r="V617" i="37"/>
  <c r="W617" i="37"/>
  <c r="V618" i="37"/>
  <c r="W618" i="37"/>
  <c r="V619" i="37"/>
  <c r="W619" i="37"/>
  <c r="V620" i="37"/>
  <c r="W620" i="37"/>
  <c r="V621" i="37"/>
  <c r="W621" i="37"/>
  <c r="V622" i="37"/>
  <c r="W622" i="37"/>
  <c r="V623" i="37"/>
  <c r="W623" i="37"/>
  <c r="V624" i="37"/>
  <c r="W624" i="37"/>
  <c r="V625" i="37"/>
  <c r="W625" i="37"/>
  <c r="V626" i="37"/>
  <c r="W626" i="37"/>
  <c r="V627" i="37"/>
  <c r="W627" i="37"/>
  <c r="V628" i="37"/>
  <c r="W628" i="37"/>
  <c r="V629" i="37"/>
  <c r="W629" i="37"/>
  <c r="V630" i="37"/>
  <c r="W630" i="37"/>
  <c r="V631" i="37"/>
  <c r="W631" i="37"/>
  <c r="V632" i="37"/>
  <c r="W632" i="37"/>
  <c r="V633" i="37"/>
  <c r="W633" i="37"/>
  <c r="V634" i="37"/>
  <c r="W634" i="37"/>
  <c r="V635" i="37"/>
  <c r="W635" i="37"/>
  <c r="V636" i="37"/>
  <c r="W636" i="37"/>
  <c r="V637" i="37"/>
  <c r="W637" i="37"/>
  <c r="V638" i="37"/>
  <c r="W638" i="37"/>
  <c r="V639" i="37"/>
  <c r="W639" i="37"/>
  <c r="V640" i="37"/>
  <c r="W640" i="37"/>
  <c r="V641" i="37"/>
  <c r="W641" i="37"/>
  <c r="V642" i="37"/>
  <c r="W642" i="37"/>
  <c r="V643" i="37"/>
  <c r="W643" i="37"/>
  <c r="V644" i="37"/>
  <c r="W644" i="37"/>
  <c r="V645" i="37"/>
  <c r="W645" i="37"/>
  <c r="V646" i="37"/>
  <c r="W646" i="37"/>
  <c r="V647" i="37"/>
  <c r="W647" i="37"/>
  <c r="V648" i="37"/>
  <c r="W648" i="37"/>
  <c r="V649" i="37"/>
  <c r="W649" i="37"/>
  <c r="V650" i="37"/>
  <c r="W650" i="37"/>
  <c r="V651" i="37"/>
  <c r="W651" i="37"/>
  <c r="V652" i="37"/>
  <c r="W652" i="37"/>
  <c r="V653" i="37"/>
  <c r="W653" i="37"/>
  <c r="V654" i="37"/>
  <c r="W654" i="37"/>
  <c r="V655" i="37"/>
  <c r="W655" i="37"/>
  <c r="V656" i="37"/>
  <c r="W656" i="37"/>
  <c r="V657" i="37"/>
  <c r="W657" i="37"/>
  <c r="Y657" i="37"/>
  <c r="Z657" i="37"/>
  <c r="V658" i="37"/>
  <c r="W658" i="37"/>
  <c r="V659" i="37"/>
  <c r="W659" i="37"/>
  <c r="V660" i="37"/>
  <c r="W660" i="37"/>
  <c r="V661" i="37"/>
  <c r="W661" i="37"/>
  <c r="V662" i="37"/>
  <c r="W662" i="37"/>
  <c r="V663" i="37"/>
  <c r="W663" i="37"/>
  <c r="V664" i="37"/>
  <c r="W664" i="37"/>
  <c r="V665" i="37"/>
  <c r="W665" i="37"/>
  <c r="V666" i="37"/>
  <c r="W666" i="37"/>
  <c r="V667" i="37"/>
  <c r="W667" i="37"/>
  <c r="V668" i="37"/>
  <c r="W668" i="37"/>
  <c r="V669" i="37"/>
  <c r="W669" i="37"/>
  <c r="V670" i="37"/>
  <c r="W670" i="37"/>
  <c r="V671" i="37"/>
  <c r="W671" i="37"/>
  <c r="V672" i="37"/>
  <c r="W672" i="37"/>
  <c r="V673" i="37"/>
  <c r="W673" i="37"/>
  <c r="V674" i="37"/>
  <c r="W674" i="37"/>
  <c r="V675" i="37"/>
  <c r="W675" i="37"/>
  <c r="V676" i="37"/>
  <c r="W676" i="37"/>
  <c r="V677" i="37"/>
  <c r="W677" i="37"/>
  <c r="V678" i="37"/>
  <c r="W678" i="37"/>
  <c r="V679" i="37"/>
  <c r="W679" i="37"/>
  <c r="V680" i="37"/>
  <c r="W680" i="37"/>
  <c r="V681" i="37"/>
  <c r="W681" i="37"/>
  <c r="V682" i="37"/>
  <c r="W682" i="37"/>
  <c r="V683" i="37"/>
  <c r="W683" i="37"/>
  <c r="V684" i="37"/>
  <c r="W684" i="37"/>
  <c r="V685" i="37"/>
  <c r="W685" i="37"/>
  <c r="V686" i="37"/>
  <c r="W686" i="37"/>
  <c r="V687" i="37"/>
  <c r="W687" i="37"/>
  <c r="V688" i="37"/>
  <c r="W688" i="37"/>
  <c r="V689" i="37"/>
  <c r="W689" i="37"/>
  <c r="V690" i="37"/>
  <c r="W690" i="37"/>
  <c r="V691" i="37"/>
  <c r="W691" i="37"/>
  <c r="V692" i="37"/>
  <c r="W692" i="37"/>
  <c r="V693" i="37"/>
  <c r="W693" i="37"/>
  <c r="V694" i="37"/>
  <c r="W694" i="37"/>
  <c r="V695" i="37"/>
  <c r="W695" i="37"/>
  <c r="V696" i="37"/>
  <c r="W696" i="37"/>
  <c r="V697" i="37"/>
  <c r="W697" i="37"/>
  <c r="V698" i="37"/>
  <c r="W698" i="37"/>
  <c r="V699" i="37"/>
  <c r="W699" i="37"/>
  <c r="V700" i="37"/>
  <c r="W700" i="37"/>
  <c r="V701" i="37"/>
  <c r="W701" i="37"/>
  <c r="V702" i="37"/>
  <c r="W702" i="37"/>
  <c r="V703" i="37"/>
  <c r="W703" i="37"/>
  <c r="V704" i="37"/>
  <c r="W704" i="37"/>
  <c r="V705" i="37"/>
  <c r="W705" i="37"/>
  <c r="V706" i="37"/>
  <c r="W706" i="37"/>
  <c r="V707" i="37"/>
  <c r="W707" i="37"/>
  <c r="V708" i="37"/>
  <c r="W708" i="37"/>
  <c r="V709" i="37"/>
  <c r="W709" i="37"/>
  <c r="V710" i="37"/>
  <c r="W710" i="37"/>
  <c r="V711" i="37"/>
  <c r="W711" i="37"/>
  <c r="V712" i="37"/>
  <c r="W712" i="37"/>
  <c r="V713" i="37"/>
  <c r="W713" i="37"/>
  <c r="V714" i="37"/>
  <c r="W714" i="37"/>
  <c r="V715" i="37"/>
  <c r="W715" i="37"/>
  <c r="V716" i="37"/>
  <c r="W716" i="37"/>
  <c r="V717" i="37"/>
  <c r="W717" i="37"/>
  <c r="V718" i="37"/>
  <c r="W718" i="37"/>
  <c r="V719" i="37"/>
  <c r="W719" i="37"/>
  <c r="V720" i="37"/>
  <c r="W720" i="37"/>
  <c r="V721" i="37"/>
  <c r="W721" i="37"/>
  <c r="V722" i="37"/>
  <c r="W722" i="37"/>
  <c r="Y722" i="37"/>
  <c r="Z722" i="37"/>
  <c r="V723" i="37"/>
  <c r="W723" i="37"/>
  <c r="Y723" i="37"/>
  <c r="Z723" i="37"/>
  <c r="V724" i="37"/>
  <c r="W724" i="37"/>
  <c r="V725" i="37"/>
  <c r="W725" i="37"/>
  <c r="V726" i="37"/>
  <c r="W726" i="37"/>
  <c r="Y726" i="37"/>
  <c r="Z726" i="37"/>
  <c r="V727" i="37"/>
  <c r="W727" i="37"/>
  <c r="V728" i="37"/>
  <c r="W728" i="37"/>
  <c r="V729" i="37"/>
  <c r="W729" i="37"/>
  <c r="V730" i="37"/>
  <c r="W730" i="37"/>
  <c r="V731" i="37"/>
  <c r="W731" i="37"/>
  <c r="Y731" i="37"/>
  <c r="Z731" i="37"/>
  <c r="V732" i="37"/>
  <c r="W732" i="37"/>
  <c r="Y732" i="37"/>
  <c r="Z732" i="37"/>
  <c r="V733" i="37"/>
  <c r="W733" i="37"/>
  <c r="Y733" i="37"/>
  <c r="Z733" i="37"/>
  <c r="V734" i="37"/>
  <c r="W734" i="37"/>
  <c r="Y734" i="37"/>
  <c r="Z734" i="37"/>
  <c r="V735" i="37"/>
  <c r="W735" i="37"/>
  <c r="V736" i="37"/>
  <c r="W736" i="37"/>
  <c r="Y736" i="37"/>
  <c r="Z736" i="37"/>
  <c r="V737" i="37"/>
  <c r="W737" i="37"/>
  <c r="V738" i="37"/>
  <c r="W738" i="37"/>
  <c r="V739" i="37"/>
  <c r="W739" i="37"/>
  <c r="V740" i="37"/>
  <c r="W740" i="37"/>
  <c r="V741" i="37"/>
  <c r="W741" i="37"/>
  <c r="V742" i="37"/>
  <c r="W742" i="37"/>
  <c r="V743" i="37"/>
  <c r="W743" i="37"/>
  <c r="V744" i="37"/>
  <c r="W744" i="37"/>
  <c r="Y744" i="37"/>
  <c r="Z744" i="37"/>
  <c r="V745" i="37"/>
  <c r="W745" i="37"/>
  <c r="Y745" i="37"/>
  <c r="Z745" i="37"/>
  <c r="V746" i="37"/>
  <c r="W746" i="37"/>
  <c r="V747" i="37"/>
  <c r="W747" i="37"/>
  <c r="Y747" i="37"/>
  <c r="Z747" i="37"/>
  <c r="V748" i="37"/>
  <c r="W748" i="37"/>
  <c r="V749" i="37"/>
  <c r="W749" i="37"/>
  <c r="V750" i="37"/>
  <c r="W750" i="37"/>
  <c r="V751" i="37"/>
  <c r="W751" i="37"/>
  <c r="V752" i="37"/>
  <c r="W752" i="37"/>
  <c r="V753" i="37"/>
  <c r="W753" i="37"/>
  <c r="V754" i="37"/>
  <c r="W754" i="37"/>
  <c r="V755" i="37"/>
  <c r="W755" i="37"/>
  <c r="V756" i="37"/>
  <c r="W756" i="37"/>
  <c r="V757" i="37"/>
  <c r="W757" i="37"/>
  <c r="V758" i="37"/>
  <c r="W758" i="37"/>
  <c r="V759" i="37"/>
  <c r="W759" i="37"/>
  <c r="V760" i="37"/>
  <c r="W760" i="37"/>
  <c r="V761" i="37"/>
  <c r="W761" i="37"/>
  <c r="V762" i="37"/>
  <c r="W762" i="37"/>
  <c r="V763" i="37"/>
  <c r="W763" i="37"/>
  <c r="V764" i="37"/>
  <c r="W764" i="37"/>
  <c r="V765" i="37"/>
  <c r="W765" i="37"/>
  <c r="V766" i="37"/>
  <c r="W766" i="37"/>
  <c r="V767" i="37"/>
  <c r="W767" i="37"/>
  <c r="V768" i="37"/>
  <c r="W768" i="37"/>
  <c r="V769" i="37"/>
  <c r="W769" i="37"/>
  <c r="V770" i="37"/>
  <c r="W770" i="37"/>
  <c r="V771" i="37"/>
  <c r="W771" i="37"/>
  <c r="V772" i="37"/>
  <c r="W772" i="37"/>
  <c r="V773" i="37"/>
  <c r="W773" i="37"/>
  <c r="V774" i="37"/>
  <c r="W774" i="37"/>
  <c r="V775" i="37"/>
  <c r="W775" i="37"/>
  <c r="V776" i="37"/>
  <c r="W776" i="37"/>
  <c r="V777" i="37"/>
  <c r="W777" i="37"/>
  <c r="V778" i="37"/>
  <c r="W778" i="37"/>
  <c r="V779" i="37"/>
  <c r="W779" i="37"/>
  <c r="V780" i="37"/>
  <c r="W780" i="37"/>
  <c r="V781" i="37"/>
  <c r="W781" i="37"/>
  <c r="V782" i="37"/>
  <c r="W782" i="37"/>
  <c r="V783" i="37"/>
  <c r="W783" i="37"/>
  <c r="V784" i="37"/>
  <c r="W784" i="37"/>
  <c r="V785" i="37"/>
  <c r="W785" i="37"/>
  <c r="V786" i="37"/>
  <c r="W786" i="37"/>
  <c r="V787" i="37"/>
  <c r="W787" i="37"/>
  <c r="V788" i="37"/>
  <c r="W788" i="37"/>
  <c r="V789" i="37"/>
  <c r="W789" i="37"/>
  <c r="V790" i="37"/>
  <c r="W790" i="37"/>
  <c r="V791" i="37"/>
  <c r="W791" i="37"/>
  <c r="V792" i="37"/>
  <c r="W792" i="37"/>
  <c r="V793" i="37"/>
  <c r="W793" i="37"/>
  <c r="V794" i="37"/>
  <c r="W794" i="37"/>
  <c r="V795" i="37"/>
  <c r="W795" i="37"/>
  <c r="V796" i="37"/>
  <c r="W796" i="37"/>
  <c r="V797" i="37"/>
  <c r="W797" i="37"/>
  <c r="V798" i="37"/>
  <c r="W798" i="37"/>
  <c r="V799" i="37"/>
  <c r="W799" i="37"/>
  <c r="Y799" i="37"/>
  <c r="Z799" i="37"/>
  <c r="V800" i="37"/>
  <c r="W800" i="37"/>
  <c r="V801" i="37"/>
  <c r="W801" i="37"/>
  <c r="V802" i="37"/>
  <c r="W802" i="37"/>
  <c r="V803" i="37"/>
  <c r="W803" i="37"/>
  <c r="V804" i="37"/>
  <c r="W804" i="37"/>
  <c r="V805" i="37"/>
  <c r="W805" i="37"/>
  <c r="V806" i="37"/>
  <c r="W806" i="37"/>
  <c r="V807" i="37"/>
  <c r="W807" i="37"/>
  <c r="V808" i="37"/>
  <c r="W808" i="37"/>
  <c r="V809" i="37"/>
  <c r="W809" i="37"/>
  <c r="V810" i="37"/>
  <c r="W810" i="37"/>
  <c r="Y810" i="37"/>
  <c r="Z810" i="37"/>
  <c r="V811" i="37"/>
  <c r="W811" i="37"/>
  <c r="V812" i="37"/>
  <c r="W812" i="37"/>
  <c r="V813" i="37"/>
  <c r="W813" i="37"/>
  <c r="Y813" i="37"/>
  <c r="Z813" i="37"/>
  <c r="V814" i="37"/>
  <c r="W814" i="37"/>
  <c r="V815" i="37"/>
  <c r="W815" i="37"/>
  <c r="V816" i="37"/>
  <c r="W816" i="37"/>
  <c r="V817" i="37"/>
  <c r="W817" i="37"/>
  <c r="V818" i="37"/>
  <c r="W818" i="37"/>
  <c r="V819" i="37"/>
  <c r="W819" i="37"/>
  <c r="V820" i="37"/>
  <c r="W820" i="37"/>
  <c r="V821" i="37"/>
  <c r="W821" i="37"/>
  <c r="V822" i="37"/>
  <c r="W822" i="37"/>
  <c r="V823" i="37"/>
  <c r="W823" i="37"/>
  <c r="V824" i="37"/>
  <c r="W824" i="37"/>
  <c r="V825" i="37"/>
  <c r="W825" i="37"/>
  <c r="V826" i="37"/>
  <c r="W826" i="37"/>
  <c r="V827" i="37"/>
  <c r="W827" i="37"/>
  <c r="V828" i="37"/>
  <c r="W828" i="37"/>
  <c r="V829" i="37"/>
  <c r="W829" i="37"/>
  <c r="V830" i="37"/>
  <c r="W830" i="37"/>
  <c r="V831" i="37"/>
  <c r="W831" i="37"/>
  <c r="V832" i="37"/>
  <c r="W832" i="37"/>
  <c r="V833" i="37"/>
  <c r="W833" i="37"/>
  <c r="Y833" i="37"/>
  <c r="Z833" i="37"/>
  <c r="V834" i="37"/>
  <c r="W834" i="37"/>
  <c r="V835" i="37"/>
  <c r="W835" i="37"/>
  <c r="V836" i="37"/>
  <c r="W836" i="37"/>
  <c r="V837" i="37"/>
  <c r="W837" i="37"/>
  <c r="V838" i="37"/>
  <c r="W838" i="37"/>
  <c r="V839" i="37"/>
  <c r="W839" i="37"/>
  <c r="V840" i="37"/>
  <c r="W840" i="37"/>
  <c r="V841" i="37"/>
  <c r="W841" i="37"/>
  <c r="V842" i="37"/>
  <c r="W842" i="37"/>
  <c r="V843" i="37"/>
  <c r="W843" i="37"/>
  <c r="V844" i="37"/>
  <c r="W844" i="37"/>
  <c r="V845" i="37"/>
  <c r="W845" i="37"/>
  <c r="V846" i="37"/>
  <c r="W846" i="37"/>
  <c r="Y846" i="37"/>
  <c r="Z846" i="37"/>
  <c r="V847" i="37"/>
  <c r="W847" i="37"/>
  <c r="V848" i="37"/>
  <c r="W848" i="37"/>
  <c r="V849" i="37"/>
  <c r="W849" i="37"/>
  <c r="V850" i="37"/>
  <c r="W850" i="37"/>
  <c r="Y850" i="37"/>
  <c r="Z850" i="37"/>
  <c r="V851" i="37"/>
  <c r="W851" i="37"/>
  <c r="V852" i="37"/>
  <c r="W852" i="37"/>
  <c r="V853" i="37"/>
  <c r="W853" i="37"/>
  <c r="V854" i="37"/>
  <c r="W854" i="37"/>
  <c r="V855" i="37"/>
  <c r="W855" i="37"/>
  <c r="V856" i="37"/>
  <c r="W856" i="37"/>
  <c r="V857" i="37"/>
  <c r="W857" i="37"/>
  <c r="V858" i="37"/>
  <c r="W858" i="37"/>
  <c r="V859" i="37"/>
  <c r="W859" i="37"/>
  <c r="V860" i="37"/>
  <c r="W860" i="37"/>
  <c r="V861" i="37"/>
  <c r="W861" i="37"/>
  <c r="V862" i="37"/>
  <c r="W862" i="37"/>
  <c r="V863" i="37"/>
  <c r="W863" i="37"/>
  <c r="Y863" i="37"/>
  <c r="Z863" i="37"/>
  <c r="V864" i="37"/>
  <c r="W864" i="37"/>
  <c r="V865" i="37"/>
  <c r="W865" i="37"/>
  <c r="V866" i="37"/>
  <c r="W866" i="37"/>
  <c r="V867" i="37"/>
  <c r="W867" i="37"/>
  <c r="V868" i="37"/>
  <c r="W868" i="37"/>
  <c r="V869" i="37"/>
  <c r="W869" i="37"/>
  <c r="V870" i="37"/>
  <c r="W870" i="37"/>
  <c r="V871" i="37"/>
  <c r="W871" i="37"/>
  <c r="V872" i="37"/>
  <c r="W872" i="37"/>
  <c r="V873" i="37"/>
  <c r="W873" i="37"/>
  <c r="V874" i="37"/>
  <c r="W874" i="37"/>
  <c r="V875" i="37"/>
  <c r="W875" i="37"/>
  <c r="V876" i="37"/>
  <c r="W876" i="37"/>
  <c r="V877" i="37"/>
  <c r="W877" i="37"/>
  <c r="V878" i="37"/>
  <c r="W878" i="37"/>
  <c r="V879" i="37"/>
  <c r="W879" i="37"/>
  <c r="V880" i="37"/>
  <c r="W880" i="37"/>
  <c r="V881" i="37"/>
  <c r="W881" i="37"/>
  <c r="V882" i="37"/>
  <c r="W882" i="37"/>
  <c r="V883" i="37"/>
  <c r="W883" i="37"/>
  <c r="V884" i="37"/>
  <c r="W884" i="37"/>
  <c r="V885" i="37"/>
  <c r="W885" i="37"/>
  <c r="V886" i="37"/>
  <c r="W886" i="37"/>
  <c r="V887" i="37"/>
  <c r="W887" i="37"/>
  <c r="V888" i="37"/>
  <c r="W888" i="37"/>
  <c r="V889" i="37"/>
  <c r="W889" i="37"/>
  <c r="V890" i="37"/>
  <c r="W890" i="37"/>
  <c r="V891" i="37"/>
  <c r="W891" i="37"/>
  <c r="Y891" i="37"/>
  <c r="Z891" i="37"/>
  <c r="V892" i="37"/>
  <c r="W892" i="37"/>
  <c r="V893" i="37"/>
  <c r="W893" i="37"/>
  <c r="V894" i="37"/>
  <c r="W894" i="37"/>
  <c r="V895" i="37"/>
  <c r="W895" i="37"/>
  <c r="V896" i="37"/>
  <c r="W896" i="37"/>
  <c r="V897" i="37"/>
  <c r="W897" i="37"/>
  <c r="V898" i="37"/>
  <c r="W898" i="37"/>
  <c r="V899" i="37"/>
  <c r="W899" i="37"/>
  <c r="V900" i="37"/>
  <c r="W900" i="37"/>
  <c r="V901" i="37"/>
  <c r="W901" i="37"/>
  <c r="V902" i="37"/>
  <c r="W902" i="37"/>
  <c r="V903" i="37"/>
  <c r="W903" i="37"/>
  <c r="V904" i="37"/>
  <c r="W904" i="37"/>
  <c r="V905" i="37"/>
  <c r="W905" i="37"/>
  <c r="V906" i="37"/>
  <c r="W906" i="37"/>
  <c r="V907" i="37"/>
  <c r="W907" i="37"/>
  <c r="V908" i="37"/>
  <c r="W908" i="37"/>
  <c r="V909" i="37"/>
  <c r="W909" i="37"/>
  <c r="V910" i="37"/>
  <c r="W910" i="37"/>
  <c r="V911" i="37"/>
  <c r="W911" i="37"/>
  <c r="V912" i="37"/>
  <c r="W912" i="37"/>
  <c r="V913" i="37"/>
  <c r="W913" i="37"/>
  <c r="V914" i="37"/>
  <c r="W914" i="37"/>
  <c r="V915" i="37"/>
  <c r="W915" i="37"/>
  <c r="V916" i="37"/>
  <c r="W916" i="37"/>
  <c r="V917" i="37"/>
  <c r="W917" i="37"/>
  <c r="V918" i="37"/>
  <c r="W918" i="37"/>
  <c r="V919" i="37"/>
  <c r="W919" i="37"/>
  <c r="V920" i="37"/>
  <c r="W920" i="37"/>
  <c r="V921" i="37"/>
  <c r="W921" i="37"/>
  <c r="V922" i="37"/>
  <c r="W922" i="37"/>
  <c r="V923" i="37"/>
  <c r="W923" i="37"/>
  <c r="V924" i="37"/>
  <c r="W924" i="37"/>
  <c r="V925" i="37"/>
  <c r="W925" i="37"/>
  <c r="V926" i="37"/>
  <c r="W926" i="37"/>
  <c r="V927" i="37"/>
  <c r="W927" i="37"/>
  <c r="V928" i="37"/>
  <c r="W928" i="37"/>
  <c r="V929" i="37"/>
  <c r="W929" i="37"/>
  <c r="Y929" i="37"/>
  <c r="Z929" i="37"/>
  <c r="V930" i="37"/>
  <c r="W930" i="37"/>
  <c r="V931" i="37"/>
  <c r="W931" i="37"/>
  <c r="V932" i="37"/>
  <c r="W932" i="37"/>
  <c r="V933" i="37"/>
  <c r="W933" i="37"/>
  <c r="V934" i="37"/>
  <c r="W934" i="37"/>
  <c r="V935" i="37"/>
  <c r="W935" i="37"/>
  <c r="V936" i="37"/>
  <c r="W936" i="37"/>
  <c r="V937" i="37"/>
  <c r="W937" i="37"/>
  <c r="V938" i="37"/>
  <c r="W938" i="37"/>
  <c r="V939" i="37"/>
  <c r="W939" i="37"/>
  <c r="V940" i="37"/>
  <c r="W940" i="37"/>
  <c r="V941" i="37"/>
  <c r="W941" i="37"/>
  <c r="Y941" i="37"/>
  <c r="Z941" i="37"/>
  <c r="V942" i="37"/>
  <c r="W942" i="37"/>
  <c r="V943" i="37"/>
  <c r="W943" i="37"/>
  <c r="V944" i="37"/>
  <c r="W944" i="37"/>
  <c r="V945" i="37"/>
  <c r="W945" i="37"/>
  <c r="V946" i="37"/>
  <c r="W946" i="37"/>
  <c r="V947" i="37"/>
  <c r="W947" i="37"/>
  <c r="V948" i="37"/>
  <c r="W948" i="37"/>
  <c r="V949" i="37"/>
  <c r="W949" i="37"/>
  <c r="V950" i="37"/>
  <c r="W950" i="37"/>
  <c r="V951" i="37"/>
  <c r="W951" i="37"/>
  <c r="V952" i="37"/>
  <c r="W952" i="37"/>
  <c r="V953" i="37"/>
  <c r="W953" i="37"/>
  <c r="V954" i="37"/>
  <c r="W954" i="37"/>
  <c r="Y954" i="37"/>
  <c r="Z954" i="37"/>
  <c r="V955" i="37"/>
  <c r="W955" i="37"/>
  <c r="V956" i="37"/>
  <c r="W956" i="37"/>
  <c r="V957" i="37"/>
  <c r="W957" i="37"/>
  <c r="V958" i="37"/>
  <c r="W958" i="37"/>
  <c r="V959" i="37"/>
  <c r="W959" i="37"/>
  <c r="V960" i="37"/>
  <c r="W960" i="37"/>
  <c r="V961" i="37"/>
  <c r="W961" i="37"/>
  <c r="V962" i="37"/>
  <c r="W962" i="37"/>
  <c r="V963" i="37"/>
  <c r="W963" i="37"/>
  <c r="V964" i="37"/>
  <c r="W964" i="37"/>
  <c r="Y964" i="37"/>
  <c r="Z964" i="37"/>
  <c r="V965" i="37"/>
  <c r="W965" i="37"/>
  <c r="V966" i="37"/>
  <c r="W966" i="37"/>
  <c r="V967" i="37"/>
  <c r="W967" i="37"/>
  <c r="Y967" i="37"/>
  <c r="Z967" i="37"/>
  <c r="V968" i="37"/>
  <c r="W968" i="37"/>
  <c r="V969" i="37"/>
  <c r="W969" i="37"/>
  <c r="V970" i="37"/>
  <c r="W970" i="37"/>
  <c r="V971" i="37"/>
  <c r="W971" i="37"/>
  <c r="V972" i="37"/>
  <c r="W972" i="37"/>
  <c r="V973" i="37"/>
  <c r="W973" i="37"/>
  <c r="V974" i="37"/>
  <c r="W974" i="37"/>
  <c r="Y974" i="37"/>
  <c r="Z974" i="37"/>
  <c r="V975" i="37"/>
  <c r="W975" i="37"/>
  <c r="V976" i="37"/>
  <c r="W976" i="37"/>
  <c r="V977" i="37"/>
  <c r="W977" i="37"/>
  <c r="V978" i="37"/>
  <c r="W978" i="37"/>
  <c r="V979" i="37"/>
  <c r="W979" i="37"/>
  <c r="V980" i="37"/>
  <c r="W980" i="37"/>
  <c r="V981" i="37"/>
  <c r="W981" i="37"/>
  <c r="V982" i="37"/>
  <c r="W982" i="37"/>
  <c r="V983" i="37"/>
  <c r="W983" i="37"/>
  <c r="V984" i="37"/>
  <c r="W984" i="37"/>
  <c r="V985" i="37"/>
  <c r="W985" i="37"/>
  <c r="Y985" i="37"/>
  <c r="Z985" i="37"/>
  <c r="V986" i="37"/>
  <c r="W986" i="37"/>
  <c r="V987" i="37"/>
  <c r="W987" i="37"/>
  <c r="V988" i="37"/>
  <c r="W988" i="37"/>
  <c r="V989" i="37"/>
  <c r="W989" i="37"/>
  <c r="Y989" i="37"/>
  <c r="Z989" i="37"/>
  <c r="V990" i="37"/>
  <c r="W990" i="37"/>
  <c r="V991" i="37"/>
  <c r="W991" i="37"/>
  <c r="V992" i="37"/>
  <c r="W992" i="37"/>
  <c r="Y992" i="37"/>
  <c r="Z992" i="37"/>
  <c r="V993" i="37"/>
  <c r="W993" i="37"/>
  <c r="V994" i="37"/>
  <c r="W994" i="37"/>
  <c r="V995" i="37"/>
  <c r="W995" i="37"/>
  <c r="V996" i="37"/>
  <c r="W996" i="37"/>
  <c r="V997" i="37"/>
  <c r="W997" i="37"/>
  <c r="V998" i="37"/>
  <c r="W998" i="37"/>
  <c r="V999" i="37"/>
  <c r="W999" i="37"/>
  <c r="V1000" i="37"/>
  <c r="W1000" i="37"/>
  <c r="V39" i="37"/>
  <c r="W39" i="37"/>
  <c r="AB39" i="37" s="1"/>
  <c r="Y39" i="37"/>
  <c r="Z39" i="37"/>
  <c r="V40" i="37"/>
  <c r="W40" i="37"/>
  <c r="AB40" i="37" s="1"/>
  <c r="Y40" i="37"/>
  <c r="Z40" i="37"/>
  <c r="V41" i="37"/>
  <c r="W41" i="37"/>
  <c r="AB41" i="37" s="1"/>
  <c r="Y41" i="37"/>
  <c r="Z41" i="37"/>
  <c r="V42" i="37"/>
  <c r="W42" i="37"/>
  <c r="AB42" i="37" s="1"/>
  <c r="Y42" i="37"/>
  <c r="Z42" i="37"/>
  <c r="V43" i="37"/>
  <c r="W43" i="37"/>
  <c r="AB43" i="37" s="1"/>
  <c r="Y43" i="37"/>
  <c r="Z43" i="37"/>
  <c r="V44" i="37"/>
  <c r="W44" i="37"/>
  <c r="AB44" i="37" s="1"/>
  <c r="Y44" i="37"/>
  <c r="Z44" i="37"/>
  <c r="V45" i="37"/>
  <c r="W45" i="37"/>
  <c r="AB45" i="37" s="1"/>
  <c r="Y45" i="37"/>
  <c r="Z45" i="37"/>
  <c r="V46" i="37"/>
  <c r="W46" i="37"/>
  <c r="AB46" i="37" s="1"/>
  <c r="Y46" i="37"/>
  <c r="Z46" i="37"/>
  <c r="V47" i="37"/>
  <c r="W47" i="37"/>
  <c r="AB47" i="37" s="1"/>
  <c r="Y47" i="37"/>
  <c r="Z47" i="37"/>
  <c r="V48" i="37"/>
  <c r="W48" i="37"/>
  <c r="AB48" i="37" s="1"/>
  <c r="Y48" i="37"/>
  <c r="Z48" i="37"/>
  <c r="V49" i="37"/>
  <c r="W49" i="37"/>
  <c r="AB49" i="37" s="1"/>
  <c r="Y49" i="37"/>
  <c r="Z49" i="37"/>
  <c r="V50" i="37"/>
  <c r="W50" i="37"/>
  <c r="AB50" i="37" s="1"/>
  <c r="Y50" i="37"/>
  <c r="Z50" i="37"/>
  <c r="V51" i="37"/>
  <c r="W51" i="37"/>
  <c r="AB51" i="37" s="1"/>
  <c r="Y51" i="37"/>
  <c r="Z51" i="37"/>
  <c r="V52" i="37"/>
  <c r="W52" i="37"/>
  <c r="AB52" i="37" s="1"/>
  <c r="Y52" i="37"/>
  <c r="Z52" i="37"/>
  <c r="V53" i="37"/>
  <c r="W53" i="37"/>
  <c r="AB53" i="37" s="1"/>
  <c r="Y53" i="37"/>
  <c r="Z53" i="37"/>
  <c r="V54" i="37"/>
  <c r="W54" i="37"/>
  <c r="AB54" i="37" s="1"/>
  <c r="Y54" i="37"/>
  <c r="Z54" i="37"/>
  <c r="V55" i="37"/>
  <c r="W55" i="37"/>
  <c r="AB55" i="37" s="1"/>
  <c r="Y55" i="37"/>
  <c r="Z55" i="37"/>
  <c r="V56" i="37"/>
  <c r="W56" i="37"/>
  <c r="AB56" i="37" s="1"/>
  <c r="Y56" i="37"/>
  <c r="Z56" i="37"/>
  <c r="V57" i="37"/>
  <c r="W57" i="37"/>
  <c r="AB57" i="37" s="1"/>
  <c r="Y57" i="37"/>
  <c r="Z57" i="37"/>
  <c r="V58" i="37"/>
  <c r="W58" i="37"/>
  <c r="AB58" i="37" s="1"/>
  <c r="Y58" i="37"/>
  <c r="Z58" i="37"/>
  <c r="V59" i="37"/>
  <c r="W59" i="37"/>
  <c r="AB59" i="37" s="1"/>
  <c r="Y59" i="37"/>
  <c r="Z59" i="37"/>
  <c r="V60" i="37"/>
  <c r="W60" i="37"/>
  <c r="AB60" i="37" s="1"/>
  <c r="Y60" i="37"/>
  <c r="Z60" i="37"/>
  <c r="V61" i="37"/>
  <c r="W61" i="37"/>
  <c r="AB61" i="37" s="1"/>
  <c r="Y61" i="37"/>
  <c r="Z61" i="37"/>
  <c r="V62" i="37"/>
  <c r="W62" i="37"/>
  <c r="AB62" i="37" s="1"/>
  <c r="Y62" i="37"/>
  <c r="Z62" i="37"/>
  <c r="V63" i="37"/>
  <c r="W63" i="37"/>
  <c r="AB63" i="37" s="1"/>
  <c r="Y63" i="37"/>
  <c r="Z63" i="37"/>
  <c r="V64" i="37"/>
  <c r="W64" i="37"/>
  <c r="AB64" i="37" s="1"/>
  <c r="Y64" i="37"/>
  <c r="Z64" i="37"/>
  <c r="V65" i="37"/>
  <c r="W65" i="37"/>
  <c r="AB65" i="37" s="1"/>
  <c r="Y65" i="37"/>
  <c r="Z65" i="37"/>
  <c r="V66" i="37"/>
  <c r="W66" i="37"/>
  <c r="AB66" i="37" s="1"/>
  <c r="Y66" i="37"/>
  <c r="Z66" i="37"/>
  <c r="V67" i="37"/>
  <c r="W67" i="37"/>
  <c r="AB67" i="37" s="1"/>
  <c r="Y67" i="37"/>
  <c r="Z67" i="37"/>
  <c r="V68" i="37"/>
  <c r="W68" i="37"/>
  <c r="AB68" i="37" s="1"/>
  <c r="Y68" i="37"/>
  <c r="Z68" i="37"/>
  <c r="V69" i="37"/>
  <c r="W69" i="37"/>
  <c r="AB69" i="37" s="1"/>
  <c r="Y69" i="37"/>
  <c r="Z69" i="37"/>
  <c r="V70" i="37"/>
  <c r="W70" i="37"/>
  <c r="AB70" i="37" s="1"/>
  <c r="Y70" i="37"/>
  <c r="Z70" i="37"/>
  <c r="V71" i="37"/>
  <c r="W71" i="37"/>
  <c r="AB71" i="37" s="1"/>
  <c r="Y71" i="37"/>
  <c r="Z71" i="37"/>
  <c r="V72" i="37"/>
  <c r="W72" i="37"/>
  <c r="AB72" i="37" s="1"/>
  <c r="Y72" i="37"/>
  <c r="Z72" i="37"/>
  <c r="V73" i="37"/>
  <c r="W73" i="37"/>
  <c r="AB73" i="37" s="1"/>
  <c r="Y73" i="37"/>
  <c r="Z73" i="37"/>
  <c r="V74" i="37"/>
  <c r="W74" i="37"/>
  <c r="AB74" i="37" s="1"/>
  <c r="Y74" i="37"/>
  <c r="Z74" i="37"/>
  <c r="V75" i="37"/>
  <c r="W75" i="37"/>
  <c r="AB75" i="37" s="1"/>
  <c r="Y75" i="37"/>
  <c r="Z75" i="37"/>
  <c r="V76" i="37"/>
  <c r="W76" i="37"/>
  <c r="AB76" i="37" s="1"/>
  <c r="Y76" i="37"/>
  <c r="Z76" i="37"/>
  <c r="V77" i="37"/>
  <c r="W77" i="37"/>
  <c r="AB77" i="37" s="1"/>
  <c r="Y77" i="37"/>
  <c r="Z77" i="37"/>
  <c r="V78" i="37"/>
  <c r="W78" i="37"/>
  <c r="AB78" i="37" s="1"/>
  <c r="Y78" i="37"/>
  <c r="Z78" i="37"/>
  <c r="V79" i="37"/>
  <c r="W79" i="37"/>
  <c r="AB79" i="37" s="1"/>
  <c r="Y79" i="37"/>
  <c r="Z79" i="37"/>
  <c r="V80" i="37"/>
  <c r="W80" i="37"/>
  <c r="AB80" i="37" s="1"/>
  <c r="Y80" i="37"/>
  <c r="Z80" i="37"/>
  <c r="V81" i="37"/>
  <c r="W81" i="37"/>
  <c r="AB81" i="37" s="1"/>
  <c r="Y81" i="37"/>
  <c r="Z81" i="37"/>
  <c r="V82" i="37"/>
  <c r="W82" i="37"/>
  <c r="AB82" i="37" s="1"/>
  <c r="Y82" i="37"/>
  <c r="Z82" i="37"/>
  <c r="V83" i="37"/>
  <c r="W83" i="37"/>
  <c r="AB83" i="37" s="1"/>
  <c r="Y83" i="37"/>
  <c r="Z83" i="37"/>
  <c r="V84" i="37"/>
  <c r="W84" i="37"/>
  <c r="AB84" i="37" s="1"/>
  <c r="Y84" i="37"/>
  <c r="Z84" i="37"/>
  <c r="V85" i="37"/>
  <c r="W85" i="37"/>
  <c r="AB85" i="37" s="1"/>
  <c r="Y85" i="37"/>
  <c r="Z85" i="37"/>
  <c r="V86" i="37"/>
  <c r="W86" i="37"/>
  <c r="AB86" i="37" s="1"/>
  <c r="Y86" i="37"/>
  <c r="Z86" i="37"/>
  <c r="V87" i="37"/>
  <c r="W87" i="37"/>
  <c r="AB87" i="37" s="1"/>
  <c r="Y87" i="37"/>
  <c r="Z87" i="37"/>
  <c r="V88" i="37"/>
  <c r="W88" i="37"/>
  <c r="AB88" i="37" s="1"/>
  <c r="Y88" i="37"/>
  <c r="Z88" i="37"/>
  <c r="V89" i="37"/>
  <c r="W89" i="37"/>
  <c r="AB89" i="37" s="1"/>
  <c r="Y89" i="37"/>
  <c r="Z89" i="37"/>
  <c r="V90" i="37"/>
  <c r="W90" i="37"/>
  <c r="AB90" i="37" s="1"/>
  <c r="Y90" i="37"/>
  <c r="Z90" i="37"/>
  <c r="V91" i="37"/>
  <c r="W91" i="37"/>
  <c r="AB91" i="37" s="1"/>
  <c r="Y91" i="37"/>
  <c r="Z91" i="37"/>
  <c r="V92" i="37"/>
  <c r="W92" i="37"/>
  <c r="AB92" i="37" s="1"/>
  <c r="Y92" i="37"/>
  <c r="Z92" i="37"/>
  <c r="V93" i="37"/>
  <c r="W93" i="37"/>
  <c r="AB93" i="37" s="1"/>
  <c r="Y93" i="37"/>
  <c r="Z93" i="37"/>
  <c r="V94" i="37"/>
  <c r="W94" i="37"/>
  <c r="AB94" i="37" s="1"/>
  <c r="Y94" i="37"/>
  <c r="Z94" i="37"/>
  <c r="V95" i="37"/>
  <c r="W95" i="37"/>
  <c r="AB95" i="37" s="1"/>
  <c r="Y95" i="37"/>
  <c r="Z95" i="37"/>
  <c r="V96" i="37"/>
  <c r="W96" i="37"/>
  <c r="AB96" i="37" s="1"/>
  <c r="Y96" i="37"/>
  <c r="Z96" i="37"/>
  <c r="V97" i="37"/>
  <c r="W97" i="37"/>
  <c r="AB97" i="37" s="1"/>
  <c r="Y97" i="37"/>
  <c r="Z97" i="37"/>
  <c r="V98" i="37"/>
  <c r="W98" i="37"/>
  <c r="AB98" i="37" s="1"/>
  <c r="Y98" i="37"/>
  <c r="Z98" i="37"/>
  <c r="V99" i="37"/>
  <c r="W99" i="37"/>
  <c r="AB99" i="37" s="1"/>
  <c r="Y99" i="37"/>
  <c r="Z99" i="37"/>
  <c r="V100" i="37"/>
  <c r="W100" i="37"/>
  <c r="AB100" i="37" s="1"/>
  <c r="Y100" i="37"/>
  <c r="Z100" i="37"/>
  <c r="V101" i="37"/>
  <c r="W101" i="37"/>
  <c r="AB101" i="37" s="1"/>
  <c r="Y101" i="37"/>
  <c r="Z101" i="37"/>
  <c r="V102" i="37"/>
  <c r="W102" i="37"/>
  <c r="AB102" i="37" s="1"/>
  <c r="Y102" i="37"/>
  <c r="Z102" i="37"/>
  <c r="V103" i="37"/>
  <c r="W103" i="37"/>
  <c r="AB103" i="37" s="1"/>
  <c r="Y103" i="37"/>
  <c r="Z103" i="37"/>
  <c r="V104" i="37"/>
  <c r="W104" i="37"/>
  <c r="AB104" i="37" s="1"/>
  <c r="Y104" i="37"/>
  <c r="Z104" i="37"/>
  <c r="V105" i="37"/>
  <c r="W105" i="37"/>
  <c r="AB105" i="37" s="1"/>
  <c r="Y105" i="37"/>
  <c r="Z105" i="37"/>
  <c r="V106" i="37"/>
  <c r="W106" i="37"/>
  <c r="AB106" i="37" s="1"/>
  <c r="Y106" i="37"/>
  <c r="Z106" i="37"/>
  <c r="V107" i="37"/>
  <c r="W107" i="37"/>
  <c r="AB107" i="37" s="1"/>
  <c r="Y107" i="37"/>
  <c r="Z107" i="37"/>
  <c r="V108" i="37"/>
  <c r="W108" i="37"/>
  <c r="AB108" i="37" s="1"/>
  <c r="Y108" i="37"/>
  <c r="Z108" i="37"/>
  <c r="V109" i="37"/>
  <c r="W109" i="37"/>
  <c r="AB109" i="37" s="1"/>
  <c r="Y109" i="37"/>
  <c r="Z109" i="37"/>
  <c r="V110" i="37"/>
  <c r="W110" i="37"/>
  <c r="AB110" i="37" s="1"/>
  <c r="Y110" i="37"/>
  <c r="Z110" i="37"/>
  <c r="V111" i="37"/>
  <c r="W111" i="37"/>
  <c r="AB111" i="37" s="1"/>
  <c r="Y111" i="37"/>
  <c r="Z111" i="37"/>
  <c r="V112" i="37"/>
  <c r="W112" i="37"/>
  <c r="AB112" i="37" s="1"/>
  <c r="Y112" i="37"/>
  <c r="Z112" i="37"/>
  <c r="V113" i="37"/>
  <c r="W113" i="37"/>
  <c r="AB113" i="37" s="1"/>
  <c r="Y113" i="37"/>
  <c r="Z113" i="37"/>
  <c r="V114" i="37"/>
  <c r="W114" i="37"/>
  <c r="AB114" i="37" s="1"/>
  <c r="Y114" i="37"/>
  <c r="Z114" i="37"/>
  <c r="V115" i="37"/>
  <c r="W115" i="37"/>
  <c r="AB115" i="37" s="1"/>
  <c r="Y115" i="37"/>
  <c r="Z115" i="37"/>
  <c r="V116" i="37"/>
  <c r="W116" i="37"/>
  <c r="AB116" i="37" s="1"/>
  <c r="Y116" i="37"/>
  <c r="Z116" i="37"/>
  <c r="V117" i="37"/>
  <c r="W117" i="37"/>
  <c r="AB117" i="37" s="1"/>
  <c r="Y117" i="37"/>
  <c r="Z117" i="37"/>
  <c r="V118" i="37"/>
  <c r="W118" i="37"/>
  <c r="AB118" i="37" s="1"/>
  <c r="Y118" i="37"/>
  <c r="Z118" i="37"/>
  <c r="V119" i="37"/>
  <c r="W119" i="37"/>
  <c r="AB119" i="37" s="1"/>
  <c r="Y119" i="37"/>
  <c r="Z119" i="37"/>
  <c r="V120" i="37"/>
  <c r="W120" i="37"/>
  <c r="AB120" i="37" s="1"/>
  <c r="Y120" i="37"/>
  <c r="Z120" i="37"/>
  <c r="V121" i="37"/>
  <c r="W121" i="37"/>
  <c r="AB121" i="37" s="1"/>
  <c r="Y121" i="37"/>
  <c r="Z121" i="37"/>
  <c r="V122" i="37"/>
  <c r="W122" i="37"/>
  <c r="AB122" i="37" s="1"/>
  <c r="Y122" i="37"/>
  <c r="Z122" i="37"/>
  <c r="V123" i="37"/>
  <c r="W123" i="37"/>
  <c r="AB123" i="37" s="1"/>
  <c r="Y123" i="37"/>
  <c r="Z123" i="37"/>
  <c r="V124" i="37"/>
  <c r="W124" i="37"/>
  <c r="AB124" i="37" s="1"/>
  <c r="Y124" i="37"/>
  <c r="Z124" i="37"/>
  <c r="V125" i="37"/>
  <c r="W125" i="37"/>
  <c r="AB125" i="37" s="1"/>
  <c r="Y125" i="37"/>
  <c r="Z125" i="37"/>
  <c r="V126" i="37"/>
  <c r="W126" i="37"/>
  <c r="AB126" i="37" s="1"/>
  <c r="Y126" i="37"/>
  <c r="Z126" i="37"/>
  <c r="V127" i="37"/>
  <c r="W127" i="37"/>
  <c r="AB127" i="37" s="1"/>
  <c r="Y127" i="37"/>
  <c r="Z127" i="37"/>
  <c r="V128" i="37"/>
  <c r="W128" i="37"/>
  <c r="AB128" i="37" s="1"/>
  <c r="Y128" i="37"/>
  <c r="Z128" i="37"/>
  <c r="V129" i="37"/>
  <c r="W129" i="37"/>
  <c r="AB129" i="37" s="1"/>
  <c r="Y129" i="37"/>
  <c r="Z129" i="37"/>
  <c r="V130" i="37"/>
  <c r="W130" i="37"/>
  <c r="AB130" i="37" s="1"/>
  <c r="Y130" i="37"/>
  <c r="Z130" i="37"/>
  <c r="V131" i="37"/>
  <c r="W131" i="37"/>
  <c r="AB131" i="37" s="1"/>
  <c r="Y131" i="37"/>
  <c r="Z131" i="37"/>
  <c r="V132" i="37"/>
  <c r="W132" i="37"/>
  <c r="AB132" i="37" s="1"/>
  <c r="Y132" i="37"/>
  <c r="Z132" i="37"/>
  <c r="V133" i="37"/>
  <c r="W133" i="37"/>
  <c r="AB133" i="37" s="1"/>
  <c r="Y133" i="37"/>
  <c r="Z133" i="37"/>
  <c r="V134" i="37"/>
  <c r="W134" i="37"/>
  <c r="AB134" i="37" s="1"/>
  <c r="Y134" i="37"/>
  <c r="Z134" i="37"/>
  <c r="V135" i="37"/>
  <c r="W135" i="37"/>
  <c r="AB135" i="37" s="1"/>
  <c r="Y135" i="37"/>
  <c r="Z135" i="37"/>
  <c r="V136" i="37"/>
  <c r="W136" i="37"/>
  <c r="AB136" i="37" s="1"/>
  <c r="Y136" i="37"/>
  <c r="Z136" i="37"/>
  <c r="V137" i="37"/>
  <c r="W137" i="37"/>
  <c r="AB137" i="37" s="1"/>
  <c r="Y137" i="37"/>
  <c r="Z137" i="37"/>
  <c r="V138" i="37"/>
  <c r="W138" i="37"/>
  <c r="AB138" i="37" s="1"/>
  <c r="Y138" i="37"/>
  <c r="Z138" i="37"/>
  <c r="V139" i="37"/>
  <c r="W139" i="37"/>
  <c r="AB139" i="37" s="1"/>
  <c r="Y139" i="37"/>
  <c r="Z139" i="37"/>
  <c r="V140" i="37"/>
  <c r="W140" i="37"/>
  <c r="AB140" i="37" s="1"/>
  <c r="Y140" i="37"/>
  <c r="Z140" i="37"/>
  <c r="V141" i="37"/>
  <c r="W141" i="37"/>
  <c r="AB141" i="37" s="1"/>
  <c r="Y141" i="37"/>
  <c r="Z141" i="37"/>
  <c r="V142" i="37"/>
  <c r="W142" i="37"/>
  <c r="AB142" i="37" s="1"/>
  <c r="Y142" i="37"/>
  <c r="Z142" i="37"/>
  <c r="V143" i="37"/>
  <c r="W143" i="37"/>
  <c r="AB143" i="37" s="1"/>
  <c r="Y143" i="37"/>
  <c r="Z143" i="37"/>
  <c r="V144" i="37"/>
  <c r="W144" i="37"/>
  <c r="AB144" i="37" s="1"/>
  <c r="Y144" i="37"/>
  <c r="Z144" i="37"/>
  <c r="V145" i="37"/>
  <c r="W145" i="37"/>
  <c r="AB145" i="37" s="1"/>
  <c r="Y145" i="37"/>
  <c r="Z145" i="37"/>
  <c r="V146" i="37"/>
  <c r="W146" i="37"/>
  <c r="AB146" i="37" s="1"/>
  <c r="Y146" i="37"/>
  <c r="Z146" i="37"/>
  <c r="V147" i="37"/>
  <c r="W147" i="37"/>
  <c r="AB147" i="37" s="1"/>
  <c r="Y147" i="37"/>
  <c r="Z147" i="37"/>
  <c r="V148" i="37"/>
  <c r="W148" i="37"/>
  <c r="AB148" i="37" s="1"/>
  <c r="Y148" i="37"/>
  <c r="Z148" i="37"/>
  <c r="V149" i="37"/>
  <c r="W149" i="37"/>
  <c r="AB149" i="37" s="1"/>
  <c r="Y149" i="37"/>
  <c r="Z149" i="37"/>
  <c r="V150" i="37"/>
  <c r="W150" i="37"/>
  <c r="AB150" i="37" s="1"/>
  <c r="Y150" i="37"/>
  <c r="Z150" i="37"/>
  <c r="V151" i="37"/>
  <c r="W151" i="37"/>
  <c r="AB151" i="37" s="1"/>
  <c r="Y151" i="37"/>
  <c r="Z151" i="37"/>
  <c r="V152" i="37"/>
  <c r="W152" i="37"/>
  <c r="AB152" i="37" s="1"/>
  <c r="V153" i="37"/>
  <c r="W153" i="37"/>
  <c r="AB153" i="37" s="1"/>
  <c r="V154" i="37"/>
  <c r="W154" i="37"/>
  <c r="AB154" i="37" s="1"/>
  <c r="V155" i="37"/>
  <c r="W155" i="37"/>
  <c r="AB155" i="37" s="1"/>
  <c r="V156" i="37"/>
  <c r="W156" i="37"/>
  <c r="AB156" i="37" s="1"/>
  <c r="V157" i="37"/>
  <c r="W157" i="37"/>
  <c r="AB157" i="37" s="1"/>
  <c r="Y157" i="37"/>
  <c r="Z157" i="37"/>
  <c r="V158" i="37"/>
  <c r="W158" i="37"/>
  <c r="AB158" i="37" s="1"/>
  <c r="V159" i="37"/>
  <c r="W159" i="37"/>
  <c r="AB159" i="37" s="1"/>
  <c r="V160" i="37"/>
  <c r="W160" i="37"/>
  <c r="AB160" i="37" s="1"/>
  <c r="V161" i="37"/>
  <c r="W161" i="37"/>
  <c r="AB161" i="37" s="1"/>
  <c r="Y161" i="37"/>
  <c r="Z161" i="37"/>
  <c r="V162" i="37"/>
  <c r="W162" i="37"/>
  <c r="AB162" i="37" s="1"/>
  <c r="V163" i="37"/>
  <c r="W163" i="37"/>
  <c r="AB163" i="37" s="1"/>
  <c r="V164" i="37"/>
  <c r="W164" i="37"/>
  <c r="AB164" i="37" s="1"/>
  <c r="V165" i="37"/>
  <c r="W165" i="37"/>
  <c r="AB165" i="37" s="1"/>
  <c r="Y165" i="37"/>
  <c r="Z165" i="37"/>
  <c r="V166" i="37"/>
  <c r="W166" i="37"/>
  <c r="AB166" i="37" s="1"/>
  <c r="V167" i="37"/>
  <c r="W167" i="37"/>
  <c r="AB167" i="37" s="1"/>
  <c r="V168" i="37"/>
  <c r="W168" i="37"/>
  <c r="AB168" i="37" s="1"/>
  <c r="V169" i="37"/>
  <c r="W169" i="37"/>
  <c r="AB169" i="37" s="1"/>
  <c r="V170" i="37"/>
  <c r="W170" i="37"/>
  <c r="AB170" i="37" s="1"/>
  <c r="V171" i="37"/>
  <c r="W171" i="37"/>
  <c r="AB171" i="37" s="1"/>
  <c r="V172" i="37"/>
  <c r="W172" i="37"/>
  <c r="AB172" i="37" s="1"/>
  <c r="V173" i="37"/>
  <c r="W173" i="37"/>
  <c r="AB173" i="37" s="1"/>
  <c r="V174" i="37"/>
  <c r="W174" i="37"/>
  <c r="AB174" i="37" s="1"/>
  <c r="V175" i="37"/>
  <c r="W175" i="37"/>
  <c r="AB175" i="37" s="1"/>
  <c r="V176" i="37"/>
  <c r="W176" i="37"/>
  <c r="AB176" i="37" s="1"/>
  <c r="V177" i="37"/>
  <c r="W177" i="37"/>
  <c r="AB177" i="37" s="1"/>
  <c r="Y177" i="37"/>
  <c r="Z177" i="37"/>
  <c r="V178" i="37"/>
  <c r="W178" i="37"/>
  <c r="AB178" i="37" s="1"/>
  <c r="V179" i="37"/>
  <c r="W179" i="37"/>
  <c r="AB179" i="37" s="1"/>
  <c r="V180" i="37"/>
  <c r="W180" i="37"/>
  <c r="AB180" i="37" s="1"/>
  <c r="V181" i="37"/>
  <c r="W181" i="37"/>
  <c r="AB181" i="37" s="1"/>
  <c r="V182" i="37"/>
  <c r="W182" i="37"/>
  <c r="AB182" i="37" s="1"/>
  <c r="V183" i="37"/>
  <c r="W183" i="37"/>
  <c r="AB183" i="37" s="1"/>
  <c r="V184" i="37"/>
  <c r="W184" i="37"/>
  <c r="AB184" i="37" s="1"/>
  <c r="V185" i="37"/>
  <c r="W185" i="37"/>
  <c r="AB185" i="37" s="1"/>
  <c r="V186" i="37"/>
  <c r="W186" i="37"/>
  <c r="AB186" i="37" s="1"/>
  <c r="V187" i="37"/>
  <c r="W187" i="37"/>
  <c r="AB187" i="37" s="1"/>
  <c r="V188" i="37"/>
  <c r="W188" i="37"/>
  <c r="AB188" i="37" s="1"/>
  <c r="V189" i="37"/>
  <c r="W189" i="37"/>
  <c r="AB189" i="37" s="1"/>
  <c r="V190" i="37"/>
  <c r="W190" i="37"/>
  <c r="AB190" i="37" s="1"/>
  <c r="V191" i="37"/>
  <c r="W191" i="37"/>
  <c r="AB191" i="37" s="1"/>
  <c r="V192" i="37"/>
  <c r="W192" i="37"/>
  <c r="AB192" i="37" s="1"/>
  <c r="V193" i="37"/>
  <c r="W193" i="37"/>
  <c r="AB193" i="37" s="1"/>
  <c r="V194" i="37"/>
  <c r="W194" i="37"/>
  <c r="AB194" i="37" s="1"/>
  <c r="V195" i="37"/>
  <c r="W195" i="37"/>
  <c r="AB195" i="37" s="1"/>
  <c r="V196" i="37"/>
  <c r="W196" i="37"/>
  <c r="AB196" i="37" s="1"/>
  <c r="V197" i="37"/>
  <c r="W197" i="37"/>
  <c r="AB197" i="37" s="1"/>
  <c r="V198" i="37"/>
  <c r="W198" i="37"/>
  <c r="AB198" i="37" s="1"/>
  <c r="V199" i="37"/>
  <c r="W199" i="37"/>
  <c r="AB199" i="37" s="1"/>
  <c r="V200" i="37"/>
  <c r="W200" i="37"/>
  <c r="AB200" i="37" s="1"/>
  <c r="V201" i="37"/>
  <c r="W201" i="37"/>
  <c r="AB201" i="37" s="1"/>
  <c r="V202" i="37"/>
  <c r="W202" i="37"/>
  <c r="AB202" i="37" s="1"/>
  <c r="V203" i="37"/>
  <c r="W203" i="37"/>
  <c r="AB203" i="37" s="1"/>
  <c r="V204" i="37"/>
  <c r="W204" i="37"/>
  <c r="AB204" i="37" s="1"/>
  <c r="V205" i="37"/>
  <c r="W205" i="37"/>
  <c r="AB205" i="37" s="1"/>
  <c r="V206" i="37"/>
  <c r="W206" i="37"/>
  <c r="AB206" i="37" s="1"/>
  <c r="V207" i="37"/>
  <c r="W207" i="37"/>
  <c r="AB207" i="37" s="1"/>
  <c r="V3" i="37"/>
  <c r="W3" i="37"/>
  <c r="AB3" i="37" s="1"/>
  <c r="Y3" i="37"/>
  <c r="Z3" i="37"/>
  <c r="V4" i="37"/>
  <c r="W4" i="37"/>
  <c r="AB4" i="37" s="1"/>
  <c r="Y4" i="37"/>
  <c r="Z4" i="37"/>
  <c r="V5" i="37"/>
  <c r="W5" i="37"/>
  <c r="AB5" i="37" s="1"/>
  <c r="Y5" i="37"/>
  <c r="Z5" i="37"/>
  <c r="V6" i="37"/>
  <c r="W6" i="37"/>
  <c r="AB6" i="37" s="1"/>
  <c r="Y6" i="37"/>
  <c r="Z6" i="37"/>
  <c r="V7" i="37"/>
  <c r="W7" i="37"/>
  <c r="AB7" i="37" s="1"/>
  <c r="Y7" i="37"/>
  <c r="Z7" i="37"/>
  <c r="V8" i="37"/>
  <c r="W8" i="37"/>
  <c r="AB8" i="37" s="1"/>
  <c r="Y8" i="37"/>
  <c r="Z8" i="37"/>
  <c r="V9" i="37"/>
  <c r="W9" i="37"/>
  <c r="AB9" i="37" s="1"/>
  <c r="Y9" i="37"/>
  <c r="Z9" i="37"/>
  <c r="V10" i="37"/>
  <c r="W10" i="37"/>
  <c r="AB10" i="37" s="1"/>
  <c r="Y10" i="37"/>
  <c r="Z10" i="37"/>
  <c r="V11" i="37"/>
  <c r="W11" i="37"/>
  <c r="AB11" i="37" s="1"/>
  <c r="Y11" i="37"/>
  <c r="Z11" i="37"/>
  <c r="V12" i="37"/>
  <c r="W12" i="37"/>
  <c r="AB12" i="37" s="1"/>
  <c r="Y12" i="37"/>
  <c r="Z12" i="37"/>
  <c r="V13" i="37"/>
  <c r="W13" i="37"/>
  <c r="AB13" i="37" s="1"/>
  <c r="Y13" i="37"/>
  <c r="Z13" i="37"/>
  <c r="V14" i="37"/>
  <c r="W14" i="37"/>
  <c r="AB14" i="37" s="1"/>
  <c r="Y14" i="37"/>
  <c r="Z14" i="37"/>
  <c r="V15" i="37"/>
  <c r="W15" i="37"/>
  <c r="AB15" i="37" s="1"/>
  <c r="Y15" i="37"/>
  <c r="Z15" i="37"/>
  <c r="V16" i="37"/>
  <c r="W16" i="37"/>
  <c r="AB16" i="37" s="1"/>
  <c r="Y16" i="37"/>
  <c r="Z16" i="37"/>
  <c r="V17" i="37"/>
  <c r="W17" i="37"/>
  <c r="AB17" i="37" s="1"/>
  <c r="Y17" i="37"/>
  <c r="Z17" i="37"/>
  <c r="V18" i="37"/>
  <c r="W18" i="37"/>
  <c r="AB18" i="37" s="1"/>
  <c r="Y18" i="37"/>
  <c r="Z18" i="37"/>
  <c r="V19" i="37"/>
  <c r="W19" i="37"/>
  <c r="AB19" i="37" s="1"/>
  <c r="Y19" i="37"/>
  <c r="Z19" i="37"/>
  <c r="V20" i="37"/>
  <c r="W20" i="37"/>
  <c r="AB20" i="37" s="1"/>
  <c r="Y20" i="37"/>
  <c r="Z20" i="37"/>
  <c r="V21" i="37"/>
  <c r="W21" i="37"/>
  <c r="AB21" i="37" s="1"/>
  <c r="Y21" i="37"/>
  <c r="Z21" i="37"/>
  <c r="V22" i="37"/>
  <c r="W22" i="37"/>
  <c r="AB22" i="37" s="1"/>
  <c r="Y22" i="37"/>
  <c r="Z22" i="37"/>
  <c r="V23" i="37"/>
  <c r="W23" i="37"/>
  <c r="AB23" i="37" s="1"/>
  <c r="Y23" i="37"/>
  <c r="Z23" i="37"/>
  <c r="V24" i="37"/>
  <c r="W24" i="37"/>
  <c r="AB24" i="37" s="1"/>
  <c r="Y24" i="37"/>
  <c r="Z24" i="37"/>
  <c r="V25" i="37"/>
  <c r="W25" i="37"/>
  <c r="AB25" i="37" s="1"/>
  <c r="Y25" i="37"/>
  <c r="Z25" i="37"/>
  <c r="V26" i="37"/>
  <c r="W26" i="37"/>
  <c r="AB26" i="37" s="1"/>
  <c r="Y26" i="37"/>
  <c r="Z26" i="37"/>
  <c r="V27" i="37"/>
  <c r="W27" i="37"/>
  <c r="AB27" i="37" s="1"/>
  <c r="Y27" i="37"/>
  <c r="Z27" i="37"/>
  <c r="V28" i="37"/>
  <c r="W28" i="37"/>
  <c r="AB28" i="37" s="1"/>
  <c r="Y28" i="37"/>
  <c r="Z28" i="37"/>
  <c r="V29" i="37"/>
  <c r="W29" i="37"/>
  <c r="AB29" i="37" s="1"/>
  <c r="Y29" i="37"/>
  <c r="Z29" i="37"/>
  <c r="V30" i="37"/>
  <c r="W30" i="37"/>
  <c r="AB30" i="37" s="1"/>
  <c r="Y30" i="37"/>
  <c r="Z30" i="37"/>
  <c r="V31" i="37"/>
  <c r="W31" i="37"/>
  <c r="AB31" i="37" s="1"/>
  <c r="Y31" i="37"/>
  <c r="Z31" i="37"/>
  <c r="V32" i="37"/>
  <c r="W32" i="37"/>
  <c r="AB32" i="37" s="1"/>
  <c r="Y32" i="37"/>
  <c r="Z32" i="37"/>
  <c r="V33" i="37"/>
  <c r="W33" i="37"/>
  <c r="AB33" i="37" s="1"/>
  <c r="Y33" i="37"/>
  <c r="Z33" i="37"/>
  <c r="V34" i="37"/>
  <c r="W34" i="37"/>
  <c r="AB34" i="37" s="1"/>
  <c r="Y34" i="37"/>
  <c r="Z34" i="37"/>
  <c r="V35" i="37"/>
  <c r="W35" i="37"/>
  <c r="AB35" i="37" s="1"/>
  <c r="Y35" i="37"/>
  <c r="Z35" i="37"/>
  <c r="V36" i="37"/>
  <c r="W36" i="37"/>
  <c r="AB36" i="37" s="1"/>
  <c r="Y36" i="37"/>
  <c r="Z36" i="37"/>
  <c r="V37" i="37"/>
  <c r="W37" i="37"/>
  <c r="AB37" i="37" s="1"/>
  <c r="Y37" i="37"/>
  <c r="Z37" i="37"/>
  <c r="V38" i="37"/>
  <c r="W38" i="37"/>
  <c r="AB38" i="37" s="1"/>
  <c r="Y38" i="37"/>
  <c r="Z38" i="37"/>
  <c r="P34" i="37"/>
  <c r="P35" i="37"/>
  <c r="X35" i="37" s="1"/>
  <c r="P36" i="37"/>
  <c r="P37" i="37"/>
  <c r="P38" i="37"/>
  <c r="P39" i="37"/>
  <c r="X39" i="37" s="1"/>
  <c r="P40" i="37"/>
  <c r="P41" i="37"/>
  <c r="X41" i="37" s="1"/>
  <c r="P42" i="37"/>
  <c r="P43" i="37"/>
  <c r="X43" i="37" s="1"/>
  <c r="P44" i="37"/>
  <c r="P45" i="37"/>
  <c r="X45" i="37" s="1"/>
  <c r="P46" i="37"/>
  <c r="P47" i="37"/>
  <c r="X47" i="37" s="1"/>
  <c r="P48" i="37"/>
  <c r="P49" i="37"/>
  <c r="X49" i="37" s="1"/>
  <c r="P50" i="37"/>
  <c r="P51" i="37"/>
  <c r="X51" i="37" s="1"/>
  <c r="P52" i="37"/>
  <c r="P53" i="37"/>
  <c r="X53" i="37" s="1"/>
  <c r="P54" i="37"/>
  <c r="P55" i="37"/>
  <c r="X55" i="37" s="1"/>
  <c r="P56" i="37"/>
  <c r="P57" i="37"/>
  <c r="X57" i="37" s="1"/>
  <c r="P58" i="37"/>
  <c r="P59" i="37"/>
  <c r="X59" i="37" s="1"/>
  <c r="P60" i="37"/>
  <c r="P61" i="37"/>
  <c r="X61" i="37" s="1"/>
  <c r="P62" i="37"/>
  <c r="P63" i="37"/>
  <c r="X63" i="37" s="1"/>
  <c r="P64" i="37"/>
  <c r="P65" i="37"/>
  <c r="X65" i="37" s="1"/>
  <c r="P66" i="37"/>
  <c r="P67" i="37"/>
  <c r="X67" i="37" s="1"/>
  <c r="P68" i="37"/>
  <c r="P69" i="37"/>
  <c r="X69" i="37" s="1"/>
  <c r="P70" i="37"/>
  <c r="P71" i="37"/>
  <c r="X71" i="37" s="1"/>
  <c r="P72" i="37"/>
  <c r="P73" i="37"/>
  <c r="X73" i="37" s="1"/>
  <c r="P74" i="37"/>
  <c r="P75" i="37"/>
  <c r="X75" i="37" s="1"/>
  <c r="P76" i="37"/>
  <c r="P77" i="37"/>
  <c r="P78" i="37"/>
  <c r="P79" i="37"/>
  <c r="X79" i="37" s="1"/>
  <c r="P80" i="37"/>
  <c r="P81" i="37"/>
  <c r="X81" i="37" s="1"/>
  <c r="P82" i="37"/>
  <c r="P83" i="37"/>
  <c r="X83" i="37" s="1"/>
  <c r="P84" i="37"/>
  <c r="P85" i="37"/>
  <c r="P86" i="37"/>
  <c r="P87" i="37"/>
  <c r="X87" i="37" s="1"/>
  <c r="P88" i="37"/>
  <c r="P89" i="37"/>
  <c r="X89" i="37" s="1"/>
  <c r="P90" i="37"/>
  <c r="P91" i="37"/>
  <c r="X91" i="37" s="1"/>
  <c r="P92" i="37"/>
  <c r="P93" i="37"/>
  <c r="P94" i="37"/>
  <c r="P95" i="37"/>
  <c r="X95" i="37" s="1"/>
  <c r="P96" i="37"/>
  <c r="P97" i="37"/>
  <c r="X97" i="37" s="1"/>
  <c r="P98" i="37"/>
  <c r="P99" i="37"/>
  <c r="X99" i="37" s="1"/>
  <c r="P100" i="37"/>
  <c r="P101" i="37"/>
  <c r="P102" i="37"/>
  <c r="P103" i="37"/>
  <c r="X103" i="37" s="1"/>
  <c r="P104" i="37"/>
  <c r="P105" i="37"/>
  <c r="X105" i="37" s="1"/>
  <c r="P106" i="37"/>
  <c r="P107" i="37"/>
  <c r="X107" i="37" s="1"/>
  <c r="P108" i="37"/>
  <c r="P109" i="37"/>
  <c r="P110" i="37"/>
  <c r="P111" i="37"/>
  <c r="X111" i="37" s="1"/>
  <c r="P112" i="37"/>
  <c r="P113" i="37"/>
  <c r="X113" i="37" s="1"/>
  <c r="P114" i="37"/>
  <c r="P115" i="37"/>
  <c r="X115" i="37" s="1"/>
  <c r="P116" i="37"/>
  <c r="P117" i="37"/>
  <c r="P118" i="37"/>
  <c r="P119" i="37"/>
  <c r="X119" i="37" s="1"/>
  <c r="P120" i="37"/>
  <c r="P121" i="37"/>
  <c r="X121" i="37" s="1"/>
  <c r="P122" i="37"/>
  <c r="P123" i="37"/>
  <c r="X123" i="37" s="1"/>
  <c r="P124" i="37"/>
  <c r="P125" i="37"/>
  <c r="P126" i="37"/>
  <c r="P127" i="37"/>
  <c r="X127" i="37" s="1"/>
  <c r="P128" i="37"/>
  <c r="P129" i="37"/>
  <c r="X129" i="37" s="1"/>
  <c r="P130" i="37"/>
  <c r="P131" i="37"/>
  <c r="X131" i="37" s="1"/>
  <c r="P132" i="37"/>
  <c r="P133" i="37"/>
  <c r="P134" i="37"/>
  <c r="P135" i="37"/>
  <c r="X135" i="37" s="1"/>
  <c r="P136" i="37"/>
  <c r="P137" i="37"/>
  <c r="X137" i="37" s="1"/>
  <c r="P138" i="37"/>
  <c r="P139" i="37"/>
  <c r="X139" i="37" s="1"/>
  <c r="P140" i="37"/>
  <c r="P141" i="37"/>
  <c r="P142" i="37"/>
  <c r="P143" i="37"/>
  <c r="X143" i="37" s="1"/>
  <c r="P144" i="37"/>
  <c r="P145" i="37"/>
  <c r="X145" i="37" s="1"/>
  <c r="P146" i="37"/>
  <c r="P147" i="37"/>
  <c r="X147" i="37" s="1"/>
  <c r="P148" i="37"/>
  <c r="P149" i="37"/>
  <c r="P150" i="37"/>
  <c r="P151" i="37"/>
  <c r="X151" i="37" s="1"/>
  <c r="P152" i="37"/>
  <c r="P153" i="37"/>
  <c r="P154" i="37"/>
  <c r="P155" i="37"/>
  <c r="P156" i="37"/>
  <c r="P157" i="37"/>
  <c r="X157" i="37" s="1"/>
  <c r="P158" i="37"/>
  <c r="P159" i="37"/>
  <c r="P160" i="37"/>
  <c r="P161" i="37"/>
  <c r="X161" i="37" s="1"/>
  <c r="P162" i="37"/>
  <c r="P163" i="37"/>
  <c r="P164" i="37"/>
  <c r="P165" i="37"/>
  <c r="P166" i="37"/>
  <c r="P167" i="37"/>
  <c r="P168" i="37"/>
  <c r="P169" i="37"/>
  <c r="P170" i="37"/>
  <c r="P171" i="37"/>
  <c r="P172" i="37"/>
  <c r="P173" i="37"/>
  <c r="P174" i="37"/>
  <c r="P175" i="37"/>
  <c r="P176" i="37"/>
  <c r="P177" i="37"/>
  <c r="P178" i="37"/>
  <c r="P179" i="37"/>
  <c r="P180" i="37"/>
  <c r="P181" i="37"/>
  <c r="P182" i="37"/>
  <c r="P183" i="37"/>
  <c r="P184" i="37"/>
  <c r="P185" i="37"/>
  <c r="P186" i="37"/>
  <c r="P187" i="37"/>
  <c r="P188" i="37"/>
  <c r="P189" i="37"/>
  <c r="P190" i="37"/>
  <c r="P191" i="37"/>
  <c r="P192" i="37"/>
  <c r="P193" i="37"/>
  <c r="P194" i="37"/>
  <c r="P195" i="37"/>
  <c r="P196" i="37"/>
  <c r="P197" i="37"/>
  <c r="P198" i="37"/>
  <c r="P199" i="37"/>
  <c r="P200" i="37"/>
  <c r="P201" i="37"/>
  <c r="P202" i="37"/>
  <c r="P203" i="37"/>
  <c r="P204" i="37"/>
  <c r="P205" i="37"/>
  <c r="P206" i="37"/>
  <c r="P207" i="37"/>
  <c r="P208" i="37"/>
  <c r="P209" i="37"/>
  <c r="P210" i="37"/>
  <c r="P211" i="37"/>
  <c r="P212" i="37"/>
  <c r="P213" i="37"/>
  <c r="P214" i="37"/>
  <c r="P215" i="37"/>
  <c r="P216" i="37"/>
  <c r="P217" i="37"/>
  <c r="P218" i="37"/>
  <c r="P219" i="37"/>
  <c r="P220" i="37"/>
  <c r="P221" i="37"/>
  <c r="P222" i="37"/>
  <c r="P223" i="37"/>
  <c r="P224" i="37"/>
  <c r="P225" i="37"/>
  <c r="P226" i="37"/>
  <c r="P227" i="37"/>
  <c r="P228" i="37"/>
  <c r="P229" i="37"/>
  <c r="P230" i="37"/>
  <c r="P231" i="37"/>
  <c r="P232" i="37"/>
  <c r="P233" i="37"/>
  <c r="P234" i="37"/>
  <c r="P235" i="37"/>
  <c r="P236" i="37"/>
  <c r="P237" i="37"/>
  <c r="P238" i="37"/>
  <c r="P239" i="37"/>
  <c r="P240" i="37"/>
  <c r="P241" i="37"/>
  <c r="P242" i="37"/>
  <c r="P243" i="37"/>
  <c r="P244" i="37"/>
  <c r="P245" i="37"/>
  <c r="P246" i="37"/>
  <c r="P247" i="37"/>
  <c r="P248" i="37"/>
  <c r="P249" i="37"/>
  <c r="P250" i="37"/>
  <c r="P251" i="37"/>
  <c r="P252" i="37"/>
  <c r="P253" i="37"/>
  <c r="P254" i="37"/>
  <c r="P255" i="37"/>
  <c r="P256" i="37"/>
  <c r="P257" i="37"/>
  <c r="P258" i="37"/>
  <c r="P259" i="37"/>
  <c r="P260" i="37"/>
  <c r="P261" i="37"/>
  <c r="P262" i="37"/>
  <c r="P263" i="37"/>
  <c r="P264" i="37"/>
  <c r="P265" i="37"/>
  <c r="P266" i="37"/>
  <c r="P267" i="37"/>
  <c r="P268" i="37"/>
  <c r="P269" i="37"/>
  <c r="P270" i="37"/>
  <c r="P271" i="37"/>
  <c r="P272" i="37"/>
  <c r="P273" i="37"/>
  <c r="P274" i="37"/>
  <c r="P275" i="37"/>
  <c r="P276" i="37"/>
  <c r="P277" i="37"/>
  <c r="P278" i="37"/>
  <c r="P279" i="37"/>
  <c r="P280" i="37"/>
  <c r="P281" i="37"/>
  <c r="P282" i="37"/>
  <c r="P283" i="37"/>
  <c r="P284" i="37"/>
  <c r="P285" i="37"/>
  <c r="P286" i="37"/>
  <c r="P287" i="37"/>
  <c r="P288" i="37"/>
  <c r="P289" i="37"/>
  <c r="P290" i="37"/>
  <c r="P291" i="37"/>
  <c r="P292" i="37"/>
  <c r="P293" i="37"/>
  <c r="P294" i="37"/>
  <c r="P295" i="37"/>
  <c r="P296" i="37"/>
  <c r="P297" i="37"/>
  <c r="P298" i="37"/>
  <c r="P299" i="37"/>
  <c r="P300" i="37"/>
  <c r="P301" i="37"/>
  <c r="P302" i="37"/>
  <c r="P303" i="37"/>
  <c r="P304" i="37"/>
  <c r="P305" i="37"/>
  <c r="P306" i="37"/>
  <c r="P307" i="37"/>
  <c r="P308" i="37"/>
  <c r="P309" i="37"/>
  <c r="P310" i="37"/>
  <c r="P311" i="37"/>
  <c r="P312" i="37"/>
  <c r="P313" i="37"/>
  <c r="P314" i="37"/>
  <c r="P315" i="37"/>
  <c r="P316" i="37"/>
  <c r="P317" i="37"/>
  <c r="P318" i="37"/>
  <c r="P319" i="37"/>
  <c r="P320" i="37"/>
  <c r="P321" i="37"/>
  <c r="P322" i="37"/>
  <c r="P323" i="37"/>
  <c r="P324" i="37"/>
  <c r="P325" i="37"/>
  <c r="P326" i="37"/>
  <c r="P327" i="37"/>
  <c r="P328" i="37"/>
  <c r="P329" i="37"/>
  <c r="P330" i="37"/>
  <c r="P331" i="37"/>
  <c r="P332" i="37"/>
  <c r="P333" i="37"/>
  <c r="P334" i="37"/>
  <c r="P335" i="37"/>
  <c r="P336" i="37"/>
  <c r="P337" i="37"/>
  <c r="P338" i="37"/>
  <c r="P339" i="37"/>
  <c r="P340" i="37"/>
  <c r="P341" i="37"/>
  <c r="P342" i="37"/>
  <c r="P343" i="37"/>
  <c r="P344" i="37"/>
  <c r="P345" i="37"/>
  <c r="P346" i="37"/>
  <c r="P347" i="37"/>
  <c r="P348" i="37"/>
  <c r="P349" i="37"/>
  <c r="P350" i="37"/>
  <c r="P351" i="37"/>
  <c r="P352" i="37"/>
  <c r="P353" i="37"/>
  <c r="P354" i="37"/>
  <c r="P355" i="37"/>
  <c r="P356" i="37"/>
  <c r="P357" i="37"/>
  <c r="P358" i="37"/>
  <c r="P359" i="37"/>
  <c r="P360" i="37"/>
  <c r="P361" i="37"/>
  <c r="P362" i="37"/>
  <c r="P363" i="37"/>
  <c r="P364" i="37"/>
  <c r="P365" i="37"/>
  <c r="P366" i="37"/>
  <c r="P367" i="37"/>
  <c r="P368" i="37"/>
  <c r="P369" i="37"/>
  <c r="P370" i="37"/>
  <c r="P371" i="37"/>
  <c r="P372" i="37"/>
  <c r="P373" i="37"/>
  <c r="P374" i="37"/>
  <c r="P375" i="37"/>
  <c r="P376" i="37"/>
  <c r="P377" i="37"/>
  <c r="P378" i="37"/>
  <c r="P379" i="37"/>
  <c r="P380" i="37"/>
  <c r="P381" i="37"/>
  <c r="P382" i="37"/>
  <c r="P383" i="37"/>
  <c r="P384" i="37"/>
  <c r="P385" i="37"/>
  <c r="P386" i="37"/>
  <c r="P387" i="37"/>
  <c r="P388" i="37"/>
  <c r="P389" i="37"/>
  <c r="P390" i="37"/>
  <c r="P391" i="37"/>
  <c r="P392" i="37"/>
  <c r="P393" i="37"/>
  <c r="P394" i="37"/>
  <c r="P395" i="37"/>
  <c r="P396" i="37"/>
  <c r="P397" i="37"/>
  <c r="P398" i="37"/>
  <c r="P399" i="37"/>
  <c r="P400" i="37"/>
  <c r="P401" i="37"/>
  <c r="P402" i="37"/>
  <c r="P403" i="37"/>
  <c r="P404" i="37"/>
  <c r="P405" i="37"/>
  <c r="P406" i="37"/>
  <c r="P407" i="37"/>
  <c r="P408" i="37"/>
  <c r="P409" i="37"/>
  <c r="P410" i="37"/>
  <c r="P411" i="37"/>
  <c r="P412" i="37"/>
  <c r="P413" i="37"/>
  <c r="P414" i="37"/>
  <c r="P415" i="37"/>
  <c r="P416" i="37"/>
  <c r="P417" i="37"/>
  <c r="P418" i="37"/>
  <c r="P419" i="37"/>
  <c r="P420" i="37"/>
  <c r="P421" i="37"/>
  <c r="P422" i="37"/>
  <c r="P423" i="37"/>
  <c r="P424" i="37"/>
  <c r="P425" i="37"/>
  <c r="P426" i="37"/>
  <c r="P427" i="37"/>
  <c r="P428" i="37"/>
  <c r="P429" i="37"/>
  <c r="P430" i="37"/>
  <c r="P431" i="37"/>
  <c r="P432" i="37"/>
  <c r="P433" i="37"/>
  <c r="P434" i="37"/>
  <c r="P435" i="37"/>
  <c r="P436" i="37"/>
  <c r="P437" i="37"/>
  <c r="P438" i="37"/>
  <c r="P439" i="37"/>
  <c r="P440" i="37"/>
  <c r="P441" i="37"/>
  <c r="P442" i="37"/>
  <c r="P443" i="37"/>
  <c r="P444" i="37"/>
  <c r="P445" i="37"/>
  <c r="P446" i="37"/>
  <c r="P447" i="37"/>
  <c r="P448" i="37"/>
  <c r="P449" i="37"/>
  <c r="P450" i="37"/>
  <c r="P451" i="37"/>
  <c r="P452" i="37"/>
  <c r="P453" i="37"/>
  <c r="P454" i="37"/>
  <c r="P455" i="37"/>
  <c r="P456" i="37"/>
  <c r="P457" i="37"/>
  <c r="P458" i="37"/>
  <c r="P459" i="37"/>
  <c r="P460" i="37"/>
  <c r="P461" i="37"/>
  <c r="P462" i="37"/>
  <c r="P463" i="37"/>
  <c r="P464" i="37"/>
  <c r="P465" i="37"/>
  <c r="X465" i="37" s="1"/>
  <c r="P466" i="37"/>
  <c r="P467" i="37"/>
  <c r="P468" i="37"/>
  <c r="P469" i="37"/>
  <c r="P470" i="37"/>
  <c r="P471" i="37"/>
  <c r="P472" i="37"/>
  <c r="P473" i="37"/>
  <c r="P474" i="37"/>
  <c r="P475" i="37"/>
  <c r="P476" i="37"/>
  <c r="P477" i="37"/>
  <c r="P478" i="37"/>
  <c r="P479" i="37"/>
  <c r="P480" i="37"/>
  <c r="P481" i="37"/>
  <c r="P482" i="37"/>
  <c r="P483" i="37"/>
  <c r="P484" i="37"/>
  <c r="P485" i="37"/>
  <c r="P486" i="37"/>
  <c r="P487" i="37"/>
  <c r="P488" i="37"/>
  <c r="P489" i="37"/>
  <c r="P490" i="37"/>
  <c r="P491" i="37"/>
  <c r="P492" i="37"/>
  <c r="P493" i="37"/>
  <c r="P494" i="37"/>
  <c r="P495" i="37"/>
  <c r="P496" i="37"/>
  <c r="P497" i="37"/>
  <c r="P498" i="37"/>
  <c r="P499" i="37"/>
  <c r="P500" i="37"/>
  <c r="P501" i="37"/>
  <c r="P502" i="37"/>
  <c r="P503" i="37"/>
  <c r="P504" i="37"/>
  <c r="P505" i="37"/>
  <c r="P506" i="37"/>
  <c r="P507" i="37"/>
  <c r="P508" i="37"/>
  <c r="P509" i="37"/>
  <c r="P510" i="37"/>
  <c r="P511" i="37"/>
  <c r="P512" i="37"/>
  <c r="P513" i="37"/>
  <c r="P514" i="37"/>
  <c r="P515" i="37"/>
  <c r="P516" i="37"/>
  <c r="P517" i="37"/>
  <c r="P518" i="37"/>
  <c r="P519" i="37"/>
  <c r="P520" i="37"/>
  <c r="P521" i="37"/>
  <c r="P522" i="37"/>
  <c r="P523" i="37"/>
  <c r="P524" i="37"/>
  <c r="P525" i="37"/>
  <c r="P526" i="37"/>
  <c r="P527" i="37"/>
  <c r="P528" i="37"/>
  <c r="P529" i="37"/>
  <c r="P530" i="37"/>
  <c r="P531" i="37"/>
  <c r="P532" i="37"/>
  <c r="P533" i="37"/>
  <c r="P534" i="37"/>
  <c r="P535" i="37"/>
  <c r="P536" i="37"/>
  <c r="P537" i="37"/>
  <c r="P538" i="37"/>
  <c r="P539" i="37"/>
  <c r="P540" i="37"/>
  <c r="P541" i="37"/>
  <c r="P542" i="37"/>
  <c r="P543" i="37"/>
  <c r="P544" i="37"/>
  <c r="P545" i="37"/>
  <c r="P546" i="37"/>
  <c r="P547" i="37"/>
  <c r="P548" i="37"/>
  <c r="P549" i="37"/>
  <c r="P550" i="37"/>
  <c r="P551" i="37"/>
  <c r="P552" i="37"/>
  <c r="P553" i="37"/>
  <c r="P554" i="37"/>
  <c r="P555" i="37"/>
  <c r="P556" i="37"/>
  <c r="P557" i="37"/>
  <c r="P558" i="37"/>
  <c r="P559" i="37"/>
  <c r="P560" i="37"/>
  <c r="P561" i="37"/>
  <c r="P562" i="37"/>
  <c r="P563" i="37"/>
  <c r="P564" i="37"/>
  <c r="P565" i="37"/>
  <c r="P566" i="37"/>
  <c r="P567" i="37"/>
  <c r="P568" i="37"/>
  <c r="P569" i="37"/>
  <c r="P570" i="37"/>
  <c r="P571" i="37"/>
  <c r="P572" i="37"/>
  <c r="P573" i="37"/>
  <c r="P574" i="37"/>
  <c r="P575" i="37"/>
  <c r="P576" i="37"/>
  <c r="P577" i="37"/>
  <c r="P578" i="37"/>
  <c r="P579" i="37"/>
  <c r="P580" i="37"/>
  <c r="P581" i="37"/>
  <c r="P582" i="37"/>
  <c r="P583" i="37"/>
  <c r="P584" i="37"/>
  <c r="P585" i="37"/>
  <c r="P586" i="37"/>
  <c r="P587" i="37"/>
  <c r="P588" i="37"/>
  <c r="P589" i="37"/>
  <c r="P590" i="37"/>
  <c r="P591" i="37"/>
  <c r="P592" i="37"/>
  <c r="P593" i="37"/>
  <c r="P594" i="37"/>
  <c r="P595" i="37"/>
  <c r="P596" i="37"/>
  <c r="P597" i="37"/>
  <c r="P598" i="37"/>
  <c r="P599" i="37"/>
  <c r="P600" i="37"/>
  <c r="P601" i="37"/>
  <c r="P602" i="37"/>
  <c r="P603" i="37"/>
  <c r="P604" i="37"/>
  <c r="P605" i="37"/>
  <c r="P606" i="37"/>
  <c r="P607" i="37"/>
  <c r="P608" i="37"/>
  <c r="P609" i="37"/>
  <c r="P610" i="37"/>
  <c r="P611" i="37"/>
  <c r="P612" i="37"/>
  <c r="P613" i="37"/>
  <c r="P614" i="37"/>
  <c r="P615" i="37"/>
  <c r="P616" i="37"/>
  <c r="P617" i="37"/>
  <c r="P618" i="37"/>
  <c r="P619" i="37"/>
  <c r="P620" i="37"/>
  <c r="P621" i="37"/>
  <c r="P622" i="37"/>
  <c r="P623" i="37"/>
  <c r="P624" i="37"/>
  <c r="P625" i="37"/>
  <c r="P626" i="37"/>
  <c r="P627" i="37"/>
  <c r="P628" i="37"/>
  <c r="P629" i="37"/>
  <c r="P630" i="37"/>
  <c r="P631" i="37"/>
  <c r="P632" i="37"/>
  <c r="P633" i="37"/>
  <c r="P634" i="37"/>
  <c r="P635" i="37"/>
  <c r="P636" i="37"/>
  <c r="P637" i="37"/>
  <c r="P638" i="37"/>
  <c r="P639" i="37"/>
  <c r="P640" i="37"/>
  <c r="P641" i="37"/>
  <c r="P642" i="37"/>
  <c r="P643" i="37"/>
  <c r="P644" i="37"/>
  <c r="P645" i="37"/>
  <c r="P646" i="37"/>
  <c r="P647" i="37"/>
  <c r="P648" i="37"/>
  <c r="P649" i="37"/>
  <c r="P650" i="37"/>
  <c r="P651" i="37"/>
  <c r="P652" i="37"/>
  <c r="P653" i="37"/>
  <c r="P654" i="37"/>
  <c r="P655" i="37"/>
  <c r="P656" i="37"/>
  <c r="P657" i="37"/>
  <c r="X657" i="37" s="1"/>
  <c r="P658" i="37"/>
  <c r="P659" i="37"/>
  <c r="P660" i="37"/>
  <c r="P661" i="37"/>
  <c r="P662" i="37"/>
  <c r="P663" i="37"/>
  <c r="P664" i="37"/>
  <c r="P665" i="37"/>
  <c r="P666" i="37"/>
  <c r="P667" i="37"/>
  <c r="P668" i="37"/>
  <c r="P669" i="37"/>
  <c r="P670" i="37"/>
  <c r="P671" i="37"/>
  <c r="P672" i="37"/>
  <c r="P673" i="37"/>
  <c r="P674" i="37"/>
  <c r="P675" i="37"/>
  <c r="P676" i="37"/>
  <c r="P677" i="37"/>
  <c r="P678" i="37"/>
  <c r="P679" i="37"/>
  <c r="P680" i="37"/>
  <c r="P681" i="37"/>
  <c r="P682" i="37"/>
  <c r="P683" i="37"/>
  <c r="P684" i="37"/>
  <c r="P685" i="37"/>
  <c r="P686" i="37"/>
  <c r="P687" i="37"/>
  <c r="P688" i="37"/>
  <c r="P689" i="37"/>
  <c r="P690" i="37"/>
  <c r="P691" i="37"/>
  <c r="P692" i="37"/>
  <c r="P693" i="37"/>
  <c r="P694" i="37"/>
  <c r="P695" i="37"/>
  <c r="P696" i="37"/>
  <c r="P697" i="37"/>
  <c r="P698" i="37"/>
  <c r="P699" i="37"/>
  <c r="P700" i="37"/>
  <c r="P701" i="37"/>
  <c r="P702" i="37"/>
  <c r="P703" i="37"/>
  <c r="P704" i="37"/>
  <c r="P705" i="37"/>
  <c r="P706" i="37"/>
  <c r="P707" i="37"/>
  <c r="P708" i="37"/>
  <c r="P709" i="37"/>
  <c r="P710" i="37"/>
  <c r="P711" i="37"/>
  <c r="P712" i="37"/>
  <c r="P713" i="37"/>
  <c r="P714" i="37"/>
  <c r="P715" i="37"/>
  <c r="P716" i="37"/>
  <c r="P717" i="37"/>
  <c r="P718" i="37"/>
  <c r="P719" i="37"/>
  <c r="P720" i="37"/>
  <c r="P721" i="37"/>
  <c r="P722" i="37"/>
  <c r="P723" i="37"/>
  <c r="X723" i="37" s="1"/>
  <c r="P724" i="37"/>
  <c r="P725" i="37"/>
  <c r="P726" i="37"/>
  <c r="X726" i="37" s="1"/>
  <c r="P727" i="37"/>
  <c r="P728" i="37"/>
  <c r="P729" i="37"/>
  <c r="P730" i="37"/>
  <c r="P731" i="37"/>
  <c r="X731" i="37" s="1"/>
  <c r="P732" i="37"/>
  <c r="P733" i="37"/>
  <c r="P734" i="37"/>
  <c r="X734" i="37" s="1"/>
  <c r="P735" i="37"/>
  <c r="P736" i="37"/>
  <c r="P737" i="37"/>
  <c r="P738" i="37"/>
  <c r="P739" i="37"/>
  <c r="P740" i="37"/>
  <c r="P741" i="37"/>
  <c r="P742" i="37"/>
  <c r="P743" i="37"/>
  <c r="P744" i="37"/>
  <c r="P745" i="37"/>
  <c r="X745" i="37" s="1"/>
  <c r="P746" i="37"/>
  <c r="P747" i="37"/>
  <c r="X747" i="37" s="1"/>
  <c r="P748" i="37"/>
  <c r="P749" i="37"/>
  <c r="P750" i="37"/>
  <c r="P751" i="37"/>
  <c r="P752" i="37"/>
  <c r="P753" i="37"/>
  <c r="P754" i="37"/>
  <c r="P755" i="37"/>
  <c r="P756" i="37"/>
  <c r="P757" i="37"/>
  <c r="P758" i="37"/>
  <c r="P759" i="37"/>
  <c r="P760" i="37"/>
  <c r="P761" i="37"/>
  <c r="P762" i="37"/>
  <c r="P763" i="37"/>
  <c r="P764" i="37"/>
  <c r="P765" i="37"/>
  <c r="P766" i="37"/>
  <c r="P767" i="37"/>
  <c r="P768" i="37"/>
  <c r="P769" i="37"/>
  <c r="P770" i="37"/>
  <c r="P771" i="37"/>
  <c r="P772" i="37"/>
  <c r="P773" i="37"/>
  <c r="P774" i="37"/>
  <c r="P775" i="37"/>
  <c r="P776" i="37"/>
  <c r="P777" i="37"/>
  <c r="P778" i="37"/>
  <c r="P779" i="37"/>
  <c r="P780" i="37"/>
  <c r="P781" i="37"/>
  <c r="P782" i="37"/>
  <c r="P783" i="37"/>
  <c r="P784" i="37"/>
  <c r="P785" i="37"/>
  <c r="P786" i="37"/>
  <c r="P787" i="37"/>
  <c r="P788" i="37"/>
  <c r="P789" i="37"/>
  <c r="P790" i="37"/>
  <c r="P791" i="37"/>
  <c r="P792" i="37"/>
  <c r="P793" i="37"/>
  <c r="P794" i="37"/>
  <c r="P795" i="37"/>
  <c r="P796" i="37"/>
  <c r="P797" i="37"/>
  <c r="P798" i="37"/>
  <c r="P799" i="37"/>
  <c r="P800" i="37"/>
  <c r="P801" i="37"/>
  <c r="P802" i="37"/>
  <c r="P803" i="37"/>
  <c r="P804" i="37"/>
  <c r="P805" i="37"/>
  <c r="P806" i="37"/>
  <c r="P807" i="37"/>
  <c r="P808" i="37"/>
  <c r="P809" i="37"/>
  <c r="P810" i="37"/>
  <c r="P811" i="37"/>
  <c r="P812" i="37"/>
  <c r="P813" i="37"/>
  <c r="P814" i="37"/>
  <c r="P815" i="37"/>
  <c r="P816" i="37"/>
  <c r="P817" i="37"/>
  <c r="P818" i="37"/>
  <c r="P819" i="37"/>
  <c r="P820" i="37"/>
  <c r="P821" i="37"/>
  <c r="P822" i="37"/>
  <c r="P823" i="37"/>
  <c r="P824" i="37"/>
  <c r="P825" i="37"/>
  <c r="P826" i="37"/>
  <c r="P827" i="37"/>
  <c r="P828" i="37"/>
  <c r="P829" i="37"/>
  <c r="P830" i="37"/>
  <c r="P831" i="37"/>
  <c r="P832" i="37"/>
  <c r="P833" i="37"/>
  <c r="P834" i="37"/>
  <c r="P835" i="37"/>
  <c r="P836" i="37"/>
  <c r="P837" i="37"/>
  <c r="P838" i="37"/>
  <c r="P839" i="37"/>
  <c r="P840" i="37"/>
  <c r="P841" i="37"/>
  <c r="P842" i="37"/>
  <c r="P843" i="37"/>
  <c r="P844" i="37"/>
  <c r="P845" i="37"/>
  <c r="P846" i="37"/>
  <c r="X846" i="37" s="1"/>
  <c r="P847" i="37"/>
  <c r="P848" i="37"/>
  <c r="P849" i="37"/>
  <c r="P850" i="37"/>
  <c r="P851" i="37"/>
  <c r="P852" i="37"/>
  <c r="P853" i="37"/>
  <c r="P854" i="37"/>
  <c r="P855" i="37"/>
  <c r="P856" i="37"/>
  <c r="P857" i="37"/>
  <c r="P858" i="37"/>
  <c r="P859" i="37"/>
  <c r="P860" i="37"/>
  <c r="P861" i="37"/>
  <c r="P862" i="37"/>
  <c r="P863" i="37"/>
  <c r="X863" i="37" s="1"/>
  <c r="P864" i="37"/>
  <c r="P865" i="37"/>
  <c r="P866" i="37"/>
  <c r="P867" i="37"/>
  <c r="P868" i="37"/>
  <c r="P869" i="37"/>
  <c r="P870" i="37"/>
  <c r="P871" i="37"/>
  <c r="P872" i="37"/>
  <c r="P873" i="37"/>
  <c r="P874" i="37"/>
  <c r="P875" i="37"/>
  <c r="P876" i="37"/>
  <c r="P877" i="37"/>
  <c r="P878" i="37"/>
  <c r="P879" i="37"/>
  <c r="P880" i="37"/>
  <c r="P881" i="37"/>
  <c r="P882" i="37"/>
  <c r="P883" i="37"/>
  <c r="P884" i="37"/>
  <c r="P885" i="37"/>
  <c r="P886" i="37"/>
  <c r="P887" i="37"/>
  <c r="P888" i="37"/>
  <c r="P889" i="37"/>
  <c r="P890" i="37"/>
  <c r="P891" i="37"/>
  <c r="X891" i="37" s="1"/>
  <c r="P892" i="37"/>
  <c r="P893" i="37"/>
  <c r="P894" i="37"/>
  <c r="P895" i="37"/>
  <c r="P896" i="37"/>
  <c r="P897" i="37"/>
  <c r="P898" i="37"/>
  <c r="P899" i="37"/>
  <c r="P900" i="37"/>
  <c r="P901" i="37"/>
  <c r="P902" i="37"/>
  <c r="P903" i="37"/>
  <c r="P904" i="37"/>
  <c r="P905" i="37"/>
  <c r="P906" i="37"/>
  <c r="P907" i="37"/>
  <c r="P908" i="37"/>
  <c r="P909" i="37"/>
  <c r="P910" i="37"/>
  <c r="P911" i="37"/>
  <c r="P912" i="37"/>
  <c r="P913" i="37"/>
  <c r="P914" i="37"/>
  <c r="P915" i="37"/>
  <c r="P916" i="37"/>
  <c r="P917" i="37"/>
  <c r="P918" i="37"/>
  <c r="P919" i="37"/>
  <c r="P920" i="37"/>
  <c r="P921" i="37"/>
  <c r="P922" i="37"/>
  <c r="P923" i="37"/>
  <c r="P924" i="37"/>
  <c r="P925" i="37"/>
  <c r="P926" i="37"/>
  <c r="P927" i="37"/>
  <c r="P928" i="37"/>
  <c r="P929" i="37"/>
  <c r="X929" i="37" s="1"/>
  <c r="P930" i="37"/>
  <c r="P931" i="37"/>
  <c r="P932" i="37"/>
  <c r="P933" i="37"/>
  <c r="P934" i="37"/>
  <c r="P935" i="37"/>
  <c r="P936" i="37"/>
  <c r="P937" i="37"/>
  <c r="P938" i="37"/>
  <c r="P939" i="37"/>
  <c r="P940" i="37"/>
  <c r="P941" i="37"/>
  <c r="X941" i="37" s="1"/>
  <c r="P942" i="37"/>
  <c r="P943" i="37"/>
  <c r="P944" i="37"/>
  <c r="P945" i="37"/>
  <c r="P946" i="37"/>
  <c r="P947" i="37"/>
  <c r="P948" i="37"/>
  <c r="P949" i="37"/>
  <c r="P950" i="37"/>
  <c r="P951" i="37"/>
  <c r="P952" i="37"/>
  <c r="P953" i="37"/>
  <c r="P954" i="37"/>
  <c r="P955" i="37"/>
  <c r="P956" i="37"/>
  <c r="P957" i="37"/>
  <c r="P958" i="37"/>
  <c r="P959" i="37"/>
  <c r="P960" i="37"/>
  <c r="P961" i="37"/>
  <c r="P962" i="37"/>
  <c r="P963" i="37"/>
  <c r="P964" i="37"/>
  <c r="P965" i="37"/>
  <c r="P966" i="37"/>
  <c r="P967" i="37"/>
  <c r="P968" i="37"/>
  <c r="P969" i="37"/>
  <c r="P970" i="37"/>
  <c r="P971" i="37"/>
  <c r="P972" i="37"/>
  <c r="P973" i="37"/>
  <c r="P974" i="37"/>
  <c r="P975" i="37"/>
  <c r="P976" i="37"/>
  <c r="P977" i="37"/>
  <c r="P978" i="37"/>
  <c r="P979" i="37"/>
  <c r="P980" i="37"/>
  <c r="P981" i="37"/>
  <c r="P982" i="37"/>
  <c r="P983" i="37"/>
  <c r="P984" i="37"/>
  <c r="P985" i="37"/>
  <c r="X985" i="37" s="1"/>
  <c r="P986" i="37"/>
  <c r="P987" i="37"/>
  <c r="P988" i="37"/>
  <c r="P989" i="37"/>
  <c r="P990" i="37"/>
  <c r="P991" i="37"/>
  <c r="P992" i="37"/>
  <c r="P993" i="37"/>
  <c r="P994" i="37"/>
  <c r="P995" i="37"/>
  <c r="P996" i="37"/>
  <c r="P997" i="37"/>
  <c r="P998" i="37"/>
  <c r="P999" i="37"/>
  <c r="P1000" i="37"/>
  <c r="P3" i="37"/>
  <c r="P4" i="37"/>
  <c r="P5" i="37"/>
  <c r="X5" i="37" s="1"/>
  <c r="P6" i="37"/>
  <c r="P7" i="37"/>
  <c r="P8" i="37"/>
  <c r="P9" i="37"/>
  <c r="P10" i="37"/>
  <c r="P11" i="37"/>
  <c r="P12" i="37"/>
  <c r="P13" i="37"/>
  <c r="X13" i="37" s="1"/>
  <c r="P14" i="37"/>
  <c r="P15" i="37"/>
  <c r="P16" i="37"/>
  <c r="P17" i="37"/>
  <c r="P18" i="37"/>
  <c r="P19" i="37"/>
  <c r="P20" i="37"/>
  <c r="P21" i="37"/>
  <c r="X21" i="37" s="1"/>
  <c r="P22" i="37"/>
  <c r="P23" i="37"/>
  <c r="P24" i="37"/>
  <c r="P25" i="37"/>
  <c r="P26" i="37"/>
  <c r="P27" i="37"/>
  <c r="P28" i="37"/>
  <c r="P29" i="37"/>
  <c r="X29" i="37" s="1"/>
  <c r="P30" i="37"/>
  <c r="P31" i="37"/>
  <c r="P32" i="37"/>
  <c r="P33" i="37"/>
  <c r="A3" i="37"/>
  <c r="B3" i="37"/>
  <c r="A4" i="37"/>
  <c r="B4" i="37"/>
  <c r="A5" i="37"/>
  <c r="B5" i="37"/>
  <c r="A6" i="37"/>
  <c r="B6" i="37"/>
  <c r="A7" i="37"/>
  <c r="B7" i="37"/>
  <c r="A8" i="37"/>
  <c r="B8" i="37"/>
  <c r="A9" i="37"/>
  <c r="B9" i="37"/>
  <c r="A10" i="37"/>
  <c r="B10" i="37"/>
  <c r="A11" i="37"/>
  <c r="B11" i="37"/>
  <c r="A12" i="37"/>
  <c r="B12" i="37"/>
  <c r="A13" i="37"/>
  <c r="B13" i="37"/>
  <c r="A14" i="37"/>
  <c r="B14" i="37"/>
  <c r="A15" i="37"/>
  <c r="B15" i="37"/>
  <c r="A16" i="37"/>
  <c r="B16" i="37"/>
  <c r="A17" i="37"/>
  <c r="B17" i="37"/>
  <c r="A18" i="37"/>
  <c r="B18" i="37"/>
  <c r="A19" i="37"/>
  <c r="B19" i="37"/>
  <c r="A20" i="37"/>
  <c r="B20" i="37"/>
  <c r="A21" i="37"/>
  <c r="B21" i="37"/>
  <c r="A22" i="37"/>
  <c r="B22" i="37"/>
  <c r="A23" i="37"/>
  <c r="B23" i="37"/>
  <c r="A24" i="37"/>
  <c r="B24" i="37"/>
  <c r="A25" i="37"/>
  <c r="B25" i="37"/>
  <c r="A26" i="37"/>
  <c r="B26" i="37"/>
  <c r="A27" i="37"/>
  <c r="B27" i="37"/>
  <c r="A28" i="37"/>
  <c r="B28" i="37"/>
  <c r="A29" i="37"/>
  <c r="B29" i="37"/>
  <c r="A30" i="37"/>
  <c r="B30" i="37"/>
  <c r="A31" i="37"/>
  <c r="B31" i="37"/>
  <c r="A32" i="37"/>
  <c r="B32" i="37"/>
  <c r="A33" i="37"/>
  <c r="B33" i="37"/>
  <c r="A34" i="37"/>
  <c r="B34" i="37"/>
  <c r="A35" i="37"/>
  <c r="B35" i="37"/>
  <c r="A36" i="37"/>
  <c r="B36" i="37"/>
  <c r="A37" i="37"/>
  <c r="B37" i="37"/>
  <c r="A38" i="37"/>
  <c r="B38" i="37"/>
  <c r="A39" i="37"/>
  <c r="B39" i="37"/>
  <c r="A40" i="37"/>
  <c r="B40" i="37"/>
  <c r="A41" i="37"/>
  <c r="B41" i="37"/>
  <c r="A42" i="37"/>
  <c r="B42" i="37"/>
  <c r="A43" i="37"/>
  <c r="B43" i="37"/>
  <c r="A44" i="37"/>
  <c r="B44" i="37"/>
  <c r="A45" i="37"/>
  <c r="B45" i="37"/>
  <c r="A46" i="37"/>
  <c r="B46" i="37"/>
  <c r="A47" i="37"/>
  <c r="B47" i="37"/>
  <c r="A48" i="37"/>
  <c r="B48" i="37"/>
  <c r="A49" i="37"/>
  <c r="B49" i="37"/>
  <c r="A50" i="37"/>
  <c r="B50" i="37"/>
  <c r="A51" i="37"/>
  <c r="B51" i="37"/>
  <c r="A52" i="37"/>
  <c r="B52" i="37"/>
  <c r="A53" i="37"/>
  <c r="B53" i="37"/>
  <c r="A54" i="37"/>
  <c r="B54" i="37"/>
  <c r="A55" i="37"/>
  <c r="B55" i="37"/>
  <c r="A56" i="37"/>
  <c r="B56" i="37"/>
  <c r="A57" i="37"/>
  <c r="B57" i="37"/>
  <c r="A58" i="37"/>
  <c r="B58" i="37"/>
  <c r="A59" i="37"/>
  <c r="B59" i="37"/>
  <c r="A60" i="37"/>
  <c r="B60" i="37"/>
  <c r="A61" i="37"/>
  <c r="B61" i="37"/>
  <c r="A62" i="37"/>
  <c r="B62" i="37"/>
  <c r="A63" i="37"/>
  <c r="B63" i="37"/>
  <c r="A64" i="37"/>
  <c r="B64" i="37"/>
  <c r="A65" i="37"/>
  <c r="B65" i="37"/>
  <c r="A66" i="37"/>
  <c r="B66" i="37"/>
  <c r="A67" i="37"/>
  <c r="B67" i="37"/>
  <c r="A68" i="37"/>
  <c r="B68" i="37"/>
  <c r="A69" i="37"/>
  <c r="B69" i="37"/>
  <c r="A70" i="37"/>
  <c r="B70" i="37"/>
  <c r="A71" i="37"/>
  <c r="B71" i="37"/>
  <c r="A72" i="37"/>
  <c r="B72" i="37"/>
  <c r="A73" i="37"/>
  <c r="B73" i="37"/>
  <c r="A74" i="37"/>
  <c r="B74" i="37"/>
  <c r="A75" i="37"/>
  <c r="B75" i="37"/>
  <c r="A76" i="37"/>
  <c r="B76" i="37"/>
  <c r="A77" i="37"/>
  <c r="B77" i="37"/>
  <c r="A78" i="37"/>
  <c r="B78" i="37"/>
  <c r="A79" i="37"/>
  <c r="B79" i="37"/>
  <c r="A80" i="37"/>
  <c r="B80" i="37"/>
  <c r="A81" i="37"/>
  <c r="B81" i="37"/>
  <c r="A82" i="37"/>
  <c r="B82" i="37"/>
  <c r="A83" i="37"/>
  <c r="B83" i="37"/>
  <c r="A84" i="37"/>
  <c r="B84" i="37"/>
  <c r="A85" i="37"/>
  <c r="B85" i="37"/>
  <c r="A86" i="37"/>
  <c r="B86" i="37"/>
  <c r="A87" i="37"/>
  <c r="B87" i="37"/>
  <c r="A88" i="37"/>
  <c r="B88" i="37"/>
  <c r="A89" i="37"/>
  <c r="B89" i="37"/>
  <c r="A90" i="37"/>
  <c r="B90" i="37"/>
  <c r="A91" i="37"/>
  <c r="B91" i="37"/>
  <c r="A92" i="37"/>
  <c r="B92" i="37"/>
  <c r="A93" i="37"/>
  <c r="B93" i="37"/>
  <c r="A94" i="37"/>
  <c r="B94" i="37"/>
  <c r="A95" i="37"/>
  <c r="B95" i="37"/>
  <c r="A96" i="37"/>
  <c r="B96" i="37"/>
  <c r="A97" i="37"/>
  <c r="B97" i="37"/>
  <c r="A98" i="37"/>
  <c r="B98" i="37"/>
  <c r="A99" i="37"/>
  <c r="B99" i="37"/>
  <c r="A100" i="37"/>
  <c r="B100" i="37"/>
  <c r="A101" i="37"/>
  <c r="B101" i="37"/>
  <c r="A102" i="37"/>
  <c r="B102" i="37"/>
  <c r="A103" i="37"/>
  <c r="B103" i="37"/>
  <c r="A104" i="37"/>
  <c r="B104" i="37"/>
  <c r="A105" i="37"/>
  <c r="B105" i="37"/>
  <c r="A106" i="37"/>
  <c r="B106" i="37"/>
  <c r="A107" i="37"/>
  <c r="B107" i="37"/>
  <c r="A108" i="37"/>
  <c r="B108" i="37"/>
  <c r="A109" i="37"/>
  <c r="B109" i="37"/>
  <c r="A110" i="37"/>
  <c r="B110" i="37"/>
  <c r="A111" i="37"/>
  <c r="B111" i="37"/>
  <c r="A112" i="37"/>
  <c r="B112" i="37"/>
  <c r="A113" i="37"/>
  <c r="B113" i="37"/>
  <c r="A114" i="37"/>
  <c r="B114" i="37"/>
  <c r="A115" i="37"/>
  <c r="B115" i="37"/>
  <c r="A116" i="37"/>
  <c r="B116" i="37"/>
  <c r="A117" i="37"/>
  <c r="B117" i="37"/>
  <c r="A118" i="37"/>
  <c r="B118" i="37"/>
  <c r="A119" i="37"/>
  <c r="B119" i="37"/>
  <c r="A120" i="37"/>
  <c r="B120" i="37"/>
  <c r="A121" i="37"/>
  <c r="B121" i="37"/>
  <c r="A122" i="37"/>
  <c r="B122" i="37"/>
  <c r="A123" i="37"/>
  <c r="B123" i="37"/>
  <c r="A124" i="37"/>
  <c r="B124" i="37"/>
  <c r="A125" i="37"/>
  <c r="B125" i="37"/>
  <c r="A126" i="37"/>
  <c r="B126" i="37"/>
  <c r="A127" i="37"/>
  <c r="B127" i="37"/>
  <c r="A128" i="37"/>
  <c r="B128" i="37"/>
  <c r="A129" i="37"/>
  <c r="B129" i="37"/>
  <c r="A130" i="37"/>
  <c r="B130" i="37"/>
  <c r="A131" i="37"/>
  <c r="B131" i="37"/>
  <c r="A132" i="37"/>
  <c r="B132" i="37"/>
  <c r="A133" i="37"/>
  <c r="B133" i="37"/>
  <c r="A134" i="37"/>
  <c r="B134" i="37"/>
  <c r="A135" i="37"/>
  <c r="B135" i="37"/>
  <c r="A136" i="37"/>
  <c r="B136" i="37"/>
  <c r="A137" i="37"/>
  <c r="B137" i="37"/>
  <c r="A138" i="37"/>
  <c r="B138" i="37"/>
  <c r="A139" i="37"/>
  <c r="B139" i="37"/>
  <c r="A140" i="37"/>
  <c r="B140" i="37"/>
  <c r="A141" i="37"/>
  <c r="B141" i="37"/>
  <c r="A142" i="37"/>
  <c r="B142" i="37"/>
  <c r="A143" i="37"/>
  <c r="B143" i="37"/>
  <c r="A144" i="37"/>
  <c r="B144" i="37"/>
  <c r="A145" i="37"/>
  <c r="B145" i="37"/>
  <c r="A146" i="37"/>
  <c r="B146" i="37"/>
  <c r="A147" i="37"/>
  <c r="B147" i="37"/>
  <c r="A148" i="37"/>
  <c r="B148" i="37"/>
  <c r="A149" i="37"/>
  <c r="B149" i="37"/>
  <c r="A150" i="37"/>
  <c r="B150" i="37"/>
  <c r="A151" i="37"/>
  <c r="B151" i="37"/>
  <c r="A152" i="37"/>
  <c r="B152" i="37"/>
  <c r="A153" i="37"/>
  <c r="B153" i="37"/>
  <c r="A154" i="37"/>
  <c r="B154" i="37"/>
  <c r="A155" i="37"/>
  <c r="B155" i="37"/>
  <c r="A156" i="37"/>
  <c r="B156" i="37"/>
  <c r="A157" i="37"/>
  <c r="B157" i="37"/>
  <c r="A158" i="37"/>
  <c r="B158" i="37"/>
  <c r="A159" i="37"/>
  <c r="B159" i="37"/>
  <c r="A160" i="37"/>
  <c r="B160" i="37"/>
  <c r="A161" i="37"/>
  <c r="B161" i="37"/>
  <c r="A162" i="37"/>
  <c r="B162" i="37"/>
  <c r="A163" i="37"/>
  <c r="B163" i="37"/>
  <c r="A164" i="37"/>
  <c r="B164" i="37"/>
  <c r="A165" i="37"/>
  <c r="B165" i="37"/>
  <c r="A166" i="37"/>
  <c r="B166" i="37"/>
  <c r="A167" i="37"/>
  <c r="B167" i="37"/>
  <c r="A168" i="37"/>
  <c r="B168" i="37"/>
  <c r="A169" i="37"/>
  <c r="B169" i="37"/>
  <c r="A170" i="37"/>
  <c r="B170" i="37"/>
  <c r="A171" i="37"/>
  <c r="B171" i="37"/>
  <c r="A172" i="37"/>
  <c r="B172" i="37"/>
  <c r="A173" i="37"/>
  <c r="B173" i="37"/>
  <c r="A174" i="37"/>
  <c r="B174" i="37"/>
  <c r="A175" i="37"/>
  <c r="B175" i="37"/>
  <c r="A176" i="37"/>
  <c r="B176" i="37"/>
  <c r="A177" i="37"/>
  <c r="B177" i="37"/>
  <c r="A178" i="37"/>
  <c r="B178" i="37"/>
  <c r="A179" i="37"/>
  <c r="B179" i="37"/>
  <c r="A180" i="37"/>
  <c r="B180" i="37"/>
  <c r="A181" i="37"/>
  <c r="B181" i="37"/>
  <c r="A182" i="37"/>
  <c r="B182" i="37"/>
  <c r="A183" i="37"/>
  <c r="B183" i="37"/>
  <c r="A184" i="37"/>
  <c r="B184" i="37"/>
  <c r="A185" i="37"/>
  <c r="B185" i="37"/>
  <c r="A186" i="37"/>
  <c r="B186" i="37"/>
  <c r="A187" i="37"/>
  <c r="B187" i="37"/>
  <c r="A188" i="37"/>
  <c r="B188" i="37"/>
  <c r="A189" i="37"/>
  <c r="B189" i="37"/>
  <c r="A190" i="37"/>
  <c r="B190" i="37"/>
  <c r="A191" i="37"/>
  <c r="B191" i="37"/>
  <c r="A192" i="37"/>
  <c r="B192" i="37"/>
  <c r="A193" i="37"/>
  <c r="B193" i="37"/>
  <c r="A194" i="37"/>
  <c r="B194" i="37"/>
  <c r="A195" i="37"/>
  <c r="B195" i="37"/>
  <c r="A196" i="37"/>
  <c r="B196" i="37"/>
  <c r="A197" i="37"/>
  <c r="B197" i="37"/>
  <c r="A198" i="37"/>
  <c r="B198" i="37"/>
  <c r="A199" i="37"/>
  <c r="B199" i="37"/>
  <c r="A200" i="37"/>
  <c r="B200" i="37"/>
  <c r="A201" i="37"/>
  <c r="B201" i="37"/>
  <c r="A202" i="37"/>
  <c r="B202" i="37"/>
  <c r="A203" i="37"/>
  <c r="B203" i="37"/>
  <c r="A204" i="37"/>
  <c r="B204" i="37"/>
  <c r="A205" i="37"/>
  <c r="B205" i="37"/>
  <c r="A206" i="37"/>
  <c r="B206" i="37"/>
  <c r="A207" i="37"/>
  <c r="B207" i="37"/>
  <c r="A208" i="37"/>
  <c r="B208" i="37"/>
  <c r="A209" i="37"/>
  <c r="B209" i="37"/>
  <c r="A210" i="37"/>
  <c r="B210" i="37"/>
  <c r="A211" i="37"/>
  <c r="B211" i="37"/>
  <c r="A212" i="37"/>
  <c r="B212" i="37"/>
  <c r="A213" i="37"/>
  <c r="B213" i="37"/>
  <c r="A214" i="37"/>
  <c r="B214" i="37"/>
  <c r="A215" i="37"/>
  <c r="B215" i="37"/>
  <c r="A216" i="37"/>
  <c r="B216" i="37"/>
  <c r="A217" i="37"/>
  <c r="B217" i="37"/>
  <c r="A218" i="37"/>
  <c r="B218" i="37"/>
  <c r="A219" i="37"/>
  <c r="B219" i="37"/>
  <c r="A220" i="37"/>
  <c r="B220" i="37"/>
  <c r="A221" i="37"/>
  <c r="B221" i="37"/>
  <c r="A222" i="37"/>
  <c r="B222" i="37"/>
  <c r="A223" i="37"/>
  <c r="B223" i="37"/>
  <c r="A224" i="37"/>
  <c r="B224" i="37"/>
  <c r="A225" i="37"/>
  <c r="B225" i="37"/>
  <c r="A226" i="37"/>
  <c r="B226" i="37"/>
  <c r="A227" i="37"/>
  <c r="B227" i="37"/>
  <c r="A228" i="37"/>
  <c r="B228" i="37"/>
  <c r="A229" i="37"/>
  <c r="B229" i="37"/>
  <c r="A230" i="37"/>
  <c r="B230" i="37"/>
  <c r="A231" i="37"/>
  <c r="B231" i="37"/>
  <c r="A232" i="37"/>
  <c r="B232" i="37"/>
  <c r="A233" i="37"/>
  <c r="B233" i="37"/>
  <c r="A234" i="37"/>
  <c r="B234" i="37"/>
  <c r="A235" i="37"/>
  <c r="B235" i="37"/>
  <c r="A236" i="37"/>
  <c r="B236" i="37"/>
  <c r="A237" i="37"/>
  <c r="B237" i="37"/>
  <c r="A238" i="37"/>
  <c r="B238" i="37"/>
  <c r="A239" i="37"/>
  <c r="B239" i="37"/>
  <c r="A240" i="37"/>
  <c r="B240" i="37"/>
  <c r="A241" i="37"/>
  <c r="B241" i="37"/>
  <c r="A242" i="37"/>
  <c r="B242" i="37"/>
  <c r="A243" i="37"/>
  <c r="B243" i="37"/>
  <c r="A244" i="37"/>
  <c r="B244" i="37"/>
  <c r="A245" i="37"/>
  <c r="B245" i="37"/>
  <c r="A246" i="37"/>
  <c r="B246" i="37"/>
  <c r="A247" i="37"/>
  <c r="B247" i="37"/>
  <c r="A248" i="37"/>
  <c r="B248" i="37"/>
  <c r="A249" i="37"/>
  <c r="B249" i="37"/>
  <c r="A250" i="37"/>
  <c r="B250" i="37"/>
  <c r="A251" i="37"/>
  <c r="B251" i="37"/>
  <c r="A252" i="37"/>
  <c r="B252" i="37"/>
  <c r="A253" i="37"/>
  <c r="B253" i="37"/>
  <c r="A254" i="37"/>
  <c r="B254" i="37"/>
  <c r="A255" i="37"/>
  <c r="B255" i="37"/>
  <c r="A256" i="37"/>
  <c r="B256" i="37"/>
  <c r="A257" i="37"/>
  <c r="B257" i="37"/>
  <c r="A258" i="37"/>
  <c r="B258" i="37"/>
  <c r="A259" i="37"/>
  <c r="B259" i="37"/>
  <c r="A260" i="37"/>
  <c r="B260" i="37"/>
  <c r="A261" i="37"/>
  <c r="B261" i="37"/>
  <c r="A262" i="37"/>
  <c r="B262" i="37"/>
  <c r="A263" i="37"/>
  <c r="B263" i="37"/>
  <c r="A264" i="37"/>
  <c r="B264" i="37"/>
  <c r="A265" i="37"/>
  <c r="B265" i="37"/>
  <c r="A266" i="37"/>
  <c r="B266" i="37"/>
  <c r="A267" i="37"/>
  <c r="B267" i="37"/>
  <c r="A268" i="37"/>
  <c r="B268" i="37"/>
  <c r="A269" i="37"/>
  <c r="B269" i="37"/>
  <c r="A270" i="37"/>
  <c r="B270" i="37"/>
  <c r="A271" i="37"/>
  <c r="B271" i="37"/>
  <c r="A272" i="37"/>
  <c r="B272" i="37"/>
  <c r="A273" i="37"/>
  <c r="B273" i="37"/>
  <c r="A274" i="37"/>
  <c r="B274" i="37"/>
  <c r="A275" i="37"/>
  <c r="B275" i="37"/>
  <c r="A276" i="37"/>
  <c r="B276" i="37"/>
  <c r="A277" i="37"/>
  <c r="B277" i="37"/>
  <c r="A278" i="37"/>
  <c r="B278" i="37"/>
  <c r="A279" i="37"/>
  <c r="B279" i="37"/>
  <c r="A280" i="37"/>
  <c r="B280" i="37"/>
  <c r="A281" i="37"/>
  <c r="B281" i="37"/>
  <c r="A282" i="37"/>
  <c r="B282" i="37"/>
  <c r="A283" i="37"/>
  <c r="B283" i="37"/>
  <c r="A284" i="37"/>
  <c r="B284" i="37"/>
  <c r="A285" i="37"/>
  <c r="B285" i="37"/>
  <c r="A286" i="37"/>
  <c r="B286" i="37"/>
  <c r="A287" i="37"/>
  <c r="B287" i="37"/>
  <c r="A288" i="37"/>
  <c r="B288" i="37"/>
  <c r="A289" i="37"/>
  <c r="B289" i="37"/>
  <c r="A290" i="37"/>
  <c r="B290" i="37"/>
  <c r="A291" i="37"/>
  <c r="B291" i="37"/>
  <c r="A292" i="37"/>
  <c r="B292" i="37"/>
  <c r="A293" i="37"/>
  <c r="B293" i="37"/>
  <c r="A294" i="37"/>
  <c r="B294" i="37"/>
  <c r="A295" i="37"/>
  <c r="B295" i="37"/>
  <c r="A296" i="37"/>
  <c r="B296" i="37"/>
  <c r="A297" i="37"/>
  <c r="B297" i="37"/>
  <c r="A298" i="37"/>
  <c r="B298" i="37"/>
  <c r="A299" i="37"/>
  <c r="B299" i="37"/>
  <c r="A300" i="37"/>
  <c r="B300" i="37"/>
  <c r="A301" i="37"/>
  <c r="B301" i="37"/>
  <c r="A302" i="37"/>
  <c r="B302" i="37"/>
  <c r="A303" i="37"/>
  <c r="B303" i="37"/>
  <c r="A304" i="37"/>
  <c r="B304" i="37"/>
  <c r="A305" i="37"/>
  <c r="B305" i="37"/>
  <c r="A306" i="37"/>
  <c r="B306" i="37"/>
  <c r="A307" i="37"/>
  <c r="B307" i="37"/>
  <c r="A308" i="37"/>
  <c r="B308" i="37"/>
  <c r="A309" i="37"/>
  <c r="B309" i="37"/>
  <c r="A310" i="37"/>
  <c r="B310" i="37"/>
  <c r="A311" i="37"/>
  <c r="B311" i="37"/>
  <c r="A312" i="37"/>
  <c r="B312" i="37"/>
  <c r="A313" i="37"/>
  <c r="B313" i="37"/>
  <c r="A314" i="37"/>
  <c r="B314" i="37"/>
  <c r="A315" i="37"/>
  <c r="B315" i="37"/>
  <c r="A316" i="37"/>
  <c r="B316" i="37"/>
  <c r="A317" i="37"/>
  <c r="B317" i="37"/>
  <c r="A318" i="37"/>
  <c r="B318" i="37"/>
  <c r="A319" i="37"/>
  <c r="B319" i="37"/>
  <c r="A320" i="37"/>
  <c r="B320" i="37"/>
  <c r="A321" i="37"/>
  <c r="B321" i="37"/>
  <c r="A322" i="37"/>
  <c r="B322" i="37"/>
  <c r="A323" i="37"/>
  <c r="B323" i="37"/>
  <c r="A324" i="37"/>
  <c r="B324" i="37"/>
  <c r="A325" i="37"/>
  <c r="B325" i="37"/>
  <c r="A326" i="37"/>
  <c r="B326" i="37"/>
  <c r="A327" i="37"/>
  <c r="B327" i="37"/>
  <c r="A328" i="37"/>
  <c r="B328" i="37"/>
  <c r="A329" i="37"/>
  <c r="B329" i="37"/>
  <c r="A330" i="37"/>
  <c r="B330" i="37"/>
  <c r="A331" i="37"/>
  <c r="B331" i="37"/>
  <c r="A332" i="37"/>
  <c r="B332" i="37"/>
  <c r="A333" i="37"/>
  <c r="B333" i="37"/>
  <c r="A334" i="37"/>
  <c r="B334" i="37"/>
  <c r="A335" i="37"/>
  <c r="B335" i="37"/>
  <c r="A336" i="37"/>
  <c r="B336" i="37"/>
  <c r="A337" i="37"/>
  <c r="B337" i="37"/>
  <c r="A338" i="37"/>
  <c r="B338" i="37"/>
  <c r="A339" i="37"/>
  <c r="B339" i="37"/>
  <c r="A340" i="37"/>
  <c r="B340" i="37"/>
  <c r="A341" i="37"/>
  <c r="B341" i="37"/>
  <c r="A342" i="37"/>
  <c r="B342" i="37"/>
  <c r="A343" i="37"/>
  <c r="B343" i="37"/>
  <c r="A344" i="37"/>
  <c r="B344" i="37"/>
  <c r="A345" i="37"/>
  <c r="B345" i="37"/>
  <c r="A346" i="37"/>
  <c r="B346" i="37"/>
  <c r="A347" i="37"/>
  <c r="B347" i="37"/>
  <c r="A348" i="37"/>
  <c r="B348" i="37"/>
  <c r="A349" i="37"/>
  <c r="B349" i="37"/>
  <c r="A350" i="37"/>
  <c r="B350" i="37"/>
  <c r="A351" i="37"/>
  <c r="B351" i="37"/>
  <c r="A352" i="37"/>
  <c r="B352" i="37"/>
  <c r="A353" i="37"/>
  <c r="B353" i="37"/>
  <c r="A354" i="37"/>
  <c r="B354" i="37"/>
  <c r="A355" i="37"/>
  <c r="B355" i="37"/>
  <c r="A356" i="37"/>
  <c r="B356" i="37"/>
  <c r="A357" i="37"/>
  <c r="B357" i="37"/>
  <c r="A358" i="37"/>
  <c r="B358" i="37"/>
  <c r="A359" i="37"/>
  <c r="B359" i="37"/>
  <c r="A360" i="37"/>
  <c r="B360" i="37"/>
  <c r="A361" i="37"/>
  <c r="B361" i="37"/>
  <c r="A362" i="37"/>
  <c r="B362" i="37"/>
  <c r="A363" i="37"/>
  <c r="B363" i="37"/>
  <c r="A364" i="37"/>
  <c r="B364" i="37"/>
  <c r="A365" i="37"/>
  <c r="B365" i="37"/>
  <c r="A366" i="37"/>
  <c r="B366" i="37"/>
  <c r="A367" i="37"/>
  <c r="B367" i="37"/>
  <c r="A368" i="37"/>
  <c r="B368" i="37"/>
  <c r="A369" i="37"/>
  <c r="B369" i="37"/>
  <c r="A370" i="37"/>
  <c r="B370" i="37"/>
  <c r="A371" i="37"/>
  <c r="B371" i="37"/>
  <c r="A372" i="37"/>
  <c r="B372" i="37"/>
  <c r="A373" i="37"/>
  <c r="B373" i="37"/>
  <c r="A374" i="37"/>
  <c r="B374" i="37"/>
  <c r="A375" i="37"/>
  <c r="B375" i="37"/>
  <c r="A376" i="37"/>
  <c r="B376" i="37"/>
  <c r="A377" i="37"/>
  <c r="B377" i="37"/>
  <c r="A378" i="37"/>
  <c r="B378" i="37"/>
  <c r="A379" i="37"/>
  <c r="B379" i="37"/>
  <c r="A380" i="37"/>
  <c r="B380" i="37"/>
  <c r="A381" i="37"/>
  <c r="B381" i="37"/>
  <c r="A382" i="37"/>
  <c r="B382" i="37"/>
  <c r="A383" i="37"/>
  <c r="B383" i="37"/>
  <c r="A384" i="37"/>
  <c r="B384" i="37"/>
  <c r="A385" i="37"/>
  <c r="B385" i="37"/>
  <c r="A386" i="37"/>
  <c r="B386" i="37"/>
  <c r="A387" i="37"/>
  <c r="B387" i="37"/>
  <c r="A388" i="37"/>
  <c r="B388" i="37"/>
  <c r="A389" i="37"/>
  <c r="B389" i="37"/>
  <c r="A390" i="37"/>
  <c r="B390" i="37"/>
  <c r="A391" i="37"/>
  <c r="B391" i="37"/>
  <c r="A392" i="37"/>
  <c r="B392" i="37"/>
  <c r="A393" i="37"/>
  <c r="B393" i="37"/>
  <c r="A394" i="37"/>
  <c r="B394" i="37"/>
  <c r="A395" i="37"/>
  <c r="B395" i="37"/>
  <c r="A396" i="37"/>
  <c r="B396" i="37"/>
  <c r="A397" i="37"/>
  <c r="B397" i="37"/>
  <c r="A398" i="37"/>
  <c r="B398" i="37"/>
  <c r="A399" i="37"/>
  <c r="B399" i="37"/>
  <c r="A400" i="37"/>
  <c r="B400" i="37"/>
  <c r="A401" i="37"/>
  <c r="B401" i="37"/>
  <c r="A402" i="37"/>
  <c r="B402" i="37"/>
  <c r="A403" i="37"/>
  <c r="B403" i="37"/>
  <c r="A404" i="37"/>
  <c r="B404" i="37"/>
  <c r="A405" i="37"/>
  <c r="B405" i="37"/>
  <c r="A406" i="37"/>
  <c r="B406" i="37"/>
  <c r="A407" i="37"/>
  <c r="B407" i="37"/>
  <c r="A408" i="37"/>
  <c r="B408" i="37"/>
  <c r="A409" i="37"/>
  <c r="B409" i="37"/>
  <c r="A410" i="37"/>
  <c r="B410" i="37"/>
  <c r="A411" i="37"/>
  <c r="B411" i="37"/>
  <c r="A412" i="37"/>
  <c r="B412" i="37"/>
  <c r="A413" i="37"/>
  <c r="B413" i="37"/>
  <c r="A414" i="37"/>
  <c r="B414" i="37"/>
  <c r="A415" i="37"/>
  <c r="B415" i="37"/>
  <c r="A416" i="37"/>
  <c r="B416" i="37"/>
  <c r="A417" i="37"/>
  <c r="B417" i="37"/>
  <c r="A418" i="37"/>
  <c r="B418" i="37"/>
  <c r="A419" i="37"/>
  <c r="B419" i="37"/>
  <c r="A420" i="37"/>
  <c r="B420" i="37"/>
  <c r="A421" i="37"/>
  <c r="B421" i="37"/>
  <c r="A422" i="37"/>
  <c r="B422" i="37"/>
  <c r="A423" i="37"/>
  <c r="B423" i="37"/>
  <c r="A424" i="37"/>
  <c r="B424" i="37"/>
  <c r="A425" i="37"/>
  <c r="B425" i="37"/>
  <c r="A426" i="37"/>
  <c r="B426" i="37"/>
  <c r="A427" i="37"/>
  <c r="B427" i="37"/>
  <c r="A428" i="37"/>
  <c r="B428" i="37"/>
  <c r="A429" i="37"/>
  <c r="B429" i="37"/>
  <c r="A430" i="37"/>
  <c r="B430" i="37"/>
  <c r="A431" i="37"/>
  <c r="B431" i="37"/>
  <c r="A432" i="37"/>
  <c r="B432" i="37"/>
  <c r="A433" i="37"/>
  <c r="B433" i="37"/>
  <c r="A434" i="37"/>
  <c r="B434" i="37"/>
  <c r="A435" i="37"/>
  <c r="B435" i="37"/>
  <c r="A436" i="37"/>
  <c r="B436" i="37"/>
  <c r="A437" i="37"/>
  <c r="B437" i="37"/>
  <c r="A438" i="37"/>
  <c r="B438" i="37"/>
  <c r="A439" i="37"/>
  <c r="B439" i="37"/>
  <c r="A440" i="37"/>
  <c r="B440" i="37"/>
  <c r="A441" i="37"/>
  <c r="B441" i="37"/>
  <c r="A442" i="37"/>
  <c r="B442" i="37"/>
  <c r="A443" i="37"/>
  <c r="B443" i="37"/>
  <c r="A444" i="37"/>
  <c r="B444" i="37"/>
  <c r="A445" i="37"/>
  <c r="B445" i="37"/>
  <c r="A446" i="37"/>
  <c r="B446" i="37"/>
  <c r="A447" i="37"/>
  <c r="B447" i="37"/>
  <c r="A448" i="37"/>
  <c r="B448" i="37"/>
  <c r="A449" i="37"/>
  <c r="B449" i="37"/>
  <c r="A450" i="37"/>
  <c r="B450" i="37"/>
  <c r="A451" i="37"/>
  <c r="B451" i="37"/>
  <c r="A452" i="37"/>
  <c r="B452" i="37"/>
  <c r="A453" i="37"/>
  <c r="B453" i="37"/>
  <c r="A454" i="37"/>
  <c r="B454" i="37"/>
  <c r="A455" i="37"/>
  <c r="B455" i="37"/>
  <c r="A456" i="37"/>
  <c r="B456" i="37"/>
  <c r="A457" i="37"/>
  <c r="B457" i="37"/>
  <c r="A458" i="37"/>
  <c r="B458" i="37"/>
  <c r="A459" i="37"/>
  <c r="B459" i="37"/>
  <c r="A460" i="37"/>
  <c r="B460" i="37"/>
  <c r="A461" i="37"/>
  <c r="B461" i="37"/>
  <c r="A462" i="37"/>
  <c r="B462" i="37"/>
  <c r="A463" i="37"/>
  <c r="B463" i="37"/>
  <c r="A464" i="37"/>
  <c r="B464" i="37"/>
  <c r="A465" i="37"/>
  <c r="B465" i="37"/>
  <c r="A466" i="37"/>
  <c r="B466" i="37"/>
  <c r="A467" i="37"/>
  <c r="B467" i="37"/>
  <c r="A468" i="37"/>
  <c r="B468" i="37"/>
  <c r="A469" i="37"/>
  <c r="B469" i="37"/>
  <c r="A470" i="37"/>
  <c r="B470" i="37"/>
  <c r="A471" i="37"/>
  <c r="B471" i="37"/>
  <c r="A472" i="37"/>
  <c r="B472" i="37"/>
  <c r="A473" i="37"/>
  <c r="B473" i="37"/>
  <c r="A474" i="37"/>
  <c r="B474" i="37"/>
  <c r="A475" i="37"/>
  <c r="B475" i="37"/>
  <c r="A476" i="37"/>
  <c r="B476" i="37"/>
  <c r="A477" i="37"/>
  <c r="B477" i="37"/>
  <c r="A478" i="37"/>
  <c r="B478" i="37"/>
  <c r="A479" i="37"/>
  <c r="B479" i="37"/>
  <c r="A480" i="37"/>
  <c r="B480" i="37"/>
  <c r="A481" i="37"/>
  <c r="B481" i="37"/>
  <c r="A482" i="37"/>
  <c r="B482" i="37"/>
  <c r="A483" i="37"/>
  <c r="B483" i="37"/>
  <c r="A484" i="37"/>
  <c r="B484" i="37"/>
  <c r="A485" i="37"/>
  <c r="B485" i="37"/>
  <c r="A486" i="37"/>
  <c r="B486" i="37"/>
  <c r="A487" i="37"/>
  <c r="B487" i="37"/>
  <c r="A488" i="37"/>
  <c r="B488" i="37"/>
  <c r="A489" i="37"/>
  <c r="B489" i="37"/>
  <c r="A490" i="37"/>
  <c r="B490" i="37"/>
  <c r="A491" i="37"/>
  <c r="B491" i="37"/>
  <c r="A492" i="37"/>
  <c r="B492" i="37"/>
  <c r="A493" i="37"/>
  <c r="B493" i="37"/>
  <c r="A494" i="37"/>
  <c r="B494" i="37"/>
  <c r="A495" i="37"/>
  <c r="B495" i="37"/>
  <c r="A496" i="37"/>
  <c r="B496" i="37"/>
  <c r="A497" i="37"/>
  <c r="B497" i="37"/>
  <c r="A498" i="37"/>
  <c r="B498" i="37"/>
  <c r="A499" i="37"/>
  <c r="B499" i="37"/>
  <c r="A500" i="37"/>
  <c r="B500" i="37"/>
  <c r="A501" i="37"/>
  <c r="B501" i="37"/>
  <c r="A502" i="37"/>
  <c r="B502" i="37"/>
  <c r="A503" i="37"/>
  <c r="B503" i="37"/>
  <c r="A504" i="37"/>
  <c r="B504" i="37"/>
  <c r="A505" i="37"/>
  <c r="B505" i="37"/>
  <c r="A506" i="37"/>
  <c r="B506" i="37"/>
  <c r="A507" i="37"/>
  <c r="B507" i="37"/>
  <c r="A508" i="37"/>
  <c r="B508" i="37"/>
  <c r="A509" i="37"/>
  <c r="B509" i="37"/>
  <c r="A510" i="37"/>
  <c r="B510" i="37"/>
  <c r="A511" i="37"/>
  <c r="B511" i="37"/>
  <c r="A512" i="37"/>
  <c r="B512" i="37"/>
  <c r="A513" i="37"/>
  <c r="B513" i="37"/>
  <c r="A514" i="37"/>
  <c r="B514" i="37"/>
  <c r="A515" i="37"/>
  <c r="B515" i="37"/>
  <c r="A516" i="37"/>
  <c r="B516" i="37"/>
  <c r="A517" i="37"/>
  <c r="B517" i="37"/>
  <c r="A518" i="37"/>
  <c r="B518" i="37"/>
  <c r="A519" i="37"/>
  <c r="B519" i="37"/>
  <c r="A520" i="37"/>
  <c r="B520" i="37"/>
  <c r="A521" i="37"/>
  <c r="B521" i="37"/>
  <c r="A522" i="37"/>
  <c r="B522" i="37"/>
  <c r="A523" i="37"/>
  <c r="B523" i="37"/>
  <c r="A524" i="37"/>
  <c r="B524" i="37"/>
  <c r="A525" i="37"/>
  <c r="B525" i="37"/>
  <c r="A526" i="37"/>
  <c r="B526" i="37"/>
  <c r="A527" i="37"/>
  <c r="B527" i="37"/>
  <c r="A528" i="37"/>
  <c r="B528" i="37"/>
  <c r="A529" i="37"/>
  <c r="B529" i="37"/>
  <c r="A530" i="37"/>
  <c r="B530" i="37"/>
  <c r="A531" i="37"/>
  <c r="B531" i="37"/>
  <c r="A532" i="37"/>
  <c r="B532" i="37"/>
  <c r="A533" i="37"/>
  <c r="B533" i="37"/>
  <c r="A534" i="37"/>
  <c r="B534" i="37"/>
  <c r="A535" i="37"/>
  <c r="B535" i="37"/>
  <c r="A536" i="37"/>
  <c r="B536" i="37"/>
  <c r="A537" i="37"/>
  <c r="B537" i="37"/>
  <c r="A538" i="37"/>
  <c r="B538" i="37"/>
  <c r="A539" i="37"/>
  <c r="B539" i="37"/>
  <c r="A540" i="37"/>
  <c r="B540" i="37"/>
  <c r="A541" i="37"/>
  <c r="B541" i="37"/>
  <c r="A542" i="37"/>
  <c r="B542" i="37"/>
  <c r="A543" i="37"/>
  <c r="B543" i="37"/>
  <c r="A544" i="37"/>
  <c r="B544" i="37"/>
  <c r="A545" i="37"/>
  <c r="B545" i="37"/>
  <c r="A546" i="37"/>
  <c r="B546" i="37"/>
  <c r="A547" i="37"/>
  <c r="B547" i="37"/>
  <c r="A548" i="37"/>
  <c r="B548" i="37"/>
  <c r="A549" i="37"/>
  <c r="B549" i="37"/>
  <c r="A550" i="37"/>
  <c r="B550" i="37"/>
  <c r="A551" i="37"/>
  <c r="B551" i="37"/>
  <c r="A552" i="37"/>
  <c r="B552" i="37"/>
  <c r="A553" i="37"/>
  <c r="B553" i="37"/>
  <c r="A554" i="37"/>
  <c r="B554" i="37"/>
  <c r="A555" i="37"/>
  <c r="B555" i="37"/>
  <c r="A556" i="37"/>
  <c r="B556" i="37"/>
  <c r="A557" i="37"/>
  <c r="B557" i="37"/>
  <c r="A558" i="37"/>
  <c r="B558" i="37"/>
  <c r="A559" i="37"/>
  <c r="B559" i="37"/>
  <c r="A560" i="37"/>
  <c r="B560" i="37"/>
  <c r="A561" i="37"/>
  <c r="B561" i="37"/>
  <c r="A562" i="37"/>
  <c r="B562" i="37"/>
  <c r="A563" i="37"/>
  <c r="B563" i="37"/>
  <c r="A564" i="37"/>
  <c r="B564" i="37"/>
  <c r="A565" i="37"/>
  <c r="B565" i="37"/>
  <c r="A566" i="37"/>
  <c r="B566" i="37"/>
  <c r="A567" i="37"/>
  <c r="B567" i="37"/>
  <c r="A568" i="37"/>
  <c r="B568" i="37"/>
  <c r="A569" i="37"/>
  <c r="B569" i="37"/>
  <c r="A570" i="37"/>
  <c r="B570" i="37"/>
  <c r="A571" i="37"/>
  <c r="B571" i="37"/>
  <c r="A572" i="37"/>
  <c r="B572" i="37"/>
  <c r="A573" i="37"/>
  <c r="B573" i="37"/>
  <c r="A574" i="37"/>
  <c r="B574" i="37"/>
  <c r="A575" i="37"/>
  <c r="B575" i="37"/>
  <c r="A576" i="37"/>
  <c r="B576" i="37"/>
  <c r="A577" i="37"/>
  <c r="B577" i="37"/>
  <c r="A578" i="37"/>
  <c r="B578" i="37"/>
  <c r="A579" i="37"/>
  <c r="B579" i="37"/>
  <c r="A580" i="37"/>
  <c r="B580" i="37"/>
  <c r="A581" i="37"/>
  <c r="B581" i="37"/>
  <c r="A582" i="37"/>
  <c r="B582" i="37"/>
  <c r="A583" i="37"/>
  <c r="B583" i="37"/>
  <c r="A584" i="37"/>
  <c r="B584" i="37"/>
  <c r="A585" i="37"/>
  <c r="B585" i="37"/>
  <c r="A586" i="37"/>
  <c r="B586" i="37"/>
  <c r="A587" i="37"/>
  <c r="B587" i="37"/>
  <c r="A588" i="37"/>
  <c r="B588" i="37"/>
  <c r="A589" i="37"/>
  <c r="B589" i="37"/>
  <c r="A590" i="37"/>
  <c r="B590" i="37"/>
  <c r="A591" i="37"/>
  <c r="B591" i="37"/>
  <c r="A592" i="37"/>
  <c r="B592" i="37"/>
  <c r="A593" i="37"/>
  <c r="B593" i="37"/>
  <c r="A594" i="37"/>
  <c r="B594" i="37"/>
  <c r="A595" i="37"/>
  <c r="B595" i="37"/>
  <c r="A596" i="37"/>
  <c r="B596" i="37"/>
  <c r="A597" i="37"/>
  <c r="B597" i="37"/>
  <c r="A598" i="37"/>
  <c r="B598" i="37"/>
  <c r="A599" i="37"/>
  <c r="B599" i="37"/>
  <c r="A600" i="37"/>
  <c r="B600" i="37"/>
  <c r="A601" i="37"/>
  <c r="B601" i="37"/>
  <c r="A602" i="37"/>
  <c r="B602" i="37"/>
  <c r="A603" i="37"/>
  <c r="B603" i="37"/>
  <c r="A604" i="37"/>
  <c r="B604" i="37"/>
  <c r="A605" i="37"/>
  <c r="B605" i="37"/>
  <c r="A606" i="37"/>
  <c r="B606" i="37"/>
  <c r="A607" i="37"/>
  <c r="B607" i="37"/>
  <c r="A608" i="37"/>
  <c r="B608" i="37"/>
  <c r="A609" i="37"/>
  <c r="B609" i="37"/>
  <c r="A610" i="37"/>
  <c r="B610" i="37"/>
  <c r="A611" i="37"/>
  <c r="B611" i="37"/>
  <c r="A612" i="37"/>
  <c r="B612" i="37"/>
  <c r="A613" i="37"/>
  <c r="B613" i="37"/>
  <c r="A614" i="37"/>
  <c r="B614" i="37"/>
  <c r="A615" i="37"/>
  <c r="B615" i="37"/>
  <c r="A616" i="37"/>
  <c r="B616" i="37"/>
  <c r="A617" i="37"/>
  <c r="B617" i="37"/>
  <c r="A618" i="37"/>
  <c r="B618" i="37"/>
  <c r="A619" i="37"/>
  <c r="B619" i="37"/>
  <c r="A620" i="37"/>
  <c r="B620" i="37"/>
  <c r="A621" i="37"/>
  <c r="B621" i="37"/>
  <c r="A622" i="37"/>
  <c r="B622" i="37"/>
  <c r="A623" i="37"/>
  <c r="B623" i="37"/>
  <c r="A624" i="37"/>
  <c r="B624" i="37"/>
  <c r="A625" i="37"/>
  <c r="B625" i="37"/>
  <c r="A626" i="37"/>
  <c r="B626" i="37"/>
  <c r="A627" i="37"/>
  <c r="B627" i="37"/>
  <c r="A628" i="37"/>
  <c r="B628" i="37"/>
  <c r="A629" i="37"/>
  <c r="B629" i="37"/>
  <c r="A630" i="37"/>
  <c r="B630" i="37"/>
  <c r="A631" i="37"/>
  <c r="B631" i="37"/>
  <c r="A632" i="37"/>
  <c r="B632" i="37"/>
  <c r="A633" i="37"/>
  <c r="B633" i="37"/>
  <c r="A634" i="37"/>
  <c r="B634" i="37"/>
  <c r="A635" i="37"/>
  <c r="B635" i="37"/>
  <c r="A636" i="37"/>
  <c r="B636" i="37"/>
  <c r="A637" i="37"/>
  <c r="B637" i="37"/>
  <c r="A638" i="37"/>
  <c r="B638" i="37"/>
  <c r="A639" i="37"/>
  <c r="B639" i="37"/>
  <c r="A640" i="37"/>
  <c r="B640" i="37"/>
  <c r="A641" i="37"/>
  <c r="B641" i="37"/>
  <c r="A642" i="37"/>
  <c r="B642" i="37"/>
  <c r="A643" i="37"/>
  <c r="B643" i="37"/>
  <c r="A644" i="37"/>
  <c r="B644" i="37"/>
  <c r="A645" i="37"/>
  <c r="B645" i="37"/>
  <c r="A646" i="37"/>
  <c r="B646" i="37"/>
  <c r="A647" i="37"/>
  <c r="B647" i="37"/>
  <c r="A648" i="37"/>
  <c r="B648" i="37"/>
  <c r="A649" i="37"/>
  <c r="B649" i="37"/>
  <c r="A650" i="37"/>
  <c r="B650" i="37"/>
  <c r="A651" i="37"/>
  <c r="B651" i="37"/>
  <c r="A652" i="37"/>
  <c r="B652" i="37"/>
  <c r="A653" i="37"/>
  <c r="B653" i="37"/>
  <c r="A654" i="37"/>
  <c r="B654" i="37"/>
  <c r="A655" i="37"/>
  <c r="B655" i="37"/>
  <c r="A656" i="37"/>
  <c r="B656" i="37"/>
  <c r="A657" i="37"/>
  <c r="B657" i="37"/>
  <c r="A658" i="37"/>
  <c r="B658" i="37"/>
  <c r="A659" i="37"/>
  <c r="B659" i="37"/>
  <c r="A660" i="37"/>
  <c r="B660" i="37"/>
  <c r="A661" i="37"/>
  <c r="B661" i="37"/>
  <c r="A662" i="37"/>
  <c r="B662" i="37"/>
  <c r="A663" i="37"/>
  <c r="B663" i="37"/>
  <c r="A664" i="37"/>
  <c r="B664" i="37"/>
  <c r="A665" i="37"/>
  <c r="B665" i="37"/>
  <c r="A666" i="37"/>
  <c r="B666" i="37"/>
  <c r="A667" i="37"/>
  <c r="B667" i="37"/>
  <c r="A668" i="37"/>
  <c r="B668" i="37"/>
  <c r="A669" i="37"/>
  <c r="B669" i="37"/>
  <c r="A670" i="37"/>
  <c r="B670" i="37"/>
  <c r="A671" i="37"/>
  <c r="B671" i="37"/>
  <c r="A672" i="37"/>
  <c r="B672" i="37"/>
  <c r="A673" i="37"/>
  <c r="B673" i="37"/>
  <c r="A674" i="37"/>
  <c r="B674" i="37"/>
  <c r="A675" i="37"/>
  <c r="B675" i="37"/>
  <c r="A676" i="37"/>
  <c r="B676" i="37"/>
  <c r="A677" i="37"/>
  <c r="B677" i="37"/>
  <c r="A678" i="37"/>
  <c r="B678" i="37"/>
  <c r="A679" i="37"/>
  <c r="B679" i="37"/>
  <c r="A680" i="37"/>
  <c r="B680" i="37"/>
  <c r="A681" i="37"/>
  <c r="B681" i="37"/>
  <c r="A682" i="37"/>
  <c r="B682" i="37"/>
  <c r="A683" i="37"/>
  <c r="B683" i="37"/>
  <c r="A684" i="37"/>
  <c r="B684" i="37"/>
  <c r="A685" i="37"/>
  <c r="B685" i="37"/>
  <c r="A686" i="37"/>
  <c r="B686" i="37"/>
  <c r="A687" i="37"/>
  <c r="B687" i="37"/>
  <c r="A688" i="37"/>
  <c r="B688" i="37"/>
  <c r="A689" i="37"/>
  <c r="B689" i="37"/>
  <c r="A690" i="37"/>
  <c r="B690" i="37"/>
  <c r="A691" i="37"/>
  <c r="B691" i="37"/>
  <c r="A692" i="37"/>
  <c r="B692" i="37"/>
  <c r="A693" i="37"/>
  <c r="B693" i="37"/>
  <c r="A694" i="37"/>
  <c r="B694" i="37"/>
  <c r="A695" i="37"/>
  <c r="B695" i="37"/>
  <c r="A696" i="37"/>
  <c r="B696" i="37"/>
  <c r="A697" i="37"/>
  <c r="B697" i="37"/>
  <c r="A698" i="37"/>
  <c r="B698" i="37"/>
  <c r="A699" i="37"/>
  <c r="B699" i="37"/>
  <c r="A700" i="37"/>
  <c r="B700" i="37"/>
  <c r="A701" i="37"/>
  <c r="B701" i="37"/>
  <c r="A702" i="37"/>
  <c r="B702" i="37"/>
  <c r="A703" i="37"/>
  <c r="B703" i="37"/>
  <c r="A704" i="37"/>
  <c r="B704" i="37"/>
  <c r="A705" i="37"/>
  <c r="B705" i="37"/>
  <c r="A706" i="37"/>
  <c r="B706" i="37"/>
  <c r="A707" i="37"/>
  <c r="B707" i="37"/>
  <c r="A708" i="37"/>
  <c r="B708" i="37"/>
  <c r="A709" i="37"/>
  <c r="B709" i="37"/>
  <c r="A710" i="37"/>
  <c r="B710" i="37"/>
  <c r="A711" i="37"/>
  <c r="B711" i="37"/>
  <c r="A712" i="37"/>
  <c r="B712" i="37"/>
  <c r="A713" i="37"/>
  <c r="B713" i="37"/>
  <c r="A714" i="37"/>
  <c r="B714" i="37"/>
  <c r="A715" i="37"/>
  <c r="B715" i="37"/>
  <c r="A716" i="37"/>
  <c r="B716" i="37"/>
  <c r="A717" i="37"/>
  <c r="B717" i="37"/>
  <c r="A718" i="37"/>
  <c r="B718" i="37"/>
  <c r="A719" i="37"/>
  <c r="B719" i="37"/>
  <c r="A720" i="37"/>
  <c r="B720" i="37"/>
  <c r="A721" i="37"/>
  <c r="B721" i="37"/>
  <c r="A722" i="37"/>
  <c r="B722" i="37"/>
  <c r="A723" i="37"/>
  <c r="B723" i="37"/>
  <c r="A724" i="37"/>
  <c r="B724" i="37"/>
  <c r="A725" i="37"/>
  <c r="B725" i="37"/>
  <c r="A726" i="37"/>
  <c r="B726" i="37"/>
  <c r="A727" i="37"/>
  <c r="B727" i="37"/>
  <c r="A728" i="37"/>
  <c r="B728" i="37"/>
  <c r="A729" i="37"/>
  <c r="B729" i="37"/>
  <c r="A730" i="37"/>
  <c r="B730" i="37"/>
  <c r="A731" i="37"/>
  <c r="B731" i="37"/>
  <c r="A732" i="37"/>
  <c r="B732" i="37"/>
  <c r="A733" i="37"/>
  <c r="B733" i="37"/>
  <c r="A734" i="37"/>
  <c r="B734" i="37"/>
  <c r="A735" i="37"/>
  <c r="B735" i="37"/>
  <c r="A736" i="37"/>
  <c r="B736" i="37"/>
  <c r="A737" i="37"/>
  <c r="B737" i="37"/>
  <c r="A738" i="37"/>
  <c r="B738" i="37"/>
  <c r="A739" i="37"/>
  <c r="B739" i="37"/>
  <c r="A740" i="37"/>
  <c r="B740" i="37"/>
  <c r="A741" i="37"/>
  <c r="B741" i="37"/>
  <c r="A742" i="37"/>
  <c r="B742" i="37"/>
  <c r="A743" i="37"/>
  <c r="B743" i="37"/>
  <c r="A744" i="37"/>
  <c r="B744" i="37"/>
  <c r="A745" i="37"/>
  <c r="B745" i="37"/>
  <c r="A746" i="37"/>
  <c r="B746" i="37"/>
  <c r="A747" i="37"/>
  <c r="B747" i="37"/>
  <c r="A748" i="37"/>
  <c r="B748" i="37"/>
  <c r="A749" i="37"/>
  <c r="B749" i="37"/>
  <c r="A750" i="37"/>
  <c r="B750" i="37"/>
  <c r="A751" i="37"/>
  <c r="B751" i="37"/>
  <c r="A752" i="37"/>
  <c r="B752" i="37"/>
  <c r="A753" i="37"/>
  <c r="B753" i="37"/>
  <c r="A754" i="37"/>
  <c r="B754" i="37"/>
  <c r="A755" i="37"/>
  <c r="B755" i="37"/>
  <c r="A756" i="37"/>
  <c r="B756" i="37"/>
  <c r="A757" i="37"/>
  <c r="B757" i="37"/>
  <c r="A758" i="37"/>
  <c r="B758" i="37"/>
  <c r="A759" i="37"/>
  <c r="B759" i="37"/>
  <c r="A760" i="37"/>
  <c r="B760" i="37"/>
  <c r="A761" i="37"/>
  <c r="B761" i="37"/>
  <c r="A762" i="37"/>
  <c r="B762" i="37"/>
  <c r="A763" i="37"/>
  <c r="B763" i="37"/>
  <c r="A764" i="37"/>
  <c r="B764" i="37"/>
  <c r="A765" i="37"/>
  <c r="B765" i="37"/>
  <c r="A766" i="37"/>
  <c r="B766" i="37"/>
  <c r="A767" i="37"/>
  <c r="B767" i="37"/>
  <c r="A768" i="37"/>
  <c r="B768" i="37"/>
  <c r="A769" i="37"/>
  <c r="B769" i="37"/>
  <c r="A770" i="37"/>
  <c r="B770" i="37"/>
  <c r="A771" i="37"/>
  <c r="B771" i="37"/>
  <c r="A772" i="37"/>
  <c r="B772" i="37"/>
  <c r="A773" i="37"/>
  <c r="B773" i="37"/>
  <c r="A774" i="37"/>
  <c r="B774" i="37"/>
  <c r="A775" i="37"/>
  <c r="B775" i="37"/>
  <c r="A776" i="37"/>
  <c r="B776" i="37"/>
  <c r="A777" i="37"/>
  <c r="B777" i="37"/>
  <c r="A778" i="37"/>
  <c r="B778" i="37"/>
  <c r="A779" i="37"/>
  <c r="B779" i="37"/>
  <c r="A780" i="37"/>
  <c r="B780" i="37"/>
  <c r="A781" i="37"/>
  <c r="B781" i="37"/>
  <c r="A782" i="37"/>
  <c r="B782" i="37"/>
  <c r="A783" i="37"/>
  <c r="B783" i="37"/>
  <c r="A784" i="37"/>
  <c r="B784" i="37"/>
  <c r="A785" i="37"/>
  <c r="B785" i="37"/>
  <c r="A786" i="37"/>
  <c r="B786" i="37"/>
  <c r="A787" i="37"/>
  <c r="B787" i="37"/>
  <c r="A788" i="37"/>
  <c r="B788" i="37"/>
  <c r="A789" i="37"/>
  <c r="B789" i="37"/>
  <c r="A790" i="37"/>
  <c r="B790" i="37"/>
  <c r="A791" i="37"/>
  <c r="B791" i="37"/>
  <c r="A792" i="37"/>
  <c r="B792" i="37"/>
  <c r="A793" i="37"/>
  <c r="B793" i="37"/>
  <c r="A794" i="37"/>
  <c r="B794" i="37"/>
  <c r="A795" i="37"/>
  <c r="B795" i="37"/>
  <c r="A796" i="37"/>
  <c r="B796" i="37"/>
  <c r="A797" i="37"/>
  <c r="B797" i="37"/>
  <c r="A798" i="37"/>
  <c r="B798" i="37"/>
  <c r="A799" i="37"/>
  <c r="B799" i="37"/>
  <c r="A800" i="37"/>
  <c r="B800" i="37"/>
  <c r="A801" i="37"/>
  <c r="B801" i="37"/>
  <c r="A802" i="37"/>
  <c r="B802" i="37"/>
  <c r="A803" i="37"/>
  <c r="B803" i="37"/>
  <c r="A804" i="37"/>
  <c r="B804" i="37"/>
  <c r="A805" i="37"/>
  <c r="B805" i="37"/>
  <c r="A806" i="37"/>
  <c r="B806" i="37"/>
  <c r="A807" i="37"/>
  <c r="B807" i="37"/>
  <c r="A808" i="37"/>
  <c r="B808" i="37"/>
  <c r="A809" i="37"/>
  <c r="B809" i="37"/>
  <c r="A810" i="37"/>
  <c r="B810" i="37"/>
  <c r="A811" i="37"/>
  <c r="B811" i="37"/>
  <c r="A812" i="37"/>
  <c r="B812" i="37"/>
  <c r="A813" i="37"/>
  <c r="B813" i="37"/>
  <c r="A814" i="37"/>
  <c r="B814" i="37"/>
  <c r="A815" i="37"/>
  <c r="B815" i="37"/>
  <c r="A816" i="37"/>
  <c r="B816" i="37"/>
  <c r="A817" i="37"/>
  <c r="B817" i="37"/>
  <c r="A818" i="37"/>
  <c r="B818" i="37"/>
  <c r="A819" i="37"/>
  <c r="B819" i="37"/>
  <c r="A820" i="37"/>
  <c r="B820" i="37"/>
  <c r="A821" i="37"/>
  <c r="B821" i="37"/>
  <c r="A822" i="37"/>
  <c r="B822" i="37"/>
  <c r="A823" i="37"/>
  <c r="B823" i="37"/>
  <c r="A824" i="37"/>
  <c r="B824" i="37"/>
  <c r="A825" i="37"/>
  <c r="B825" i="37"/>
  <c r="A826" i="37"/>
  <c r="B826" i="37"/>
  <c r="A827" i="37"/>
  <c r="B827" i="37"/>
  <c r="A828" i="37"/>
  <c r="B828" i="37"/>
  <c r="A829" i="37"/>
  <c r="B829" i="37"/>
  <c r="A830" i="37"/>
  <c r="B830" i="37"/>
  <c r="A831" i="37"/>
  <c r="B831" i="37"/>
  <c r="A832" i="37"/>
  <c r="B832" i="37"/>
  <c r="A833" i="37"/>
  <c r="B833" i="37"/>
  <c r="A834" i="37"/>
  <c r="B834" i="37"/>
  <c r="A835" i="37"/>
  <c r="B835" i="37"/>
  <c r="A836" i="37"/>
  <c r="B836" i="37"/>
  <c r="A837" i="37"/>
  <c r="B837" i="37"/>
  <c r="A838" i="37"/>
  <c r="B838" i="37"/>
  <c r="A839" i="37"/>
  <c r="B839" i="37"/>
  <c r="A840" i="37"/>
  <c r="B840" i="37"/>
  <c r="A841" i="37"/>
  <c r="B841" i="37"/>
  <c r="A842" i="37"/>
  <c r="B842" i="37"/>
  <c r="A843" i="37"/>
  <c r="B843" i="37"/>
  <c r="A844" i="37"/>
  <c r="B844" i="37"/>
  <c r="A845" i="37"/>
  <c r="B845" i="37"/>
  <c r="A846" i="37"/>
  <c r="B846" i="37"/>
  <c r="A847" i="37"/>
  <c r="B847" i="37"/>
  <c r="A848" i="37"/>
  <c r="B848" i="37"/>
  <c r="A849" i="37"/>
  <c r="B849" i="37"/>
  <c r="A850" i="37"/>
  <c r="B850" i="37"/>
  <c r="A851" i="37"/>
  <c r="B851" i="37"/>
  <c r="A852" i="37"/>
  <c r="B852" i="37"/>
  <c r="A853" i="37"/>
  <c r="B853" i="37"/>
  <c r="A854" i="37"/>
  <c r="B854" i="37"/>
  <c r="A855" i="37"/>
  <c r="B855" i="37"/>
  <c r="A856" i="37"/>
  <c r="B856" i="37"/>
  <c r="A857" i="37"/>
  <c r="B857" i="37"/>
  <c r="A858" i="37"/>
  <c r="B858" i="37"/>
  <c r="A859" i="37"/>
  <c r="B859" i="37"/>
  <c r="A860" i="37"/>
  <c r="B860" i="37"/>
  <c r="A861" i="37"/>
  <c r="B861" i="37"/>
  <c r="A862" i="37"/>
  <c r="B862" i="37"/>
  <c r="A863" i="37"/>
  <c r="B863" i="37"/>
  <c r="A864" i="37"/>
  <c r="B864" i="37"/>
  <c r="A865" i="37"/>
  <c r="B865" i="37"/>
  <c r="A866" i="37"/>
  <c r="B866" i="37"/>
  <c r="A867" i="37"/>
  <c r="B867" i="37"/>
  <c r="A868" i="37"/>
  <c r="B868" i="37"/>
  <c r="A869" i="37"/>
  <c r="B869" i="37"/>
  <c r="A870" i="37"/>
  <c r="B870" i="37"/>
  <c r="A871" i="37"/>
  <c r="B871" i="37"/>
  <c r="A872" i="37"/>
  <c r="B872" i="37"/>
  <c r="A873" i="37"/>
  <c r="B873" i="37"/>
  <c r="A874" i="37"/>
  <c r="B874" i="37"/>
  <c r="A875" i="37"/>
  <c r="B875" i="37"/>
  <c r="A876" i="37"/>
  <c r="B876" i="37"/>
  <c r="A877" i="37"/>
  <c r="B877" i="37"/>
  <c r="A878" i="37"/>
  <c r="B878" i="37"/>
  <c r="A879" i="37"/>
  <c r="B879" i="37"/>
  <c r="A880" i="37"/>
  <c r="B880" i="37"/>
  <c r="A881" i="37"/>
  <c r="B881" i="37"/>
  <c r="A882" i="37"/>
  <c r="B882" i="37"/>
  <c r="A883" i="37"/>
  <c r="B883" i="37"/>
  <c r="A884" i="37"/>
  <c r="B884" i="37"/>
  <c r="A885" i="37"/>
  <c r="B885" i="37"/>
  <c r="A886" i="37"/>
  <c r="B886" i="37"/>
  <c r="A887" i="37"/>
  <c r="B887" i="37"/>
  <c r="A888" i="37"/>
  <c r="B888" i="37"/>
  <c r="A889" i="37"/>
  <c r="B889" i="37"/>
  <c r="A890" i="37"/>
  <c r="B890" i="37"/>
  <c r="A891" i="37"/>
  <c r="B891" i="37"/>
  <c r="A892" i="37"/>
  <c r="B892" i="37"/>
  <c r="A893" i="37"/>
  <c r="B893" i="37"/>
  <c r="A894" i="37"/>
  <c r="B894" i="37"/>
  <c r="A895" i="37"/>
  <c r="B895" i="37"/>
  <c r="A896" i="37"/>
  <c r="B896" i="37"/>
  <c r="A897" i="37"/>
  <c r="B897" i="37"/>
  <c r="A898" i="37"/>
  <c r="B898" i="37"/>
  <c r="A899" i="37"/>
  <c r="B899" i="37"/>
  <c r="A900" i="37"/>
  <c r="B900" i="37"/>
  <c r="A901" i="37"/>
  <c r="B901" i="37"/>
  <c r="A902" i="37"/>
  <c r="B902" i="37"/>
  <c r="A903" i="37"/>
  <c r="B903" i="37"/>
  <c r="A904" i="37"/>
  <c r="B904" i="37"/>
  <c r="A905" i="37"/>
  <c r="B905" i="37"/>
  <c r="A906" i="37"/>
  <c r="B906" i="37"/>
  <c r="A907" i="37"/>
  <c r="B907" i="37"/>
  <c r="A908" i="37"/>
  <c r="B908" i="37"/>
  <c r="A909" i="37"/>
  <c r="B909" i="37"/>
  <c r="A910" i="37"/>
  <c r="B910" i="37"/>
  <c r="A911" i="37"/>
  <c r="B911" i="37"/>
  <c r="A912" i="37"/>
  <c r="B912" i="37"/>
  <c r="A913" i="37"/>
  <c r="B913" i="37"/>
  <c r="A914" i="37"/>
  <c r="B914" i="37"/>
  <c r="A915" i="37"/>
  <c r="B915" i="37"/>
  <c r="A916" i="37"/>
  <c r="B916" i="37"/>
  <c r="A917" i="37"/>
  <c r="B917" i="37"/>
  <c r="A918" i="37"/>
  <c r="B918" i="37"/>
  <c r="A919" i="37"/>
  <c r="B919" i="37"/>
  <c r="A920" i="37"/>
  <c r="B920" i="37"/>
  <c r="A921" i="37"/>
  <c r="B921" i="37"/>
  <c r="A922" i="37"/>
  <c r="B922" i="37"/>
  <c r="A923" i="37"/>
  <c r="B923" i="37"/>
  <c r="A924" i="37"/>
  <c r="B924" i="37"/>
  <c r="A925" i="37"/>
  <c r="B925" i="37"/>
  <c r="A926" i="37"/>
  <c r="B926" i="37"/>
  <c r="A927" i="37"/>
  <c r="B927" i="37"/>
  <c r="A928" i="37"/>
  <c r="B928" i="37"/>
  <c r="A929" i="37"/>
  <c r="B929" i="37"/>
  <c r="A930" i="37"/>
  <c r="B930" i="37"/>
  <c r="A931" i="37"/>
  <c r="B931" i="37"/>
  <c r="A932" i="37"/>
  <c r="B932" i="37"/>
  <c r="A933" i="37"/>
  <c r="B933" i="37"/>
  <c r="A934" i="37"/>
  <c r="B934" i="37"/>
  <c r="A935" i="37"/>
  <c r="B935" i="37"/>
  <c r="A936" i="37"/>
  <c r="B936" i="37"/>
  <c r="A937" i="37"/>
  <c r="B937" i="37"/>
  <c r="A938" i="37"/>
  <c r="B938" i="37"/>
  <c r="A939" i="37"/>
  <c r="B939" i="37"/>
  <c r="A940" i="37"/>
  <c r="B940" i="37"/>
  <c r="A941" i="37"/>
  <c r="B941" i="37"/>
  <c r="A942" i="37"/>
  <c r="B942" i="37"/>
  <c r="A943" i="37"/>
  <c r="B943" i="37"/>
  <c r="A944" i="37"/>
  <c r="B944" i="37"/>
  <c r="A945" i="37"/>
  <c r="B945" i="37"/>
  <c r="A946" i="37"/>
  <c r="B946" i="37"/>
  <c r="A947" i="37"/>
  <c r="B947" i="37"/>
  <c r="A948" i="37"/>
  <c r="B948" i="37"/>
  <c r="A949" i="37"/>
  <c r="B949" i="37"/>
  <c r="A950" i="37"/>
  <c r="B950" i="37"/>
  <c r="A951" i="37"/>
  <c r="B951" i="37"/>
  <c r="A952" i="37"/>
  <c r="B952" i="37"/>
  <c r="A953" i="37"/>
  <c r="B953" i="37"/>
  <c r="A954" i="37"/>
  <c r="B954" i="37"/>
  <c r="A955" i="37"/>
  <c r="B955" i="37"/>
  <c r="A956" i="37"/>
  <c r="B956" i="37"/>
  <c r="A957" i="37"/>
  <c r="B957" i="37"/>
  <c r="A958" i="37"/>
  <c r="B958" i="37"/>
  <c r="A959" i="37"/>
  <c r="B959" i="37"/>
  <c r="A960" i="37"/>
  <c r="B960" i="37"/>
  <c r="A961" i="37"/>
  <c r="B961" i="37"/>
  <c r="A962" i="37"/>
  <c r="B962" i="37"/>
  <c r="A963" i="37"/>
  <c r="B963" i="37"/>
  <c r="A964" i="37"/>
  <c r="B964" i="37"/>
  <c r="A965" i="37"/>
  <c r="B965" i="37"/>
  <c r="A966" i="37"/>
  <c r="B966" i="37"/>
  <c r="A967" i="37"/>
  <c r="B967" i="37"/>
  <c r="A968" i="37"/>
  <c r="B968" i="37"/>
  <c r="A969" i="37"/>
  <c r="B969" i="37"/>
  <c r="A970" i="37"/>
  <c r="B970" i="37"/>
  <c r="A971" i="37"/>
  <c r="B971" i="37"/>
  <c r="A972" i="37"/>
  <c r="B972" i="37"/>
  <c r="A973" i="37"/>
  <c r="B973" i="37"/>
  <c r="A974" i="37"/>
  <c r="B974" i="37"/>
  <c r="A975" i="37"/>
  <c r="B975" i="37"/>
  <c r="A976" i="37"/>
  <c r="B976" i="37"/>
  <c r="A977" i="37"/>
  <c r="B977" i="37"/>
  <c r="A978" i="37"/>
  <c r="B978" i="37"/>
  <c r="A979" i="37"/>
  <c r="B979" i="37"/>
  <c r="A980" i="37"/>
  <c r="B980" i="37"/>
  <c r="A981" i="37"/>
  <c r="B981" i="37"/>
  <c r="A982" i="37"/>
  <c r="B982" i="37"/>
  <c r="A983" i="37"/>
  <c r="B983" i="37"/>
  <c r="A984" i="37"/>
  <c r="B984" i="37"/>
  <c r="A985" i="37"/>
  <c r="B985" i="37"/>
  <c r="A986" i="37"/>
  <c r="B986" i="37"/>
  <c r="A987" i="37"/>
  <c r="B987" i="37"/>
  <c r="A988" i="37"/>
  <c r="B988" i="37"/>
  <c r="A989" i="37"/>
  <c r="B989" i="37"/>
  <c r="A990" i="37"/>
  <c r="B990" i="37"/>
  <c r="A991" i="37"/>
  <c r="B991" i="37"/>
  <c r="A992" i="37"/>
  <c r="B992" i="37"/>
  <c r="A993" i="37"/>
  <c r="B993" i="37"/>
  <c r="A994" i="37"/>
  <c r="B994" i="37"/>
  <c r="A995" i="37"/>
  <c r="B995" i="37"/>
  <c r="A996" i="37"/>
  <c r="B996" i="37"/>
  <c r="A997" i="37"/>
  <c r="B997" i="37"/>
  <c r="A998" i="37"/>
  <c r="B998" i="37"/>
  <c r="A999" i="37"/>
  <c r="B999" i="37"/>
  <c r="A1000" i="37"/>
  <c r="B1000" i="37"/>
  <c r="X28" i="37" l="1"/>
  <c r="X20" i="37"/>
  <c r="X12" i="37"/>
  <c r="X4" i="37"/>
  <c r="X954" i="37"/>
  <c r="X850" i="37"/>
  <c r="X810" i="37"/>
  <c r="X722" i="37"/>
  <c r="X226" i="37"/>
  <c r="X146" i="37"/>
  <c r="X138" i="37"/>
  <c r="X130" i="37"/>
  <c r="X122" i="37"/>
  <c r="X114" i="37"/>
  <c r="X106" i="37"/>
  <c r="X98" i="37"/>
  <c r="X90" i="37"/>
  <c r="X82" i="37"/>
  <c r="X74" i="37"/>
  <c r="X66" i="37"/>
  <c r="X58" i="37"/>
  <c r="X50" i="37"/>
  <c r="X42" i="37"/>
  <c r="X34" i="37"/>
  <c r="X19" i="37"/>
  <c r="X26" i="37"/>
  <c r="X18" i="37"/>
  <c r="X10" i="37"/>
  <c r="X992" i="37"/>
  <c r="X744" i="37"/>
  <c r="X736" i="37"/>
  <c r="X144" i="37"/>
  <c r="X136" i="37"/>
  <c r="X128" i="37"/>
  <c r="X120" i="37"/>
  <c r="X112" i="37"/>
  <c r="X104" i="37"/>
  <c r="X96" i="37"/>
  <c r="X88" i="37"/>
  <c r="X80" i="37"/>
  <c r="X72" i="37"/>
  <c r="X64" i="37"/>
  <c r="X56" i="37"/>
  <c r="X48" i="37"/>
  <c r="X40" i="37"/>
  <c r="X609" i="37"/>
  <c r="X33" i="37"/>
  <c r="X25" i="37"/>
  <c r="X17" i="37"/>
  <c r="X9" i="37"/>
  <c r="X967" i="37"/>
  <c r="X799" i="37"/>
  <c r="X543" i="37"/>
  <c r="X27" i="37"/>
  <c r="X3" i="37"/>
  <c r="X833" i="37"/>
  <c r="X177" i="37"/>
  <c r="X32" i="37"/>
  <c r="X24" i="37"/>
  <c r="X16" i="37"/>
  <c r="X8" i="37"/>
  <c r="X974" i="37"/>
  <c r="X150" i="37"/>
  <c r="X142" i="37"/>
  <c r="X134" i="37"/>
  <c r="X126" i="37"/>
  <c r="X118" i="37"/>
  <c r="X110" i="37"/>
  <c r="X102" i="37"/>
  <c r="X94" i="37"/>
  <c r="X86" i="37"/>
  <c r="X78" i="37"/>
  <c r="X70" i="37"/>
  <c r="X62" i="37"/>
  <c r="X54" i="37"/>
  <c r="X46" i="37"/>
  <c r="X38" i="37"/>
  <c r="X31" i="37"/>
  <c r="X23" i="37"/>
  <c r="X15" i="37"/>
  <c r="X7" i="37"/>
  <c r="X989" i="37"/>
  <c r="X813" i="37"/>
  <c r="X733" i="37"/>
  <c r="X605" i="37"/>
  <c r="X325" i="37"/>
  <c r="X165" i="37"/>
  <c r="X149" i="37"/>
  <c r="X141" i="37"/>
  <c r="X133" i="37"/>
  <c r="X125" i="37"/>
  <c r="X117" i="37"/>
  <c r="X109" i="37"/>
  <c r="X101" i="37"/>
  <c r="X93" i="37"/>
  <c r="X85" i="37"/>
  <c r="X77" i="37"/>
  <c r="X37" i="37"/>
  <c r="X11" i="37"/>
  <c r="X30" i="37"/>
  <c r="X22" i="37"/>
  <c r="X14" i="37"/>
  <c r="X6" i="37"/>
  <c r="X964" i="37"/>
  <c r="X732" i="37"/>
  <c r="X468" i="37"/>
  <c r="X148" i="37"/>
  <c r="X140" i="37"/>
  <c r="X132" i="37"/>
  <c r="X124" i="37"/>
  <c r="X116" i="37"/>
  <c r="X108" i="37"/>
  <c r="X100" i="37"/>
  <c r="X92" i="37"/>
  <c r="X84" i="37"/>
  <c r="X76" i="37"/>
  <c r="X68" i="37"/>
  <c r="X60" i="37"/>
  <c r="X52" i="37"/>
  <c r="X44" i="37"/>
  <c r="X36" i="37"/>
  <c r="AG1000" i="37"/>
  <c r="AK1000" i="37"/>
  <c r="AL1000" i="37" s="1"/>
  <c r="AF1000" i="37" s="1"/>
  <c r="AG999" i="37"/>
  <c r="AK999" i="37"/>
  <c r="AL999" i="37" s="1"/>
  <c r="AF999" i="37" s="1"/>
  <c r="AH999" i="37" s="1"/>
  <c r="AG998" i="37"/>
  <c r="AK998" i="37"/>
  <c r="AL998" i="37" s="1"/>
  <c r="AF998" i="37" s="1"/>
  <c r="AG997" i="37"/>
  <c r="AK997" i="37"/>
  <c r="AL997" i="37" s="1"/>
  <c r="AF997" i="37" s="1"/>
  <c r="AH997" i="37" s="1"/>
  <c r="AG996" i="37"/>
  <c r="AK996" i="37"/>
  <c r="AL996" i="37" s="1"/>
  <c r="AF996" i="37" s="1"/>
  <c r="AG995" i="37"/>
  <c r="AK995" i="37"/>
  <c r="AL995" i="37" s="1"/>
  <c r="AF995" i="37" s="1"/>
  <c r="AH995" i="37" s="1"/>
  <c r="AG994" i="37"/>
  <c r="AK994" i="37"/>
  <c r="AL994" i="37" s="1"/>
  <c r="AF994" i="37" s="1"/>
  <c r="AG993" i="37"/>
  <c r="AK993" i="37"/>
  <c r="AL993" i="37" s="1"/>
  <c r="AF993" i="37" s="1"/>
  <c r="AH993" i="37" s="1"/>
  <c r="AG989" i="37"/>
  <c r="AK989" i="37"/>
  <c r="AG988" i="37"/>
  <c r="AK988" i="37"/>
  <c r="AL988" i="37" s="1"/>
  <c r="AF988" i="37" s="1"/>
  <c r="AH988" i="37" s="1"/>
  <c r="AG985" i="37"/>
  <c r="AK985" i="37"/>
  <c r="AG978" i="37"/>
  <c r="AK978" i="37"/>
  <c r="AG976" i="37"/>
  <c r="AK976" i="37"/>
  <c r="AG974" i="37"/>
  <c r="AK974" i="37"/>
  <c r="AG971" i="37"/>
  <c r="AK971" i="37"/>
  <c r="AG969" i="37"/>
  <c r="AK969" i="37"/>
  <c r="AG968" i="37"/>
  <c r="AK968" i="37"/>
  <c r="AL968" i="37" s="1"/>
  <c r="AF968" i="37" s="1"/>
  <c r="AG965" i="37"/>
  <c r="AK965" i="37"/>
  <c r="AG962" i="37"/>
  <c r="AK962" i="37"/>
  <c r="AG961" i="37"/>
  <c r="AK961" i="37"/>
  <c r="AL961" i="37" s="1"/>
  <c r="AF961" i="37" s="1"/>
  <c r="AH961" i="37" s="1"/>
  <c r="AG960" i="37"/>
  <c r="AK960" i="37"/>
  <c r="AL960" i="37" s="1"/>
  <c r="AF960" i="37" s="1"/>
  <c r="AG959" i="37"/>
  <c r="AK959" i="37"/>
  <c r="AL959" i="37" s="1"/>
  <c r="AF959" i="37" s="1"/>
  <c r="AH959" i="37" s="1"/>
  <c r="AG958" i="37"/>
  <c r="AK958" i="37"/>
  <c r="AL958" i="37" s="1"/>
  <c r="AF958" i="37" s="1"/>
  <c r="AG957" i="37"/>
  <c r="AK957" i="37"/>
  <c r="AL957" i="37" s="1"/>
  <c r="AF957" i="37" s="1"/>
  <c r="AH957" i="37" s="1"/>
  <c r="AG956" i="37"/>
  <c r="AK956" i="37"/>
  <c r="AL956" i="37" s="1"/>
  <c r="AF956" i="37" s="1"/>
  <c r="AH956" i="37" s="1"/>
  <c r="AG955" i="37"/>
  <c r="AK955" i="37"/>
  <c r="AL955" i="37" s="1"/>
  <c r="AF955" i="37" s="1"/>
  <c r="AH955" i="37" s="1"/>
  <c r="AG954" i="37"/>
  <c r="AK954" i="37"/>
  <c r="AL954" i="37" s="1"/>
  <c r="AF954" i="37" s="1"/>
  <c r="AG953" i="37"/>
  <c r="AK953" i="37"/>
  <c r="AL953" i="37" s="1"/>
  <c r="AF953" i="37" s="1"/>
  <c r="AH953" i="37" s="1"/>
  <c r="AG952" i="37"/>
  <c r="AK952" i="37"/>
  <c r="AL952" i="37" s="1"/>
  <c r="AF952" i="37" s="1"/>
  <c r="AH952" i="37" s="1"/>
  <c r="AG951" i="37"/>
  <c r="AK951" i="37"/>
  <c r="AL951" i="37" s="1"/>
  <c r="AF951" i="37" s="1"/>
  <c r="AH951" i="37" s="1"/>
  <c r="AG950" i="37"/>
  <c r="AK950" i="37"/>
  <c r="AL950" i="37" s="1"/>
  <c r="AF950" i="37" s="1"/>
  <c r="AG949" i="37"/>
  <c r="AK949" i="37"/>
  <c r="AL949" i="37" s="1"/>
  <c r="AF949" i="37" s="1"/>
  <c r="AH949" i="37" s="1"/>
  <c r="AG948" i="37"/>
  <c r="AK948" i="37"/>
  <c r="AL948" i="37" s="1"/>
  <c r="AF948" i="37" s="1"/>
  <c r="AH948" i="37" s="1"/>
  <c r="AG947" i="37"/>
  <c r="AK947" i="37"/>
  <c r="AL947" i="37" s="1"/>
  <c r="AF947" i="37" s="1"/>
  <c r="AH947" i="37" s="1"/>
  <c r="AG946" i="37"/>
  <c r="AK946" i="37"/>
  <c r="AL946" i="37" s="1"/>
  <c r="AF946" i="37" s="1"/>
  <c r="AH946" i="37" s="1"/>
  <c r="AG945" i="37"/>
  <c r="AK945" i="37"/>
  <c r="AL945" i="37" s="1"/>
  <c r="AF945" i="37" s="1"/>
  <c r="AH945" i="37" s="1"/>
  <c r="AG944" i="37"/>
  <c r="AK944" i="37"/>
  <c r="AL944" i="37" s="1"/>
  <c r="AF944" i="37" s="1"/>
  <c r="AH944" i="37" s="1"/>
  <c r="AG943" i="37"/>
  <c r="AK943" i="37"/>
  <c r="AL943" i="37" s="1"/>
  <c r="AF943" i="37" s="1"/>
  <c r="AH943" i="37" s="1"/>
  <c r="AG942" i="37"/>
  <c r="AK942" i="37"/>
  <c r="AL942" i="37" s="1"/>
  <c r="AF942" i="37" s="1"/>
  <c r="AH942" i="37" s="1"/>
  <c r="AG941" i="37"/>
  <c r="AK941" i="37"/>
  <c r="AL941" i="37" s="1"/>
  <c r="AF941" i="37" s="1"/>
  <c r="AH941" i="37" s="1"/>
  <c r="AG940" i="37"/>
  <c r="AK940" i="37"/>
  <c r="AL940" i="37" s="1"/>
  <c r="AF940" i="37" s="1"/>
  <c r="AH940" i="37" s="1"/>
  <c r="AG939" i="37"/>
  <c r="AK939" i="37"/>
  <c r="AL939" i="37" s="1"/>
  <c r="AF939" i="37" s="1"/>
  <c r="AH939" i="37" s="1"/>
  <c r="AG938" i="37"/>
  <c r="AK938" i="37"/>
  <c r="AL938" i="37" s="1"/>
  <c r="AF938" i="37" s="1"/>
  <c r="AH938" i="37" s="1"/>
  <c r="AG937" i="37"/>
  <c r="AK937" i="37"/>
  <c r="AL937" i="37" s="1"/>
  <c r="AF937" i="37" s="1"/>
  <c r="AH937" i="37" s="1"/>
  <c r="AG935" i="37"/>
  <c r="AK935" i="37"/>
  <c r="AG934" i="37"/>
  <c r="AK934" i="37"/>
  <c r="AL934" i="37" s="1"/>
  <c r="AF934" i="37" s="1"/>
  <c r="AH934" i="37" s="1"/>
  <c r="AG933" i="37"/>
  <c r="AK933" i="37"/>
  <c r="AL933" i="37" s="1"/>
  <c r="AF933" i="37" s="1"/>
  <c r="AH933" i="37" s="1"/>
  <c r="AG932" i="37"/>
  <c r="AK932" i="37"/>
  <c r="AL932" i="37" s="1"/>
  <c r="AF932" i="37" s="1"/>
  <c r="AH932" i="37" s="1"/>
  <c r="AG931" i="37"/>
  <c r="AK931" i="37"/>
  <c r="AL931" i="37" s="1"/>
  <c r="AF931" i="37" s="1"/>
  <c r="AH931" i="37" s="1"/>
  <c r="AG929" i="37"/>
  <c r="AK929" i="37"/>
  <c r="AG928" i="37"/>
  <c r="AK928" i="37"/>
  <c r="AL928" i="37" s="1"/>
  <c r="AF928" i="37" s="1"/>
  <c r="AH928" i="37" s="1"/>
  <c r="AG927" i="37"/>
  <c r="AK927" i="37"/>
  <c r="AL927" i="37" s="1"/>
  <c r="AF927" i="37" s="1"/>
  <c r="AH927" i="37" s="1"/>
  <c r="AG926" i="37"/>
  <c r="AK926" i="37"/>
  <c r="AL926" i="37" s="1"/>
  <c r="AF926" i="37" s="1"/>
  <c r="AH926" i="37" s="1"/>
  <c r="AG924" i="37"/>
  <c r="AK924" i="37"/>
  <c r="AG923" i="37"/>
  <c r="AK923" i="37"/>
  <c r="AL923" i="37" s="1"/>
  <c r="AF923" i="37" s="1"/>
  <c r="AH923" i="37" s="1"/>
  <c r="AG922" i="37"/>
  <c r="AK922" i="37"/>
  <c r="AL922" i="37" s="1"/>
  <c r="AF922" i="37" s="1"/>
  <c r="AH922" i="37" s="1"/>
  <c r="AG921" i="37"/>
  <c r="AK921" i="37"/>
  <c r="AL921" i="37" s="1"/>
  <c r="AF921" i="37" s="1"/>
  <c r="AH921" i="37" s="1"/>
  <c r="AG920" i="37"/>
  <c r="AK920" i="37"/>
  <c r="AL920" i="37" s="1"/>
  <c r="AF920" i="37" s="1"/>
  <c r="AH920" i="37" s="1"/>
  <c r="AG919" i="37"/>
  <c r="AK919" i="37"/>
  <c r="AL919" i="37" s="1"/>
  <c r="AF919" i="37" s="1"/>
  <c r="AH919" i="37" s="1"/>
  <c r="AG918" i="37"/>
  <c r="AK918" i="37"/>
  <c r="AL918" i="37" s="1"/>
  <c r="AF918" i="37" s="1"/>
  <c r="AH918" i="37" s="1"/>
  <c r="AG917" i="37"/>
  <c r="AK917" i="37"/>
  <c r="AL917" i="37" s="1"/>
  <c r="AF917" i="37" s="1"/>
  <c r="AH917" i="37" s="1"/>
  <c r="AG916" i="37"/>
  <c r="AK916" i="37"/>
  <c r="AL916" i="37" s="1"/>
  <c r="AF916" i="37" s="1"/>
  <c r="AH916" i="37" s="1"/>
  <c r="AG915" i="37"/>
  <c r="AK915" i="37"/>
  <c r="AL915" i="37" s="1"/>
  <c r="AF915" i="37" s="1"/>
  <c r="AH915" i="37" s="1"/>
  <c r="AG914" i="37"/>
  <c r="AK914" i="37"/>
  <c r="AL914" i="37" s="1"/>
  <c r="AF914" i="37" s="1"/>
  <c r="AH914" i="37" s="1"/>
  <c r="AG913" i="37"/>
  <c r="AK913" i="37"/>
  <c r="AL913" i="37" s="1"/>
  <c r="AF913" i="37" s="1"/>
  <c r="AH913" i="37" s="1"/>
  <c r="AG912" i="37"/>
  <c r="AK912" i="37"/>
  <c r="AL912" i="37" s="1"/>
  <c r="AF912" i="37" s="1"/>
  <c r="AH912" i="37" s="1"/>
  <c r="AG911" i="37"/>
  <c r="AK911" i="37"/>
  <c r="AL911" i="37" s="1"/>
  <c r="AF911" i="37" s="1"/>
  <c r="AH911" i="37" s="1"/>
  <c r="AG910" i="37"/>
  <c r="AK910" i="37"/>
  <c r="AL910" i="37" s="1"/>
  <c r="AF910" i="37" s="1"/>
  <c r="AH910" i="37" s="1"/>
  <c r="AG909" i="37"/>
  <c r="AK909" i="37"/>
  <c r="AL909" i="37" s="1"/>
  <c r="AF909" i="37" s="1"/>
  <c r="AH909" i="37" s="1"/>
  <c r="AG908" i="37"/>
  <c r="AK908" i="37"/>
  <c r="AL908" i="37" s="1"/>
  <c r="AF908" i="37" s="1"/>
  <c r="AH908" i="37" s="1"/>
  <c r="AG907" i="37"/>
  <c r="AK907" i="37"/>
  <c r="AL907" i="37" s="1"/>
  <c r="AF907" i="37" s="1"/>
  <c r="AH907" i="37" s="1"/>
  <c r="AG906" i="37"/>
  <c r="AK906" i="37"/>
  <c r="AL906" i="37" s="1"/>
  <c r="AF906" i="37" s="1"/>
  <c r="AH906" i="37" s="1"/>
  <c r="AG905" i="37"/>
  <c r="AK905" i="37"/>
  <c r="AL905" i="37" s="1"/>
  <c r="AF905" i="37" s="1"/>
  <c r="AH905" i="37" s="1"/>
  <c r="AG904" i="37"/>
  <c r="AK904" i="37"/>
  <c r="AL904" i="37" s="1"/>
  <c r="AF904" i="37" s="1"/>
  <c r="AH904" i="37" s="1"/>
  <c r="AG903" i="37"/>
  <c r="AK903" i="37"/>
  <c r="AL903" i="37" s="1"/>
  <c r="AF903" i="37" s="1"/>
  <c r="AH903" i="37" s="1"/>
  <c r="AG902" i="37"/>
  <c r="AK902" i="37"/>
  <c r="AL902" i="37" s="1"/>
  <c r="AF902" i="37" s="1"/>
  <c r="AH902" i="37" s="1"/>
  <c r="AG901" i="37"/>
  <c r="AK901" i="37"/>
  <c r="AL901" i="37" s="1"/>
  <c r="AF901" i="37" s="1"/>
  <c r="AH901" i="37" s="1"/>
  <c r="AG900" i="37"/>
  <c r="AK900" i="37"/>
  <c r="AL900" i="37" s="1"/>
  <c r="AF900" i="37" s="1"/>
  <c r="AH900" i="37" s="1"/>
  <c r="AG898" i="37"/>
  <c r="AK898" i="37"/>
  <c r="AG897" i="37"/>
  <c r="AK897" i="37"/>
  <c r="AL897" i="37" s="1"/>
  <c r="AF897" i="37" s="1"/>
  <c r="AH897" i="37" s="1"/>
  <c r="AG896" i="37"/>
  <c r="AK896" i="37"/>
  <c r="AL896" i="37" s="1"/>
  <c r="AF896" i="37" s="1"/>
  <c r="AH896" i="37" s="1"/>
  <c r="AG895" i="37"/>
  <c r="AK895" i="37"/>
  <c r="AL895" i="37" s="1"/>
  <c r="AF895" i="37" s="1"/>
  <c r="AH895" i="37" s="1"/>
  <c r="AG894" i="37"/>
  <c r="AK894" i="37"/>
  <c r="AL894" i="37" s="1"/>
  <c r="AF894" i="37" s="1"/>
  <c r="AH894" i="37" s="1"/>
  <c r="AG893" i="37"/>
  <c r="AK893" i="37"/>
  <c r="AL893" i="37" s="1"/>
  <c r="AF893" i="37" s="1"/>
  <c r="AH893" i="37" s="1"/>
  <c r="AG891" i="37"/>
  <c r="AK891" i="37"/>
  <c r="AG889" i="37"/>
  <c r="AK889" i="37"/>
  <c r="AG887" i="37"/>
  <c r="AK887" i="37"/>
  <c r="AG886" i="37"/>
  <c r="AK886" i="37"/>
  <c r="AL886" i="37" s="1"/>
  <c r="AF886" i="37" s="1"/>
  <c r="AH886" i="37" s="1"/>
  <c r="AG885" i="37"/>
  <c r="AK885" i="37"/>
  <c r="AL885" i="37" s="1"/>
  <c r="AF885" i="37" s="1"/>
  <c r="AH885" i="37" s="1"/>
  <c r="AG884" i="37"/>
  <c r="AK884" i="37"/>
  <c r="AL884" i="37" s="1"/>
  <c r="AF884" i="37" s="1"/>
  <c r="AH884" i="37" s="1"/>
  <c r="AG883" i="37"/>
  <c r="AK883" i="37"/>
  <c r="AL883" i="37" s="1"/>
  <c r="AF883" i="37" s="1"/>
  <c r="AH883" i="37" s="1"/>
  <c r="AG881" i="37"/>
  <c r="AK881" i="37"/>
  <c r="AG878" i="37"/>
  <c r="AK878" i="37"/>
  <c r="AG877" i="37"/>
  <c r="AK877" i="37"/>
  <c r="AL877" i="37" s="1"/>
  <c r="AF877" i="37" s="1"/>
  <c r="AH877" i="37" s="1"/>
  <c r="AG876" i="37"/>
  <c r="AK876" i="37"/>
  <c r="AL876" i="37" s="1"/>
  <c r="AF876" i="37" s="1"/>
  <c r="AH876" i="37" s="1"/>
  <c r="AG875" i="37"/>
  <c r="AK875" i="37"/>
  <c r="AL875" i="37" s="1"/>
  <c r="AF875" i="37" s="1"/>
  <c r="AH875" i="37" s="1"/>
  <c r="AG874" i="37"/>
  <c r="AK874" i="37"/>
  <c r="AL874" i="37" s="1"/>
  <c r="AF874" i="37" s="1"/>
  <c r="AH874" i="37" s="1"/>
  <c r="AG872" i="37"/>
  <c r="AK872" i="37"/>
  <c r="AG871" i="37"/>
  <c r="AK871" i="37"/>
  <c r="AL871" i="37" s="1"/>
  <c r="AF871" i="37" s="1"/>
  <c r="AH871" i="37" s="1"/>
  <c r="AG870" i="37"/>
  <c r="AK870" i="37"/>
  <c r="AL870" i="37" s="1"/>
  <c r="AF870" i="37" s="1"/>
  <c r="AH870" i="37" s="1"/>
  <c r="AG869" i="37"/>
  <c r="AK869" i="37"/>
  <c r="AL869" i="37" s="1"/>
  <c r="AF869" i="37" s="1"/>
  <c r="AH869" i="37" s="1"/>
  <c r="AG868" i="37"/>
  <c r="AK868" i="37"/>
  <c r="AL868" i="37" s="1"/>
  <c r="AF868" i="37" s="1"/>
  <c r="AH868" i="37" s="1"/>
  <c r="AG867" i="37"/>
  <c r="AK867" i="37"/>
  <c r="AL867" i="37" s="1"/>
  <c r="AF867" i="37" s="1"/>
  <c r="AH867" i="37" s="1"/>
  <c r="AG866" i="37"/>
  <c r="AK866" i="37"/>
  <c r="AL866" i="37" s="1"/>
  <c r="AF866" i="37" s="1"/>
  <c r="AH866" i="37" s="1"/>
  <c r="AG865" i="37"/>
  <c r="AK865" i="37"/>
  <c r="AL865" i="37" s="1"/>
  <c r="AF865" i="37" s="1"/>
  <c r="AH865" i="37" s="1"/>
  <c r="AG862" i="37"/>
  <c r="AK862" i="37"/>
  <c r="AG861" i="37"/>
  <c r="AK861" i="37"/>
  <c r="AL861" i="37" s="1"/>
  <c r="AF861" i="37" s="1"/>
  <c r="AH861" i="37" s="1"/>
  <c r="AG860" i="37"/>
  <c r="AK860" i="37"/>
  <c r="AL860" i="37" s="1"/>
  <c r="AF860" i="37" s="1"/>
  <c r="AH860" i="37" s="1"/>
  <c r="AG859" i="37"/>
  <c r="AK859" i="37"/>
  <c r="AL859" i="37" s="1"/>
  <c r="AF859" i="37" s="1"/>
  <c r="AH859" i="37" s="1"/>
  <c r="AG858" i="37"/>
  <c r="AK858" i="37"/>
  <c r="AL858" i="37" s="1"/>
  <c r="AF858" i="37" s="1"/>
  <c r="AH858" i="37" s="1"/>
  <c r="AG857" i="37"/>
  <c r="AK857" i="37"/>
  <c r="AL857" i="37" s="1"/>
  <c r="AF857" i="37" s="1"/>
  <c r="AH857" i="37" s="1"/>
  <c r="AG856" i="37"/>
  <c r="AK856" i="37"/>
  <c r="AL856" i="37" s="1"/>
  <c r="AF856" i="37" s="1"/>
  <c r="AH856" i="37" s="1"/>
  <c r="AG855" i="37"/>
  <c r="AK855" i="37"/>
  <c r="AL855" i="37" s="1"/>
  <c r="AF855" i="37" s="1"/>
  <c r="AH855" i="37" s="1"/>
  <c r="AG854" i="37"/>
  <c r="AK854" i="37"/>
  <c r="AL854" i="37" s="1"/>
  <c r="AF854" i="37" s="1"/>
  <c r="AH854" i="37" s="1"/>
  <c r="AG853" i="37"/>
  <c r="AK853" i="37"/>
  <c r="AL853" i="37" s="1"/>
  <c r="AF853" i="37" s="1"/>
  <c r="AH853" i="37" s="1"/>
  <c r="AG852" i="37"/>
  <c r="AK852" i="37"/>
  <c r="AL852" i="37" s="1"/>
  <c r="AF852" i="37" s="1"/>
  <c r="AH852" i="37" s="1"/>
  <c r="AG851" i="37"/>
  <c r="AK851" i="37"/>
  <c r="AL851" i="37" s="1"/>
  <c r="AF851" i="37" s="1"/>
  <c r="AH851" i="37" s="1"/>
  <c r="AG850" i="37"/>
  <c r="AK850" i="37"/>
  <c r="AL850" i="37" s="1"/>
  <c r="AF850" i="37" s="1"/>
  <c r="AH850" i="37" s="1"/>
  <c r="AG849" i="37"/>
  <c r="AK849" i="37"/>
  <c r="AL849" i="37" s="1"/>
  <c r="AF849" i="37" s="1"/>
  <c r="AH849" i="37" s="1"/>
  <c r="AG848" i="37"/>
  <c r="AK848" i="37"/>
  <c r="AL848" i="37" s="1"/>
  <c r="AF848" i="37" s="1"/>
  <c r="AH848" i="37" s="1"/>
  <c r="AG847" i="37"/>
  <c r="AK847" i="37"/>
  <c r="AL847" i="37" s="1"/>
  <c r="AF847" i="37" s="1"/>
  <c r="AH847" i="37" s="1"/>
  <c r="AG846" i="37"/>
  <c r="AK846" i="37"/>
  <c r="AL846" i="37" s="1"/>
  <c r="AF846" i="37" s="1"/>
  <c r="AH846" i="37" s="1"/>
  <c r="AG845" i="37"/>
  <c r="AK845" i="37"/>
  <c r="AL845" i="37" s="1"/>
  <c r="AF845" i="37" s="1"/>
  <c r="AH845" i="37" s="1"/>
  <c r="AG844" i="37"/>
  <c r="AK844" i="37"/>
  <c r="AL844" i="37" s="1"/>
  <c r="AF844" i="37" s="1"/>
  <c r="AH844" i="37" s="1"/>
  <c r="AG843" i="37"/>
  <c r="AK843" i="37"/>
  <c r="AL843" i="37" s="1"/>
  <c r="AF843" i="37" s="1"/>
  <c r="AH843" i="37" s="1"/>
  <c r="AG842" i="37"/>
  <c r="AK842" i="37"/>
  <c r="AL842" i="37" s="1"/>
  <c r="AF842" i="37" s="1"/>
  <c r="AH842" i="37" s="1"/>
  <c r="AG840" i="37"/>
  <c r="AK840" i="37"/>
  <c r="AG839" i="37"/>
  <c r="AK839" i="37"/>
  <c r="AL839" i="37" s="1"/>
  <c r="AF839" i="37" s="1"/>
  <c r="AH839" i="37" s="1"/>
  <c r="AG837" i="37"/>
  <c r="AK837" i="37"/>
  <c r="AG836" i="37"/>
  <c r="AK836" i="37"/>
  <c r="AL836" i="37" s="1"/>
  <c r="AF836" i="37" s="1"/>
  <c r="AH836" i="37" s="1"/>
  <c r="AG835" i="37"/>
  <c r="AK835" i="37"/>
  <c r="AL835" i="37" s="1"/>
  <c r="AF835" i="37" s="1"/>
  <c r="AH835" i="37" s="1"/>
  <c r="AG834" i="37"/>
  <c r="AK834" i="37"/>
  <c r="AL834" i="37" s="1"/>
  <c r="AF834" i="37" s="1"/>
  <c r="AH834" i="37" s="1"/>
  <c r="AG833" i="37"/>
  <c r="AK833" i="37"/>
  <c r="AL833" i="37" s="1"/>
  <c r="AF833" i="37" s="1"/>
  <c r="AH833" i="37" s="1"/>
  <c r="AG832" i="37"/>
  <c r="AK832" i="37"/>
  <c r="AL832" i="37" s="1"/>
  <c r="AF832" i="37" s="1"/>
  <c r="AH832" i="37" s="1"/>
  <c r="AG831" i="37"/>
  <c r="AK831" i="37"/>
  <c r="AL831" i="37" s="1"/>
  <c r="AF831" i="37" s="1"/>
  <c r="AH831" i="37" s="1"/>
  <c r="AG830" i="37"/>
  <c r="AK830" i="37"/>
  <c r="AL830" i="37" s="1"/>
  <c r="AF830" i="37" s="1"/>
  <c r="AH830" i="37" s="1"/>
  <c r="AG829" i="37"/>
  <c r="AK829" i="37"/>
  <c r="AL829" i="37" s="1"/>
  <c r="AF829" i="37" s="1"/>
  <c r="AH829" i="37" s="1"/>
  <c r="AG828" i="37"/>
  <c r="AK828" i="37"/>
  <c r="AL828" i="37" s="1"/>
  <c r="AF828" i="37" s="1"/>
  <c r="AH828" i="37" s="1"/>
  <c r="AG827" i="37"/>
  <c r="AK827" i="37"/>
  <c r="AL827" i="37" s="1"/>
  <c r="AF827" i="37" s="1"/>
  <c r="AH827" i="37" s="1"/>
  <c r="AG826" i="37"/>
  <c r="AK826" i="37"/>
  <c r="AL826" i="37" s="1"/>
  <c r="AF826" i="37" s="1"/>
  <c r="AH826" i="37" s="1"/>
  <c r="AG825" i="37"/>
  <c r="AK825" i="37"/>
  <c r="AL825" i="37" s="1"/>
  <c r="AF825" i="37" s="1"/>
  <c r="AH825" i="37" s="1"/>
  <c r="AG824" i="37"/>
  <c r="AK824" i="37"/>
  <c r="AL824" i="37" s="1"/>
  <c r="AF824" i="37" s="1"/>
  <c r="AH824" i="37" s="1"/>
  <c r="AG823" i="37"/>
  <c r="AK823" i="37"/>
  <c r="AL823" i="37" s="1"/>
  <c r="AF823" i="37" s="1"/>
  <c r="AH823" i="37" s="1"/>
  <c r="AG822" i="37"/>
  <c r="AK822" i="37"/>
  <c r="AL822" i="37" s="1"/>
  <c r="AF822" i="37" s="1"/>
  <c r="AH822" i="37" s="1"/>
  <c r="AG821" i="37"/>
  <c r="AK821" i="37"/>
  <c r="AL821" i="37" s="1"/>
  <c r="AF821" i="37" s="1"/>
  <c r="AH821" i="37" s="1"/>
  <c r="AG820" i="37"/>
  <c r="AK820" i="37"/>
  <c r="AL820" i="37" s="1"/>
  <c r="AF820" i="37" s="1"/>
  <c r="AH820" i="37" s="1"/>
  <c r="AG819" i="37"/>
  <c r="AK819" i="37"/>
  <c r="AL819" i="37" s="1"/>
  <c r="AF819" i="37" s="1"/>
  <c r="AH819" i="37" s="1"/>
  <c r="AG818" i="37"/>
  <c r="AK818" i="37"/>
  <c r="AL818" i="37" s="1"/>
  <c r="AF818" i="37" s="1"/>
  <c r="AH818" i="37" s="1"/>
  <c r="AG817" i="37"/>
  <c r="AK817" i="37"/>
  <c r="AL817" i="37" s="1"/>
  <c r="AF817" i="37" s="1"/>
  <c r="AH817" i="37" s="1"/>
  <c r="AG816" i="37"/>
  <c r="AK816" i="37"/>
  <c r="AL816" i="37" s="1"/>
  <c r="AF816" i="37" s="1"/>
  <c r="AH816" i="37" s="1"/>
  <c r="AG815" i="37"/>
  <c r="AK815" i="37"/>
  <c r="AL815" i="37" s="1"/>
  <c r="AF815" i="37" s="1"/>
  <c r="AH815" i="37" s="1"/>
  <c r="AG814" i="37"/>
  <c r="AK814" i="37"/>
  <c r="AL814" i="37" s="1"/>
  <c r="AF814" i="37" s="1"/>
  <c r="AH814" i="37" s="1"/>
  <c r="AG811" i="37"/>
  <c r="AK811" i="37"/>
  <c r="AG810" i="37"/>
  <c r="AK810" i="37"/>
  <c r="AL810" i="37" s="1"/>
  <c r="AF810" i="37" s="1"/>
  <c r="AH810" i="37" s="1"/>
  <c r="AG809" i="37"/>
  <c r="AK809" i="37"/>
  <c r="AL809" i="37" s="1"/>
  <c r="AF809" i="37" s="1"/>
  <c r="AH809" i="37" s="1"/>
  <c r="AG808" i="37"/>
  <c r="AK808" i="37"/>
  <c r="AL808" i="37" s="1"/>
  <c r="AF808" i="37" s="1"/>
  <c r="AH808" i="37" s="1"/>
  <c r="AG807" i="37"/>
  <c r="AK807" i="37"/>
  <c r="AL807" i="37" s="1"/>
  <c r="AF807" i="37" s="1"/>
  <c r="AH807" i="37" s="1"/>
  <c r="AG806" i="37"/>
  <c r="AK806" i="37"/>
  <c r="AL806" i="37" s="1"/>
  <c r="AF806" i="37" s="1"/>
  <c r="AH806" i="37" s="1"/>
  <c r="AG805" i="37"/>
  <c r="AK805" i="37"/>
  <c r="AL805" i="37" s="1"/>
  <c r="AF805" i="37" s="1"/>
  <c r="AH805" i="37" s="1"/>
  <c r="AG804" i="37"/>
  <c r="AK804" i="37"/>
  <c r="AL804" i="37" s="1"/>
  <c r="AF804" i="37" s="1"/>
  <c r="AH804" i="37" s="1"/>
  <c r="AG803" i="37"/>
  <c r="AK803" i="37"/>
  <c r="AL803" i="37" s="1"/>
  <c r="AF803" i="37" s="1"/>
  <c r="AH803" i="37" s="1"/>
  <c r="AG802" i="37"/>
  <c r="AK802" i="37"/>
  <c r="AL802" i="37" s="1"/>
  <c r="AF802" i="37" s="1"/>
  <c r="AH802" i="37" s="1"/>
  <c r="AG801" i="37"/>
  <c r="AK801" i="37"/>
  <c r="AL801" i="37" s="1"/>
  <c r="AF801" i="37" s="1"/>
  <c r="AH801" i="37" s="1"/>
  <c r="AG800" i="37"/>
  <c r="AK800" i="37"/>
  <c r="AL800" i="37" s="1"/>
  <c r="AF800" i="37" s="1"/>
  <c r="AH800" i="37" s="1"/>
  <c r="AG799" i="37"/>
  <c r="AK799" i="37"/>
  <c r="AL799" i="37" s="1"/>
  <c r="AF799" i="37" s="1"/>
  <c r="AH799" i="37" s="1"/>
  <c r="AG798" i="37"/>
  <c r="AK798" i="37"/>
  <c r="AL798" i="37" s="1"/>
  <c r="AF798" i="37" s="1"/>
  <c r="AH798" i="37" s="1"/>
  <c r="AG797" i="37"/>
  <c r="AK797" i="37"/>
  <c r="AL797" i="37" s="1"/>
  <c r="AF797" i="37" s="1"/>
  <c r="AH797" i="37" s="1"/>
  <c r="AG796" i="37"/>
  <c r="AK796" i="37"/>
  <c r="AL796" i="37" s="1"/>
  <c r="AF796" i="37" s="1"/>
  <c r="AH796" i="37" s="1"/>
  <c r="AG794" i="37"/>
  <c r="AK794" i="37"/>
  <c r="AG793" i="37"/>
  <c r="AK793" i="37"/>
  <c r="AL793" i="37" s="1"/>
  <c r="AF793" i="37" s="1"/>
  <c r="AH793" i="37" s="1"/>
  <c r="AG792" i="37"/>
  <c r="AK792" i="37"/>
  <c r="AL792" i="37" s="1"/>
  <c r="AF792" i="37" s="1"/>
  <c r="AH792" i="37" s="1"/>
  <c r="AG791" i="37"/>
  <c r="AK791" i="37"/>
  <c r="AL791" i="37" s="1"/>
  <c r="AF791" i="37" s="1"/>
  <c r="AH791" i="37" s="1"/>
  <c r="AG789" i="37"/>
  <c r="AK789" i="37"/>
  <c r="AG788" i="37"/>
  <c r="AK788" i="37"/>
  <c r="AL788" i="37" s="1"/>
  <c r="AF788" i="37" s="1"/>
  <c r="AH788" i="37" s="1"/>
  <c r="AG787" i="37"/>
  <c r="AK787" i="37"/>
  <c r="AL787" i="37" s="1"/>
  <c r="AF787" i="37" s="1"/>
  <c r="AH787" i="37" s="1"/>
  <c r="AG786" i="37"/>
  <c r="AK786" i="37"/>
  <c r="AL786" i="37" s="1"/>
  <c r="AF786" i="37" s="1"/>
  <c r="AH786" i="37" s="1"/>
  <c r="AG785" i="37"/>
  <c r="AK785" i="37"/>
  <c r="AL785" i="37" s="1"/>
  <c r="AF785" i="37" s="1"/>
  <c r="AH785" i="37" s="1"/>
  <c r="AG784" i="37"/>
  <c r="AK784" i="37"/>
  <c r="AL784" i="37" s="1"/>
  <c r="AF784" i="37" s="1"/>
  <c r="AH784" i="37" s="1"/>
  <c r="AG783" i="37"/>
  <c r="AK783" i="37"/>
  <c r="AL783" i="37" s="1"/>
  <c r="AF783" i="37" s="1"/>
  <c r="AH783" i="37" s="1"/>
  <c r="AG782" i="37"/>
  <c r="AK782" i="37"/>
  <c r="AL782" i="37" s="1"/>
  <c r="AF782" i="37" s="1"/>
  <c r="AH782" i="37" s="1"/>
  <c r="AG781" i="37"/>
  <c r="AK781" i="37"/>
  <c r="AL781" i="37" s="1"/>
  <c r="AF781" i="37" s="1"/>
  <c r="AH781" i="37" s="1"/>
  <c r="AG780" i="37"/>
  <c r="AK780" i="37"/>
  <c r="AL780" i="37" s="1"/>
  <c r="AF780" i="37" s="1"/>
  <c r="AH780" i="37" s="1"/>
  <c r="AG779" i="37"/>
  <c r="AK779" i="37"/>
  <c r="AL779" i="37" s="1"/>
  <c r="AF779" i="37" s="1"/>
  <c r="AH779" i="37" s="1"/>
  <c r="AG778" i="37"/>
  <c r="AK778" i="37"/>
  <c r="AL778" i="37" s="1"/>
  <c r="AF778" i="37" s="1"/>
  <c r="AH778" i="37" s="1"/>
  <c r="AG777" i="37"/>
  <c r="AK777" i="37"/>
  <c r="AL777" i="37" s="1"/>
  <c r="AF777" i="37" s="1"/>
  <c r="AH777" i="37" s="1"/>
  <c r="AG776" i="37"/>
  <c r="AK776" i="37"/>
  <c r="AL776" i="37" s="1"/>
  <c r="AF776" i="37" s="1"/>
  <c r="AH776" i="37" s="1"/>
  <c r="AG775" i="37"/>
  <c r="AK775" i="37"/>
  <c r="AL775" i="37" s="1"/>
  <c r="AF775" i="37" s="1"/>
  <c r="AH775" i="37" s="1"/>
  <c r="AG774" i="37"/>
  <c r="AK774" i="37"/>
  <c r="AL774" i="37" s="1"/>
  <c r="AF774" i="37" s="1"/>
  <c r="AH774" i="37" s="1"/>
  <c r="AG773" i="37"/>
  <c r="AK773" i="37"/>
  <c r="AL773" i="37" s="1"/>
  <c r="AF773" i="37" s="1"/>
  <c r="AH773" i="37" s="1"/>
  <c r="AG772" i="37"/>
  <c r="AK772" i="37"/>
  <c r="AL772" i="37" s="1"/>
  <c r="AF772" i="37" s="1"/>
  <c r="AH772" i="37" s="1"/>
  <c r="AG771" i="37"/>
  <c r="AK771" i="37"/>
  <c r="AL771" i="37" s="1"/>
  <c r="AF771" i="37" s="1"/>
  <c r="AH771" i="37" s="1"/>
  <c r="AG770" i="37"/>
  <c r="AK770" i="37"/>
  <c r="AL770" i="37" s="1"/>
  <c r="AF770" i="37" s="1"/>
  <c r="AH770" i="37" s="1"/>
  <c r="AG769" i="37"/>
  <c r="AK769" i="37"/>
  <c r="AL769" i="37" s="1"/>
  <c r="AF769" i="37" s="1"/>
  <c r="AH769" i="37" s="1"/>
  <c r="AG768" i="37"/>
  <c r="AK768" i="37"/>
  <c r="AL768" i="37" s="1"/>
  <c r="AF768" i="37" s="1"/>
  <c r="AH768" i="37" s="1"/>
  <c r="AG767" i="37"/>
  <c r="AK767" i="37"/>
  <c r="AL767" i="37" s="1"/>
  <c r="AF767" i="37" s="1"/>
  <c r="AH767" i="37" s="1"/>
  <c r="AG766" i="37"/>
  <c r="AK766" i="37"/>
  <c r="AL766" i="37" s="1"/>
  <c r="AF766" i="37" s="1"/>
  <c r="AH766" i="37" s="1"/>
  <c r="AG764" i="37"/>
  <c r="AK764" i="37"/>
  <c r="AG762" i="37"/>
  <c r="AK762" i="37"/>
  <c r="AG761" i="37"/>
  <c r="AK761" i="37"/>
  <c r="AL761" i="37" s="1"/>
  <c r="AF761" i="37" s="1"/>
  <c r="AH761" i="37" s="1"/>
  <c r="AG758" i="37"/>
  <c r="AK758" i="37"/>
  <c r="AG757" i="37"/>
  <c r="AK757" i="37"/>
  <c r="AL757" i="37" s="1"/>
  <c r="AF757" i="37" s="1"/>
  <c r="AH757" i="37" s="1"/>
  <c r="AG756" i="37"/>
  <c r="AK756" i="37"/>
  <c r="AL756" i="37" s="1"/>
  <c r="AF756" i="37" s="1"/>
  <c r="AH756" i="37" s="1"/>
  <c r="AG755" i="37"/>
  <c r="AK755" i="37"/>
  <c r="AL755" i="37" s="1"/>
  <c r="AF755" i="37" s="1"/>
  <c r="AH755" i="37" s="1"/>
  <c r="AG753" i="37"/>
  <c r="AK753" i="37"/>
  <c r="AG752" i="37"/>
  <c r="AK752" i="37"/>
  <c r="AL752" i="37" s="1"/>
  <c r="AF752" i="37" s="1"/>
  <c r="AH752" i="37" s="1"/>
  <c r="AG750" i="37"/>
  <c r="AK750" i="37"/>
  <c r="AG749" i="37"/>
  <c r="AK749" i="37"/>
  <c r="AL749" i="37" s="1"/>
  <c r="AF749" i="37" s="1"/>
  <c r="AH749" i="37" s="1"/>
  <c r="AG748" i="37"/>
  <c r="AK748" i="37"/>
  <c r="AL748" i="37" s="1"/>
  <c r="AF748" i="37" s="1"/>
  <c r="AH748" i="37" s="1"/>
  <c r="AG746" i="37"/>
  <c r="AK746" i="37"/>
  <c r="AG742" i="37"/>
  <c r="AK742" i="37"/>
  <c r="AG741" i="37"/>
  <c r="AK741" i="37"/>
  <c r="AL741" i="37" s="1"/>
  <c r="AF741" i="37" s="1"/>
  <c r="AH741" i="37" s="1"/>
  <c r="AG740" i="37"/>
  <c r="AK740" i="37"/>
  <c r="AL740" i="37" s="1"/>
  <c r="AF740" i="37" s="1"/>
  <c r="AH740" i="37" s="1"/>
  <c r="AG739" i="37"/>
  <c r="AK739" i="37"/>
  <c r="AL739" i="37" s="1"/>
  <c r="AF739" i="37" s="1"/>
  <c r="AH739" i="37" s="1"/>
  <c r="AG738" i="37"/>
  <c r="AK738" i="37"/>
  <c r="AL738" i="37" s="1"/>
  <c r="AF738" i="37" s="1"/>
  <c r="AH738" i="37" s="1"/>
  <c r="AG737" i="37"/>
  <c r="AK737" i="37"/>
  <c r="AL737" i="37" s="1"/>
  <c r="AF737" i="37" s="1"/>
  <c r="AH737" i="37" s="1"/>
  <c r="AG730" i="37"/>
  <c r="AK730" i="37"/>
  <c r="AG729" i="37"/>
  <c r="AK729" i="37"/>
  <c r="AL729" i="37" s="1"/>
  <c r="AF729" i="37" s="1"/>
  <c r="AH729" i="37" s="1"/>
  <c r="AG728" i="37"/>
  <c r="AK728" i="37"/>
  <c r="AL728" i="37" s="1"/>
  <c r="AF728" i="37" s="1"/>
  <c r="AH728" i="37" s="1"/>
  <c r="AG727" i="37"/>
  <c r="AK727" i="37"/>
  <c r="AL727" i="37" s="1"/>
  <c r="AF727" i="37" s="1"/>
  <c r="AH727" i="37" s="1"/>
  <c r="AG725" i="37"/>
  <c r="AK725" i="37"/>
  <c r="AG724" i="37"/>
  <c r="AK724" i="37"/>
  <c r="AL724" i="37" s="1"/>
  <c r="AF724" i="37" s="1"/>
  <c r="AH724" i="37" s="1"/>
  <c r="AG721" i="37"/>
  <c r="AK721" i="37"/>
  <c r="AG719" i="37"/>
  <c r="AK719" i="37"/>
  <c r="AG718" i="37"/>
  <c r="AK718" i="37"/>
  <c r="AL718" i="37" s="1"/>
  <c r="AF718" i="37" s="1"/>
  <c r="AH718" i="37" s="1"/>
  <c r="AG717" i="37"/>
  <c r="AK717" i="37"/>
  <c r="AL717" i="37" s="1"/>
  <c r="AF717" i="37" s="1"/>
  <c r="AH717" i="37" s="1"/>
  <c r="AG715" i="37"/>
  <c r="AK715" i="37"/>
  <c r="AG712" i="37"/>
  <c r="AK712" i="37"/>
  <c r="AG709" i="37"/>
  <c r="AK709" i="37"/>
  <c r="AG708" i="37"/>
  <c r="AK708" i="37"/>
  <c r="AL708" i="37" s="1"/>
  <c r="AF708" i="37" s="1"/>
  <c r="AH708" i="37" s="1"/>
  <c r="AG707" i="37"/>
  <c r="AK707" i="37"/>
  <c r="AL707" i="37" s="1"/>
  <c r="AF707" i="37" s="1"/>
  <c r="AH707" i="37" s="1"/>
  <c r="AG706" i="37"/>
  <c r="AK706" i="37"/>
  <c r="AL706" i="37" s="1"/>
  <c r="AF706" i="37" s="1"/>
  <c r="AH706" i="37" s="1"/>
  <c r="AG705" i="37"/>
  <c r="AK705" i="37"/>
  <c r="AL705" i="37" s="1"/>
  <c r="AF705" i="37" s="1"/>
  <c r="AH705" i="37" s="1"/>
  <c r="AG704" i="37"/>
  <c r="AK704" i="37"/>
  <c r="AL704" i="37" s="1"/>
  <c r="AF704" i="37" s="1"/>
  <c r="AH704" i="37" s="1"/>
  <c r="AG703" i="37"/>
  <c r="AK703" i="37"/>
  <c r="AL703" i="37" s="1"/>
  <c r="AF703" i="37" s="1"/>
  <c r="AH703" i="37" s="1"/>
  <c r="AG702" i="37"/>
  <c r="AK702" i="37"/>
  <c r="AL702" i="37" s="1"/>
  <c r="AF702" i="37" s="1"/>
  <c r="AH702" i="37" s="1"/>
  <c r="AG701" i="37"/>
  <c r="AK701" i="37"/>
  <c r="AL701" i="37" s="1"/>
  <c r="AF701" i="37" s="1"/>
  <c r="AH701" i="37" s="1"/>
  <c r="AG700" i="37"/>
  <c r="AK700" i="37"/>
  <c r="AL700" i="37" s="1"/>
  <c r="AF700" i="37" s="1"/>
  <c r="AH700" i="37" s="1"/>
  <c r="AG699" i="37"/>
  <c r="AK699" i="37"/>
  <c r="AL699" i="37" s="1"/>
  <c r="AF699" i="37" s="1"/>
  <c r="AH699" i="37" s="1"/>
  <c r="AG698" i="37"/>
  <c r="AK698" i="37"/>
  <c r="AL698" i="37" s="1"/>
  <c r="AF698" i="37" s="1"/>
  <c r="AH698" i="37" s="1"/>
  <c r="AG697" i="37"/>
  <c r="AK697" i="37"/>
  <c r="AL697" i="37" s="1"/>
  <c r="AF697" i="37" s="1"/>
  <c r="AH697" i="37" s="1"/>
  <c r="AG696" i="37"/>
  <c r="AK696" i="37"/>
  <c r="AL696" i="37" s="1"/>
  <c r="AF696" i="37" s="1"/>
  <c r="AH696" i="37" s="1"/>
  <c r="AG695" i="37"/>
  <c r="AK695" i="37"/>
  <c r="AL695" i="37" s="1"/>
  <c r="AF695" i="37" s="1"/>
  <c r="AH695" i="37" s="1"/>
  <c r="AG694" i="37"/>
  <c r="AK694" i="37"/>
  <c r="AL694" i="37" s="1"/>
  <c r="AF694" i="37" s="1"/>
  <c r="AH694" i="37" s="1"/>
  <c r="AG693" i="37"/>
  <c r="AK693" i="37"/>
  <c r="AL693" i="37" s="1"/>
  <c r="AF693" i="37" s="1"/>
  <c r="AH693" i="37" s="1"/>
  <c r="AG692" i="37"/>
  <c r="AK692" i="37"/>
  <c r="AL692" i="37" s="1"/>
  <c r="AF692" i="37" s="1"/>
  <c r="AH692" i="37" s="1"/>
  <c r="AG691" i="37"/>
  <c r="AK691" i="37"/>
  <c r="AL691" i="37" s="1"/>
  <c r="AF691" i="37" s="1"/>
  <c r="AH691" i="37" s="1"/>
  <c r="AG690" i="37"/>
  <c r="AK690" i="37"/>
  <c r="AL690" i="37" s="1"/>
  <c r="AF690" i="37" s="1"/>
  <c r="AH690" i="37" s="1"/>
  <c r="AG689" i="37"/>
  <c r="AK689" i="37"/>
  <c r="AL689" i="37" s="1"/>
  <c r="AF689" i="37" s="1"/>
  <c r="AH689" i="37" s="1"/>
  <c r="AG688" i="37"/>
  <c r="AK688" i="37"/>
  <c r="AL688" i="37" s="1"/>
  <c r="AF688" i="37" s="1"/>
  <c r="AH688" i="37" s="1"/>
  <c r="AG687" i="37"/>
  <c r="AK687" i="37"/>
  <c r="AL687" i="37" s="1"/>
  <c r="AF687" i="37" s="1"/>
  <c r="AH687" i="37" s="1"/>
  <c r="AG686" i="37"/>
  <c r="AK686" i="37"/>
  <c r="AL686" i="37" s="1"/>
  <c r="AF686" i="37" s="1"/>
  <c r="AH686" i="37" s="1"/>
  <c r="AG685" i="37"/>
  <c r="AK685" i="37"/>
  <c r="AL685" i="37" s="1"/>
  <c r="AF685" i="37" s="1"/>
  <c r="AH685" i="37" s="1"/>
  <c r="AG684" i="37"/>
  <c r="AK684" i="37"/>
  <c r="AL684" i="37" s="1"/>
  <c r="AF684" i="37" s="1"/>
  <c r="AH684" i="37" s="1"/>
  <c r="AG683" i="37"/>
  <c r="AK683" i="37"/>
  <c r="AL683" i="37" s="1"/>
  <c r="AF683" i="37" s="1"/>
  <c r="AH683" i="37" s="1"/>
  <c r="AG682" i="37"/>
  <c r="AK682" i="37"/>
  <c r="AL682" i="37" s="1"/>
  <c r="AF682" i="37" s="1"/>
  <c r="AH682" i="37" s="1"/>
  <c r="AG681" i="37"/>
  <c r="AK681" i="37"/>
  <c r="AL681" i="37" s="1"/>
  <c r="AF681" i="37" s="1"/>
  <c r="AH681" i="37" s="1"/>
  <c r="AG680" i="37"/>
  <c r="AK680" i="37"/>
  <c r="AL680" i="37" s="1"/>
  <c r="AF680" i="37" s="1"/>
  <c r="AH680" i="37" s="1"/>
  <c r="AG679" i="37"/>
  <c r="AK679" i="37"/>
  <c r="AL679" i="37" s="1"/>
  <c r="AF679" i="37" s="1"/>
  <c r="AH679" i="37" s="1"/>
  <c r="AG678" i="37"/>
  <c r="AK678" i="37"/>
  <c r="AL678" i="37" s="1"/>
  <c r="AF678" i="37" s="1"/>
  <c r="AH678" i="37" s="1"/>
  <c r="AG677" i="37"/>
  <c r="AK677" i="37"/>
  <c r="AL677" i="37" s="1"/>
  <c r="AF677" i="37" s="1"/>
  <c r="AH677" i="37" s="1"/>
  <c r="AG676" i="37"/>
  <c r="AK676" i="37"/>
  <c r="AL676" i="37" s="1"/>
  <c r="AF676" i="37" s="1"/>
  <c r="AH676" i="37" s="1"/>
  <c r="AG675" i="37"/>
  <c r="AK675" i="37"/>
  <c r="AL675" i="37" s="1"/>
  <c r="AF675" i="37" s="1"/>
  <c r="AH675" i="37" s="1"/>
  <c r="AG674" i="37"/>
  <c r="AK674" i="37"/>
  <c r="AL674" i="37" s="1"/>
  <c r="AF674" i="37" s="1"/>
  <c r="AH674" i="37" s="1"/>
  <c r="AG673" i="37"/>
  <c r="AK673" i="37"/>
  <c r="AL673" i="37" s="1"/>
  <c r="AF673" i="37" s="1"/>
  <c r="AH673" i="37" s="1"/>
  <c r="AG672" i="37"/>
  <c r="AK672" i="37"/>
  <c r="AL672" i="37" s="1"/>
  <c r="AF672" i="37" s="1"/>
  <c r="AH672" i="37" s="1"/>
  <c r="AG671" i="37"/>
  <c r="AK671" i="37"/>
  <c r="AL671" i="37" s="1"/>
  <c r="AF671" i="37" s="1"/>
  <c r="AH671" i="37" s="1"/>
  <c r="AG670" i="37"/>
  <c r="AK670" i="37"/>
  <c r="AL670" i="37" s="1"/>
  <c r="AF670" i="37" s="1"/>
  <c r="AH670" i="37" s="1"/>
  <c r="AG669" i="37"/>
  <c r="AK669" i="37"/>
  <c r="AL669" i="37" s="1"/>
  <c r="AF669" i="37" s="1"/>
  <c r="AH669" i="37" s="1"/>
  <c r="AG668" i="37"/>
  <c r="AK668" i="37"/>
  <c r="AL668" i="37" s="1"/>
  <c r="AF668" i="37" s="1"/>
  <c r="AH668" i="37" s="1"/>
  <c r="AG667" i="37"/>
  <c r="AK667" i="37"/>
  <c r="AL667" i="37" s="1"/>
  <c r="AF667" i="37" s="1"/>
  <c r="AH667" i="37" s="1"/>
  <c r="AG666" i="37"/>
  <c r="AK666" i="37"/>
  <c r="AL666" i="37" s="1"/>
  <c r="AF666" i="37" s="1"/>
  <c r="AH666" i="37" s="1"/>
  <c r="AG665" i="37"/>
  <c r="AK665" i="37"/>
  <c r="AL665" i="37" s="1"/>
  <c r="AF665" i="37" s="1"/>
  <c r="AH665" i="37" s="1"/>
  <c r="AG664" i="37"/>
  <c r="AK664" i="37"/>
  <c r="AL664" i="37" s="1"/>
  <c r="AF664" i="37" s="1"/>
  <c r="AH664" i="37" s="1"/>
  <c r="AG663" i="37"/>
  <c r="AK663" i="37"/>
  <c r="AL663" i="37" s="1"/>
  <c r="AF663" i="37" s="1"/>
  <c r="AH663" i="37" s="1"/>
  <c r="AG662" i="37"/>
  <c r="AK662" i="37"/>
  <c r="AL662" i="37" s="1"/>
  <c r="AF662" i="37" s="1"/>
  <c r="AH662" i="37" s="1"/>
  <c r="AG661" i="37"/>
  <c r="AK661" i="37"/>
  <c r="AL661" i="37" s="1"/>
  <c r="AF661" i="37" s="1"/>
  <c r="AH661" i="37" s="1"/>
  <c r="AG660" i="37"/>
  <c r="AK660" i="37"/>
  <c r="AL660" i="37" s="1"/>
  <c r="AF660" i="37" s="1"/>
  <c r="AH660" i="37" s="1"/>
  <c r="AG659" i="37"/>
  <c r="AK659" i="37"/>
  <c r="AL659" i="37" s="1"/>
  <c r="AF659" i="37" s="1"/>
  <c r="AH659" i="37" s="1"/>
  <c r="AG658" i="37"/>
  <c r="AK658" i="37"/>
  <c r="AL658" i="37" s="1"/>
  <c r="AF658" i="37" s="1"/>
  <c r="AH658" i="37" s="1"/>
  <c r="AG656" i="37"/>
  <c r="AK656" i="37"/>
  <c r="AG655" i="37"/>
  <c r="AK655" i="37"/>
  <c r="AL655" i="37" s="1"/>
  <c r="AF655" i="37" s="1"/>
  <c r="AH655" i="37" s="1"/>
  <c r="AG654" i="37"/>
  <c r="AK654" i="37"/>
  <c r="AL654" i="37" s="1"/>
  <c r="AF654" i="37" s="1"/>
  <c r="AH654" i="37" s="1"/>
  <c r="AG653" i="37"/>
  <c r="AK653" i="37"/>
  <c r="AL653" i="37" s="1"/>
  <c r="AF653" i="37" s="1"/>
  <c r="AH653" i="37" s="1"/>
  <c r="AG652" i="37"/>
  <c r="AK652" i="37"/>
  <c r="AL652" i="37" s="1"/>
  <c r="AF652" i="37" s="1"/>
  <c r="AH652" i="37" s="1"/>
  <c r="AG651" i="37"/>
  <c r="AK651" i="37"/>
  <c r="AL651" i="37" s="1"/>
  <c r="AF651" i="37" s="1"/>
  <c r="AH651" i="37" s="1"/>
  <c r="AG650" i="37"/>
  <c r="AK650" i="37"/>
  <c r="AL650" i="37" s="1"/>
  <c r="AF650" i="37" s="1"/>
  <c r="AH650" i="37" s="1"/>
  <c r="AG649" i="37"/>
  <c r="AK649" i="37"/>
  <c r="AL649" i="37" s="1"/>
  <c r="AF649" i="37" s="1"/>
  <c r="AH649" i="37" s="1"/>
  <c r="AG648" i="37"/>
  <c r="AK648" i="37"/>
  <c r="AL648" i="37" s="1"/>
  <c r="AF648" i="37" s="1"/>
  <c r="AH648" i="37" s="1"/>
  <c r="AG647" i="37"/>
  <c r="AK647" i="37"/>
  <c r="AL647" i="37" s="1"/>
  <c r="AF647" i="37" s="1"/>
  <c r="AH647" i="37" s="1"/>
  <c r="AG646" i="37"/>
  <c r="AK646" i="37"/>
  <c r="AL646" i="37" s="1"/>
  <c r="AF646" i="37" s="1"/>
  <c r="AH646" i="37" s="1"/>
  <c r="AG645" i="37"/>
  <c r="AK645" i="37"/>
  <c r="AL645" i="37" s="1"/>
  <c r="AF645" i="37" s="1"/>
  <c r="AH645" i="37" s="1"/>
  <c r="AG644" i="37"/>
  <c r="AK644" i="37"/>
  <c r="AL644" i="37" s="1"/>
  <c r="AF644" i="37" s="1"/>
  <c r="AH644" i="37" s="1"/>
  <c r="AG643" i="37"/>
  <c r="AK643" i="37"/>
  <c r="AL643" i="37" s="1"/>
  <c r="AF643" i="37" s="1"/>
  <c r="AH643" i="37" s="1"/>
  <c r="AG642" i="37"/>
  <c r="AK642" i="37"/>
  <c r="AL642" i="37" s="1"/>
  <c r="AF642" i="37" s="1"/>
  <c r="AH642" i="37" s="1"/>
  <c r="AG641" i="37"/>
  <c r="AK641" i="37"/>
  <c r="AL641" i="37" s="1"/>
  <c r="AF641" i="37" s="1"/>
  <c r="AH641" i="37" s="1"/>
  <c r="AG640" i="37"/>
  <c r="AK640" i="37"/>
  <c r="AL640" i="37" s="1"/>
  <c r="AF640" i="37" s="1"/>
  <c r="AH640" i="37" s="1"/>
  <c r="AG638" i="37"/>
  <c r="AK638" i="37"/>
  <c r="AG637" i="37"/>
  <c r="AK637" i="37"/>
  <c r="AL637" i="37" s="1"/>
  <c r="AF637" i="37" s="1"/>
  <c r="AH637" i="37" s="1"/>
  <c r="AG636" i="37"/>
  <c r="AK636" i="37"/>
  <c r="AL636" i="37" s="1"/>
  <c r="AF636" i="37" s="1"/>
  <c r="AH636" i="37" s="1"/>
  <c r="AG635" i="37"/>
  <c r="AK635" i="37"/>
  <c r="AL635" i="37" s="1"/>
  <c r="AF635" i="37" s="1"/>
  <c r="AH635" i="37" s="1"/>
  <c r="AG634" i="37"/>
  <c r="AK634" i="37"/>
  <c r="AL634" i="37" s="1"/>
  <c r="AF634" i="37" s="1"/>
  <c r="AH634" i="37" s="1"/>
  <c r="AG633" i="37"/>
  <c r="AK633" i="37"/>
  <c r="AL633" i="37" s="1"/>
  <c r="AF633" i="37" s="1"/>
  <c r="AH633" i="37" s="1"/>
  <c r="AG632" i="37"/>
  <c r="AK632" i="37"/>
  <c r="AL632" i="37" s="1"/>
  <c r="AF632" i="37" s="1"/>
  <c r="AH632" i="37" s="1"/>
  <c r="AG631" i="37"/>
  <c r="AK631" i="37"/>
  <c r="AL631" i="37" s="1"/>
  <c r="AF631" i="37" s="1"/>
  <c r="AH631" i="37" s="1"/>
  <c r="AG630" i="37"/>
  <c r="AK630" i="37"/>
  <c r="AL630" i="37" s="1"/>
  <c r="AF630" i="37" s="1"/>
  <c r="AH630" i="37" s="1"/>
  <c r="AG629" i="37"/>
  <c r="AK629" i="37"/>
  <c r="AL629" i="37" s="1"/>
  <c r="AF629" i="37" s="1"/>
  <c r="AH629" i="37" s="1"/>
  <c r="AG628" i="37"/>
  <c r="AK628" i="37"/>
  <c r="AL628" i="37" s="1"/>
  <c r="AF628" i="37" s="1"/>
  <c r="AH628" i="37" s="1"/>
  <c r="AG627" i="37"/>
  <c r="AK627" i="37"/>
  <c r="AL627" i="37" s="1"/>
  <c r="AF627" i="37" s="1"/>
  <c r="AH627" i="37" s="1"/>
  <c r="AG626" i="37"/>
  <c r="AK626" i="37"/>
  <c r="AL626" i="37" s="1"/>
  <c r="AF626" i="37" s="1"/>
  <c r="AH626" i="37" s="1"/>
  <c r="AG625" i="37"/>
  <c r="AK625" i="37"/>
  <c r="AL625" i="37" s="1"/>
  <c r="AF625" i="37" s="1"/>
  <c r="AH625" i="37" s="1"/>
  <c r="AG624" i="37"/>
  <c r="AK624" i="37"/>
  <c r="AL624" i="37" s="1"/>
  <c r="AF624" i="37" s="1"/>
  <c r="AH624" i="37" s="1"/>
  <c r="AG623" i="37"/>
  <c r="AK623" i="37"/>
  <c r="AL623" i="37" s="1"/>
  <c r="AF623" i="37" s="1"/>
  <c r="AH623" i="37" s="1"/>
  <c r="AG622" i="37"/>
  <c r="AK622" i="37"/>
  <c r="AL622" i="37" s="1"/>
  <c r="AF622" i="37" s="1"/>
  <c r="AH622" i="37" s="1"/>
  <c r="AG621" i="37"/>
  <c r="AK621" i="37"/>
  <c r="AL621" i="37" s="1"/>
  <c r="AF621" i="37" s="1"/>
  <c r="AH621" i="37" s="1"/>
  <c r="AG620" i="37"/>
  <c r="AK620" i="37"/>
  <c r="AL620" i="37" s="1"/>
  <c r="AF620" i="37" s="1"/>
  <c r="AH620" i="37" s="1"/>
  <c r="AG619" i="37"/>
  <c r="AK619" i="37"/>
  <c r="AL619" i="37" s="1"/>
  <c r="AF619" i="37" s="1"/>
  <c r="AH619" i="37" s="1"/>
  <c r="AG618" i="37"/>
  <c r="AK618" i="37"/>
  <c r="AL618" i="37" s="1"/>
  <c r="AF618" i="37" s="1"/>
  <c r="AH618" i="37" s="1"/>
  <c r="AG617" i="37"/>
  <c r="AK617" i="37"/>
  <c r="AL617" i="37" s="1"/>
  <c r="AF617" i="37" s="1"/>
  <c r="AH617" i="37" s="1"/>
  <c r="AG616" i="37"/>
  <c r="AK616" i="37"/>
  <c r="AL616" i="37" s="1"/>
  <c r="AF616" i="37" s="1"/>
  <c r="AH616" i="37" s="1"/>
  <c r="AG615" i="37"/>
  <c r="AK615" i="37"/>
  <c r="AL615" i="37" s="1"/>
  <c r="AF615" i="37" s="1"/>
  <c r="AH615" i="37" s="1"/>
  <c r="AG614" i="37"/>
  <c r="AK614" i="37"/>
  <c r="AL614" i="37" s="1"/>
  <c r="AF614" i="37" s="1"/>
  <c r="AH614" i="37" s="1"/>
  <c r="AG613" i="37"/>
  <c r="AK613" i="37"/>
  <c r="AL613" i="37" s="1"/>
  <c r="AF613" i="37" s="1"/>
  <c r="AH613" i="37" s="1"/>
  <c r="AG612" i="37"/>
  <c r="AK612" i="37"/>
  <c r="AL612" i="37" s="1"/>
  <c r="AF612" i="37" s="1"/>
  <c r="AH612" i="37" s="1"/>
  <c r="AG611" i="37"/>
  <c r="AK611" i="37"/>
  <c r="AL611" i="37" s="1"/>
  <c r="AF611" i="37" s="1"/>
  <c r="AH611" i="37" s="1"/>
  <c r="AG610" i="37"/>
  <c r="AK610" i="37"/>
  <c r="AL610" i="37" s="1"/>
  <c r="AF610" i="37" s="1"/>
  <c r="AH610" i="37" s="1"/>
  <c r="AC609" i="37"/>
  <c r="AG608" i="37"/>
  <c r="AK608" i="37"/>
  <c r="AG607" i="37"/>
  <c r="AK607" i="37"/>
  <c r="AL607" i="37" s="1"/>
  <c r="AF607" i="37" s="1"/>
  <c r="AC606" i="37"/>
  <c r="AG605" i="37"/>
  <c r="AK605" i="37"/>
  <c r="AG604" i="37"/>
  <c r="AK604" i="37"/>
  <c r="AL604" i="37" s="1"/>
  <c r="AF604" i="37" s="1"/>
  <c r="AH604" i="37" s="1"/>
  <c r="AC603" i="37"/>
  <c r="AC602" i="37"/>
  <c r="AC601" i="37"/>
  <c r="AC600" i="37"/>
  <c r="AG599" i="37"/>
  <c r="AK599" i="37"/>
  <c r="AC598" i="37"/>
  <c r="AC597" i="37"/>
  <c r="AG596" i="37"/>
  <c r="AK596" i="37"/>
  <c r="AC595" i="37"/>
  <c r="AC594" i="37"/>
  <c r="AC593" i="37"/>
  <c r="AG592" i="37"/>
  <c r="AK592" i="37"/>
  <c r="AC591" i="37"/>
  <c r="AC590" i="37"/>
  <c r="AG589" i="37"/>
  <c r="AK589" i="37"/>
  <c r="AC588" i="37"/>
  <c r="AC587" i="37"/>
  <c r="AG586" i="37"/>
  <c r="AK586" i="37"/>
  <c r="AC585" i="37"/>
  <c r="AC584" i="37"/>
  <c r="AC583" i="37"/>
  <c r="AC582" i="37"/>
  <c r="AG581" i="37"/>
  <c r="AK581" i="37"/>
  <c r="AC580" i="37"/>
  <c r="AC579" i="37"/>
  <c r="AC578" i="37"/>
  <c r="AC577" i="37"/>
  <c r="AG576" i="37"/>
  <c r="AK576" i="37"/>
  <c r="AG575" i="37"/>
  <c r="AK575" i="37"/>
  <c r="AL575" i="37" s="1"/>
  <c r="AF575" i="37" s="1"/>
  <c r="AG574" i="37"/>
  <c r="AK574" i="37"/>
  <c r="AL574" i="37" s="1"/>
  <c r="AF574" i="37" s="1"/>
  <c r="AG573" i="37"/>
  <c r="AK573" i="37"/>
  <c r="AL573" i="37" s="1"/>
  <c r="AF573" i="37" s="1"/>
  <c r="AC572" i="37"/>
  <c r="AC571" i="37"/>
  <c r="AG570" i="37"/>
  <c r="AK570" i="37"/>
  <c r="AC569" i="37"/>
  <c r="AC568" i="37"/>
  <c r="AG567" i="37"/>
  <c r="AK567" i="37"/>
  <c r="AG566" i="37"/>
  <c r="AK566" i="37"/>
  <c r="AL566" i="37" s="1"/>
  <c r="AF566" i="37" s="1"/>
  <c r="AG565" i="37"/>
  <c r="AK565" i="37"/>
  <c r="AL565" i="37" s="1"/>
  <c r="AF565" i="37" s="1"/>
  <c r="AC564" i="37"/>
  <c r="AG563" i="37"/>
  <c r="AK563" i="37"/>
  <c r="AC562" i="37"/>
  <c r="AC561" i="37"/>
  <c r="AC560" i="37"/>
  <c r="AG559" i="37"/>
  <c r="AK559" i="37"/>
  <c r="AC558" i="37"/>
  <c r="AG557" i="37"/>
  <c r="AK557" i="37"/>
  <c r="AG556" i="37"/>
  <c r="AK556" i="37"/>
  <c r="AL556" i="37" s="1"/>
  <c r="AF556" i="37" s="1"/>
  <c r="AH556" i="37" s="1"/>
  <c r="AG555" i="37"/>
  <c r="AK555" i="37"/>
  <c r="AL555" i="37" s="1"/>
  <c r="AF555" i="37" s="1"/>
  <c r="AH555" i="37" s="1"/>
  <c r="AG554" i="37"/>
  <c r="AK554" i="37"/>
  <c r="AL554" i="37" s="1"/>
  <c r="AF554" i="37" s="1"/>
  <c r="AH554" i="37" s="1"/>
  <c r="AG553" i="37"/>
  <c r="AK553" i="37"/>
  <c r="AL553" i="37" s="1"/>
  <c r="AF553" i="37" s="1"/>
  <c r="AH553" i="37" s="1"/>
  <c r="AG552" i="37"/>
  <c r="AK552" i="37"/>
  <c r="AL552" i="37" s="1"/>
  <c r="AF552" i="37" s="1"/>
  <c r="AH552" i="37" s="1"/>
  <c r="AG551" i="37"/>
  <c r="AK551" i="37"/>
  <c r="AL551" i="37" s="1"/>
  <c r="AF551" i="37" s="1"/>
  <c r="AH551" i="37" s="1"/>
  <c r="AG550" i="37"/>
  <c r="AK550" i="37"/>
  <c r="AL550" i="37" s="1"/>
  <c r="AF550" i="37" s="1"/>
  <c r="AH550" i="37" s="1"/>
  <c r="AC549" i="37"/>
  <c r="AG548" i="37"/>
  <c r="AK548" i="37"/>
  <c r="AG547" i="37"/>
  <c r="AK547" i="37"/>
  <c r="AL547" i="37" s="1"/>
  <c r="AF547" i="37" s="1"/>
  <c r="AG546" i="37"/>
  <c r="AK546" i="37"/>
  <c r="AL546" i="37" s="1"/>
  <c r="AF546" i="37" s="1"/>
  <c r="AG545" i="37"/>
  <c r="AK545" i="37"/>
  <c r="AL545" i="37" s="1"/>
  <c r="AF545" i="37" s="1"/>
  <c r="AC544" i="37"/>
  <c r="AG543" i="37"/>
  <c r="AK543" i="37"/>
  <c r="AG542" i="37"/>
  <c r="AK542" i="37"/>
  <c r="AL542" i="37" s="1"/>
  <c r="AF542" i="37" s="1"/>
  <c r="AH542" i="37" s="1"/>
  <c r="AG541" i="37"/>
  <c r="AK541" i="37"/>
  <c r="AL541" i="37" s="1"/>
  <c r="AF541" i="37" s="1"/>
  <c r="AH541" i="37" s="1"/>
  <c r="AC540" i="37"/>
  <c r="AG539" i="37"/>
  <c r="AK539" i="37"/>
  <c r="AG538" i="37"/>
  <c r="AK538" i="37"/>
  <c r="AL538" i="37" s="1"/>
  <c r="AF538" i="37" s="1"/>
  <c r="AC537" i="37"/>
  <c r="AG536" i="37"/>
  <c r="AK536" i="37"/>
  <c r="AG535" i="37"/>
  <c r="AK535" i="37"/>
  <c r="AL535" i="37" s="1"/>
  <c r="AF535" i="37" s="1"/>
  <c r="AH535" i="37" s="1"/>
  <c r="AC534" i="37"/>
  <c r="AG533" i="37"/>
  <c r="AK533" i="37"/>
  <c r="AC532" i="37"/>
  <c r="AG531" i="37"/>
  <c r="AK531" i="37"/>
  <c r="AG530" i="37"/>
  <c r="AK530" i="37"/>
  <c r="AL530" i="37" s="1"/>
  <c r="AF530" i="37" s="1"/>
  <c r="AH530" i="37" s="1"/>
  <c r="AG529" i="37"/>
  <c r="AK529" i="37"/>
  <c r="AL529" i="37" s="1"/>
  <c r="AF529" i="37" s="1"/>
  <c r="AH529" i="37" s="1"/>
  <c r="AG528" i="37"/>
  <c r="AK528" i="37"/>
  <c r="AL528" i="37" s="1"/>
  <c r="AF528" i="37" s="1"/>
  <c r="AH528" i="37" s="1"/>
  <c r="AG527" i="37"/>
  <c r="AK527" i="37"/>
  <c r="AL527" i="37" s="1"/>
  <c r="AF527" i="37" s="1"/>
  <c r="AH527" i="37" s="1"/>
  <c r="AG526" i="37"/>
  <c r="AK526" i="37"/>
  <c r="AL526" i="37" s="1"/>
  <c r="AF526" i="37" s="1"/>
  <c r="AH526" i="37" s="1"/>
  <c r="AC525" i="37"/>
  <c r="AG524" i="37"/>
  <c r="AK524" i="37"/>
  <c r="AG523" i="37"/>
  <c r="AK523" i="37"/>
  <c r="AL523" i="37" s="1"/>
  <c r="AF523" i="37" s="1"/>
  <c r="AG522" i="37"/>
  <c r="AK522" i="37"/>
  <c r="AL522" i="37" s="1"/>
  <c r="AF522" i="37" s="1"/>
  <c r="AG521" i="37"/>
  <c r="AK521" i="37"/>
  <c r="AL521" i="37" s="1"/>
  <c r="AF521" i="37" s="1"/>
  <c r="AG520" i="37"/>
  <c r="AK520" i="37"/>
  <c r="AL520" i="37" s="1"/>
  <c r="AF520" i="37" s="1"/>
  <c r="AG519" i="37"/>
  <c r="AK519" i="37"/>
  <c r="AL519" i="37" s="1"/>
  <c r="AF519" i="37" s="1"/>
  <c r="AG518" i="37"/>
  <c r="AK518" i="37"/>
  <c r="AL518" i="37" s="1"/>
  <c r="AF518" i="37" s="1"/>
  <c r="AG517" i="37"/>
  <c r="AK517" i="37"/>
  <c r="AL517" i="37" s="1"/>
  <c r="AF517" i="37" s="1"/>
  <c r="AG516" i="37"/>
  <c r="AK516" i="37"/>
  <c r="AL516" i="37" s="1"/>
  <c r="AF516" i="37" s="1"/>
  <c r="AG515" i="37"/>
  <c r="AK515" i="37"/>
  <c r="AL515" i="37" s="1"/>
  <c r="AF515" i="37" s="1"/>
  <c r="AG514" i="37"/>
  <c r="AK514" i="37"/>
  <c r="AL514" i="37" s="1"/>
  <c r="AF514" i="37" s="1"/>
  <c r="AG513" i="37"/>
  <c r="AK513" i="37"/>
  <c r="AL513" i="37" s="1"/>
  <c r="AF513" i="37" s="1"/>
  <c r="AC512" i="37"/>
  <c r="AG511" i="37"/>
  <c r="AK511" i="37"/>
  <c r="AG510" i="37"/>
  <c r="AK510" i="37"/>
  <c r="AL510" i="37" s="1"/>
  <c r="AF510" i="37" s="1"/>
  <c r="AH510" i="37" s="1"/>
  <c r="AG509" i="37"/>
  <c r="AK509" i="37"/>
  <c r="AL509" i="37" s="1"/>
  <c r="AF509" i="37" s="1"/>
  <c r="AH509" i="37" s="1"/>
  <c r="AG508" i="37"/>
  <c r="AK508" i="37"/>
  <c r="AL508" i="37" s="1"/>
  <c r="AF508" i="37" s="1"/>
  <c r="AH508" i="37" s="1"/>
  <c r="AG507" i="37"/>
  <c r="AK507" i="37"/>
  <c r="AL507" i="37" s="1"/>
  <c r="AF507" i="37" s="1"/>
  <c r="AH507" i="37" s="1"/>
  <c r="AC506" i="37"/>
  <c r="AG505" i="37"/>
  <c r="AK505" i="37"/>
  <c r="AC504" i="37"/>
  <c r="AG503" i="37"/>
  <c r="AK503" i="37"/>
  <c r="AC502" i="37"/>
  <c r="AG501" i="37"/>
  <c r="AK501" i="37"/>
  <c r="AC500" i="37"/>
  <c r="AG499" i="37"/>
  <c r="AK499" i="37"/>
  <c r="AG498" i="37"/>
  <c r="AK498" i="37"/>
  <c r="AL498" i="37" s="1"/>
  <c r="AF498" i="37" s="1"/>
  <c r="AH498" i="37" s="1"/>
  <c r="AG497" i="37"/>
  <c r="AK497" i="37"/>
  <c r="AL497" i="37" s="1"/>
  <c r="AF497" i="37" s="1"/>
  <c r="AH497" i="37" s="1"/>
  <c r="AG496" i="37"/>
  <c r="AK496" i="37"/>
  <c r="AL496" i="37" s="1"/>
  <c r="AF496" i="37" s="1"/>
  <c r="AH496" i="37" s="1"/>
  <c r="AG495" i="37"/>
  <c r="AK495" i="37"/>
  <c r="AL495" i="37" s="1"/>
  <c r="AF495" i="37" s="1"/>
  <c r="AH495" i="37" s="1"/>
  <c r="AC494" i="37"/>
  <c r="AG493" i="37"/>
  <c r="AK493" i="37"/>
  <c r="AG492" i="37"/>
  <c r="AK492" i="37"/>
  <c r="AL492" i="37" s="1"/>
  <c r="AF492" i="37" s="1"/>
  <c r="AC491" i="37"/>
  <c r="AG490" i="37"/>
  <c r="AK490" i="37"/>
  <c r="AC489" i="37"/>
  <c r="AC488" i="37"/>
  <c r="AG487" i="37"/>
  <c r="AK487" i="37"/>
  <c r="AG486" i="37"/>
  <c r="AK486" i="37"/>
  <c r="AL486" i="37" s="1"/>
  <c r="AF486" i="37" s="1"/>
  <c r="AH486" i="37" s="1"/>
  <c r="AG485" i="37"/>
  <c r="AK485" i="37"/>
  <c r="AL485" i="37" s="1"/>
  <c r="AF485" i="37" s="1"/>
  <c r="AH485" i="37" s="1"/>
  <c r="AG484" i="37"/>
  <c r="AK484" i="37"/>
  <c r="AL484" i="37" s="1"/>
  <c r="AF484" i="37" s="1"/>
  <c r="AH484" i="37" s="1"/>
  <c r="AC483" i="37"/>
  <c r="AC482" i="37"/>
  <c r="AG481" i="37"/>
  <c r="AK481" i="37"/>
  <c r="AC480" i="37"/>
  <c r="AG479" i="37"/>
  <c r="AK479" i="37"/>
  <c r="AC478" i="37"/>
  <c r="AG477" i="37"/>
  <c r="AK477" i="37"/>
  <c r="AG476" i="37"/>
  <c r="AK476" i="37"/>
  <c r="AL476" i="37" s="1"/>
  <c r="AF476" i="37" s="1"/>
  <c r="AH476" i="37" s="1"/>
  <c r="AG475" i="37"/>
  <c r="AK475" i="37"/>
  <c r="AL475" i="37" s="1"/>
  <c r="AF475" i="37" s="1"/>
  <c r="AH475" i="37" s="1"/>
  <c r="AG474" i="37"/>
  <c r="AK474" i="37"/>
  <c r="AL474" i="37" s="1"/>
  <c r="AF474" i="37" s="1"/>
  <c r="AH474" i="37" s="1"/>
  <c r="AG473" i="37"/>
  <c r="AK473" i="37"/>
  <c r="AL473" i="37" s="1"/>
  <c r="AF473" i="37" s="1"/>
  <c r="AH473" i="37" s="1"/>
  <c r="AG472" i="37"/>
  <c r="AK472" i="37"/>
  <c r="AL472" i="37" s="1"/>
  <c r="AF472" i="37" s="1"/>
  <c r="AH472" i="37" s="1"/>
  <c r="AC471" i="37"/>
  <c r="AG470" i="37"/>
  <c r="AK470" i="37"/>
  <c r="AG469" i="37"/>
  <c r="AK469" i="37"/>
  <c r="AL469" i="37" s="1"/>
  <c r="AF469" i="37" s="1"/>
  <c r="AG468" i="37"/>
  <c r="AK468" i="37"/>
  <c r="AL468" i="37" s="1"/>
  <c r="AF468" i="37" s="1"/>
  <c r="AG467" i="37"/>
  <c r="AK467" i="37"/>
  <c r="AL467" i="37" s="1"/>
  <c r="AF467" i="37" s="1"/>
  <c r="AG466" i="37"/>
  <c r="AK466" i="37"/>
  <c r="AL466" i="37" s="1"/>
  <c r="AF466" i="37" s="1"/>
  <c r="AG465" i="37"/>
  <c r="AK465" i="37"/>
  <c r="AL465" i="37" s="1"/>
  <c r="AF465" i="37" s="1"/>
  <c r="AG464" i="37"/>
  <c r="AK464" i="37"/>
  <c r="AL464" i="37" s="1"/>
  <c r="AF464" i="37" s="1"/>
  <c r="AG463" i="37"/>
  <c r="AK463" i="37"/>
  <c r="AL463" i="37" s="1"/>
  <c r="AF463" i="37" s="1"/>
  <c r="AG462" i="37"/>
  <c r="AK462" i="37"/>
  <c r="AL462" i="37" s="1"/>
  <c r="AF462" i="37" s="1"/>
  <c r="AG461" i="37"/>
  <c r="AK461" i="37"/>
  <c r="AL461" i="37" s="1"/>
  <c r="AF461" i="37" s="1"/>
  <c r="AG460" i="37"/>
  <c r="AK460" i="37"/>
  <c r="AL460" i="37" s="1"/>
  <c r="AF460" i="37" s="1"/>
  <c r="AG459" i="37"/>
  <c r="AK459" i="37"/>
  <c r="AL459" i="37" s="1"/>
  <c r="AF459" i="37" s="1"/>
  <c r="AG458" i="37"/>
  <c r="AK458" i="37"/>
  <c r="AL458" i="37" s="1"/>
  <c r="AF458" i="37" s="1"/>
  <c r="AG457" i="37"/>
  <c r="AK457" i="37"/>
  <c r="AL457" i="37" s="1"/>
  <c r="AF457" i="37" s="1"/>
  <c r="AG456" i="37"/>
  <c r="AK456" i="37"/>
  <c r="AL456" i="37" s="1"/>
  <c r="AF456" i="37" s="1"/>
  <c r="AG455" i="37"/>
  <c r="AK455" i="37"/>
  <c r="AL455" i="37" s="1"/>
  <c r="AF455" i="37" s="1"/>
  <c r="AG454" i="37"/>
  <c r="AK454" i="37"/>
  <c r="AL454" i="37" s="1"/>
  <c r="AF454" i="37" s="1"/>
  <c r="AG453" i="37"/>
  <c r="AK453" i="37"/>
  <c r="AL453" i="37" s="1"/>
  <c r="AF453" i="37" s="1"/>
  <c r="AG452" i="37"/>
  <c r="AK452" i="37"/>
  <c r="AL452" i="37" s="1"/>
  <c r="AF452" i="37" s="1"/>
  <c r="AG451" i="37"/>
  <c r="AK451" i="37"/>
  <c r="AL451" i="37" s="1"/>
  <c r="AF451" i="37" s="1"/>
  <c r="AG450" i="37"/>
  <c r="AK450" i="37"/>
  <c r="AL450" i="37" s="1"/>
  <c r="AF450" i="37" s="1"/>
  <c r="AG449" i="37"/>
  <c r="AK449" i="37"/>
  <c r="AL449" i="37" s="1"/>
  <c r="AF449" i="37" s="1"/>
  <c r="AG448" i="37"/>
  <c r="AK448" i="37"/>
  <c r="AL448" i="37" s="1"/>
  <c r="AF448" i="37" s="1"/>
  <c r="AG447" i="37"/>
  <c r="AK447" i="37"/>
  <c r="AL447" i="37" s="1"/>
  <c r="AF447" i="37" s="1"/>
  <c r="AG446" i="37"/>
  <c r="AK446" i="37"/>
  <c r="AL446" i="37" s="1"/>
  <c r="AF446" i="37" s="1"/>
  <c r="AG445" i="37"/>
  <c r="AK445" i="37"/>
  <c r="AL445" i="37" s="1"/>
  <c r="AF445" i="37" s="1"/>
  <c r="AG444" i="37"/>
  <c r="AK444" i="37"/>
  <c r="AL444" i="37" s="1"/>
  <c r="AF444" i="37" s="1"/>
  <c r="AG443" i="37"/>
  <c r="AK443" i="37"/>
  <c r="AL443" i="37" s="1"/>
  <c r="AF443" i="37" s="1"/>
  <c r="AG442" i="37"/>
  <c r="AK442" i="37"/>
  <c r="AL442" i="37" s="1"/>
  <c r="AF442" i="37" s="1"/>
  <c r="AG441" i="37"/>
  <c r="AK441" i="37"/>
  <c r="AL441" i="37" s="1"/>
  <c r="AF441" i="37" s="1"/>
  <c r="AG440" i="37"/>
  <c r="AK440" i="37"/>
  <c r="AL440" i="37" s="1"/>
  <c r="AF440" i="37" s="1"/>
  <c r="AG439" i="37"/>
  <c r="AK439" i="37"/>
  <c r="AL439" i="37" s="1"/>
  <c r="AF439" i="37" s="1"/>
  <c r="AG438" i="37"/>
  <c r="AK438" i="37"/>
  <c r="AL438" i="37" s="1"/>
  <c r="AF438" i="37" s="1"/>
  <c r="AG437" i="37"/>
  <c r="AK437" i="37"/>
  <c r="AL437" i="37" s="1"/>
  <c r="AF437" i="37" s="1"/>
  <c r="AG436" i="37"/>
  <c r="AK436" i="37"/>
  <c r="AL436" i="37" s="1"/>
  <c r="AF436" i="37" s="1"/>
  <c r="AG435" i="37"/>
  <c r="AK435" i="37"/>
  <c r="AL435" i="37" s="1"/>
  <c r="AF435" i="37" s="1"/>
  <c r="AG434" i="37"/>
  <c r="AK434" i="37"/>
  <c r="AL434" i="37" s="1"/>
  <c r="AF434" i="37" s="1"/>
  <c r="AG433" i="37"/>
  <c r="AK433" i="37"/>
  <c r="AL433" i="37" s="1"/>
  <c r="AF433" i="37" s="1"/>
  <c r="AG432" i="37"/>
  <c r="AK432" i="37"/>
  <c r="AL432" i="37" s="1"/>
  <c r="AF432" i="37" s="1"/>
  <c r="AG431" i="37"/>
  <c r="AK431" i="37"/>
  <c r="AL431" i="37" s="1"/>
  <c r="AF431" i="37" s="1"/>
  <c r="AG430" i="37"/>
  <c r="AK430" i="37"/>
  <c r="AL430" i="37" s="1"/>
  <c r="AF430" i="37" s="1"/>
  <c r="AC429" i="37"/>
  <c r="AG428" i="37"/>
  <c r="AK428" i="37"/>
  <c r="AG427" i="37"/>
  <c r="AK427" i="37"/>
  <c r="AL427" i="37" s="1"/>
  <c r="AF427" i="37" s="1"/>
  <c r="AH427" i="37" s="1"/>
  <c r="AG426" i="37"/>
  <c r="AK426" i="37"/>
  <c r="AL426" i="37" s="1"/>
  <c r="AF426" i="37" s="1"/>
  <c r="AH426" i="37" s="1"/>
  <c r="AG425" i="37"/>
  <c r="AK425" i="37"/>
  <c r="AL425" i="37" s="1"/>
  <c r="AF425" i="37" s="1"/>
  <c r="AH425" i="37" s="1"/>
  <c r="AG424" i="37"/>
  <c r="AK424" i="37"/>
  <c r="AL424" i="37" s="1"/>
  <c r="AF424" i="37" s="1"/>
  <c r="AH424" i="37" s="1"/>
  <c r="AG423" i="37"/>
  <c r="AK423" i="37"/>
  <c r="AL423" i="37" s="1"/>
  <c r="AF423" i="37" s="1"/>
  <c r="AH423" i="37" s="1"/>
  <c r="AG422" i="37"/>
  <c r="AK422" i="37"/>
  <c r="AL422" i="37" s="1"/>
  <c r="AF422" i="37" s="1"/>
  <c r="AH422" i="37" s="1"/>
  <c r="AG421" i="37"/>
  <c r="AK421" i="37"/>
  <c r="AL421" i="37" s="1"/>
  <c r="AF421" i="37" s="1"/>
  <c r="AH421" i="37" s="1"/>
  <c r="AG420" i="37"/>
  <c r="AK420" i="37"/>
  <c r="AL420" i="37" s="1"/>
  <c r="AF420" i="37" s="1"/>
  <c r="AH420" i="37" s="1"/>
  <c r="AC419" i="37"/>
  <c r="AG418" i="37"/>
  <c r="AK418" i="37"/>
  <c r="AG417" i="37"/>
  <c r="AK417" i="37"/>
  <c r="AL417" i="37" s="1"/>
  <c r="AF417" i="37" s="1"/>
  <c r="AC416" i="37"/>
  <c r="AC415" i="37"/>
  <c r="AG414" i="37"/>
  <c r="AK414" i="37"/>
  <c r="AC413" i="37"/>
  <c r="AC412" i="37"/>
  <c r="AG411" i="37"/>
  <c r="AK411" i="37"/>
  <c r="AC410" i="37"/>
  <c r="AG409" i="37"/>
  <c r="AK409" i="37"/>
  <c r="AG408" i="37"/>
  <c r="AK408" i="37"/>
  <c r="AL408" i="37" s="1"/>
  <c r="AF408" i="37" s="1"/>
  <c r="AH408" i="37" s="1"/>
  <c r="AC407" i="37"/>
  <c r="AG406" i="37"/>
  <c r="AK406" i="37"/>
  <c r="AG405" i="37"/>
  <c r="AK405" i="37"/>
  <c r="AL405" i="37" s="1"/>
  <c r="AF405" i="37" s="1"/>
  <c r="AG404" i="37"/>
  <c r="AK404" i="37"/>
  <c r="AL404" i="37" s="1"/>
  <c r="AF404" i="37" s="1"/>
  <c r="AG403" i="37"/>
  <c r="AK403" i="37"/>
  <c r="AL403" i="37" s="1"/>
  <c r="AF403" i="37" s="1"/>
  <c r="AC402" i="37"/>
  <c r="AG401" i="37"/>
  <c r="AK401" i="37"/>
  <c r="AG400" i="37"/>
  <c r="AK400" i="37"/>
  <c r="AL400" i="37" s="1"/>
  <c r="AF400" i="37" s="1"/>
  <c r="AH400" i="37" s="1"/>
  <c r="AG399" i="37"/>
  <c r="AK399" i="37"/>
  <c r="AL399" i="37" s="1"/>
  <c r="AF399" i="37" s="1"/>
  <c r="AH399" i="37" s="1"/>
  <c r="AG398" i="37"/>
  <c r="AK398" i="37"/>
  <c r="AL398" i="37" s="1"/>
  <c r="AF398" i="37" s="1"/>
  <c r="AH398" i="37" s="1"/>
  <c r="AG397" i="37"/>
  <c r="AK397" i="37"/>
  <c r="AL397" i="37" s="1"/>
  <c r="AF397" i="37" s="1"/>
  <c r="AH397" i="37" s="1"/>
  <c r="AG396" i="37"/>
  <c r="AK396" i="37"/>
  <c r="AL396" i="37" s="1"/>
  <c r="AF396" i="37" s="1"/>
  <c r="AH396" i="37" s="1"/>
  <c r="AG395" i="37"/>
  <c r="AK395" i="37"/>
  <c r="AL395" i="37" s="1"/>
  <c r="AF395" i="37" s="1"/>
  <c r="AH395" i="37" s="1"/>
  <c r="AG394" i="37"/>
  <c r="AK394" i="37"/>
  <c r="AL394" i="37" s="1"/>
  <c r="AF394" i="37" s="1"/>
  <c r="AH394" i="37" s="1"/>
  <c r="AG393" i="37"/>
  <c r="AK393" i="37"/>
  <c r="AL393" i="37" s="1"/>
  <c r="AF393" i="37" s="1"/>
  <c r="AH393" i="37" s="1"/>
  <c r="AG392" i="37"/>
  <c r="AK392" i="37"/>
  <c r="AL392" i="37" s="1"/>
  <c r="AF392" i="37" s="1"/>
  <c r="AH392" i="37" s="1"/>
  <c r="AG391" i="37"/>
  <c r="AK391" i="37"/>
  <c r="AL391" i="37" s="1"/>
  <c r="AF391" i="37" s="1"/>
  <c r="AH391" i="37" s="1"/>
  <c r="AC390" i="37"/>
  <c r="AC389" i="37"/>
  <c r="AG388" i="37"/>
  <c r="AK388" i="37"/>
  <c r="AG387" i="37"/>
  <c r="AK387" i="37"/>
  <c r="AL387" i="37" s="1"/>
  <c r="AF387" i="37" s="1"/>
  <c r="AH387" i="37" s="1"/>
  <c r="AG386" i="37"/>
  <c r="AK386" i="37"/>
  <c r="AL386" i="37" s="1"/>
  <c r="AF386" i="37" s="1"/>
  <c r="AH386" i="37" s="1"/>
  <c r="AG385" i="37"/>
  <c r="AK385" i="37"/>
  <c r="AL385" i="37" s="1"/>
  <c r="AF385" i="37" s="1"/>
  <c r="AH385" i="37" s="1"/>
  <c r="AG384" i="37"/>
  <c r="AK384" i="37"/>
  <c r="AL384" i="37" s="1"/>
  <c r="AF384" i="37" s="1"/>
  <c r="AH384" i="37" s="1"/>
  <c r="AG383" i="37"/>
  <c r="AK383" i="37"/>
  <c r="AL383" i="37" s="1"/>
  <c r="AF383" i="37" s="1"/>
  <c r="AH383" i="37" s="1"/>
  <c r="AG382" i="37"/>
  <c r="AK382" i="37"/>
  <c r="AL382" i="37" s="1"/>
  <c r="AF382" i="37" s="1"/>
  <c r="AH382" i="37" s="1"/>
  <c r="AG381" i="37"/>
  <c r="AK381" i="37"/>
  <c r="AL381" i="37" s="1"/>
  <c r="AF381" i="37" s="1"/>
  <c r="AH381" i="37" s="1"/>
  <c r="AG380" i="37"/>
  <c r="AK380" i="37"/>
  <c r="AL380" i="37" s="1"/>
  <c r="AF380" i="37" s="1"/>
  <c r="AH380" i="37" s="1"/>
  <c r="AG379" i="37"/>
  <c r="AK379" i="37"/>
  <c r="AL379" i="37" s="1"/>
  <c r="AF379" i="37" s="1"/>
  <c r="AH379" i="37" s="1"/>
  <c r="AG378" i="37"/>
  <c r="AK378" i="37"/>
  <c r="AL378" i="37" s="1"/>
  <c r="AF378" i="37" s="1"/>
  <c r="AH378" i="37" s="1"/>
  <c r="AG377" i="37"/>
  <c r="AK377" i="37"/>
  <c r="AL377" i="37" s="1"/>
  <c r="AF377" i="37" s="1"/>
  <c r="AH377" i="37" s="1"/>
  <c r="AG376" i="37"/>
  <c r="AK376" i="37"/>
  <c r="AL376" i="37" s="1"/>
  <c r="AF376" i="37" s="1"/>
  <c r="AH376" i="37" s="1"/>
  <c r="AG375" i="37"/>
  <c r="AK375" i="37"/>
  <c r="AL375" i="37" s="1"/>
  <c r="AF375" i="37" s="1"/>
  <c r="AH375" i="37" s="1"/>
  <c r="AG374" i="37"/>
  <c r="AK374" i="37"/>
  <c r="AL374" i="37" s="1"/>
  <c r="AF374" i="37" s="1"/>
  <c r="AH374" i="37" s="1"/>
  <c r="AG373" i="37"/>
  <c r="AK373" i="37"/>
  <c r="AL373" i="37" s="1"/>
  <c r="AF373" i="37" s="1"/>
  <c r="AH373" i="37" s="1"/>
  <c r="AG372" i="37"/>
  <c r="AK372" i="37"/>
  <c r="AL372" i="37" s="1"/>
  <c r="AF372" i="37" s="1"/>
  <c r="AH372" i="37" s="1"/>
  <c r="AG371" i="37"/>
  <c r="AK371" i="37"/>
  <c r="AL371" i="37" s="1"/>
  <c r="AF371" i="37" s="1"/>
  <c r="AH371" i="37" s="1"/>
  <c r="AG370" i="37"/>
  <c r="AK370" i="37"/>
  <c r="AL370" i="37" s="1"/>
  <c r="AF370" i="37" s="1"/>
  <c r="AH370" i="37" s="1"/>
  <c r="AG369" i="37"/>
  <c r="AK369" i="37"/>
  <c r="AL369" i="37" s="1"/>
  <c r="AF369" i="37" s="1"/>
  <c r="AH369" i="37" s="1"/>
  <c r="AG368" i="37"/>
  <c r="AK368" i="37"/>
  <c r="AL368" i="37" s="1"/>
  <c r="AF368" i="37" s="1"/>
  <c r="AH368" i="37" s="1"/>
  <c r="AG367" i="37"/>
  <c r="AK367" i="37"/>
  <c r="AL367" i="37" s="1"/>
  <c r="AF367" i="37" s="1"/>
  <c r="AH367" i="37" s="1"/>
  <c r="AG366" i="37"/>
  <c r="AK366" i="37"/>
  <c r="AL366" i="37" s="1"/>
  <c r="AF366" i="37" s="1"/>
  <c r="AH366" i="37" s="1"/>
  <c r="AG365" i="37"/>
  <c r="AK365" i="37"/>
  <c r="AL365" i="37" s="1"/>
  <c r="AF365" i="37" s="1"/>
  <c r="AH365" i="37" s="1"/>
  <c r="AG364" i="37"/>
  <c r="AK364" i="37"/>
  <c r="AL364" i="37" s="1"/>
  <c r="AF364" i="37" s="1"/>
  <c r="AH364" i="37" s="1"/>
  <c r="AG363" i="37"/>
  <c r="AK363" i="37"/>
  <c r="AL363" i="37" s="1"/>
  <c r="AF363" i="37" s="1"/>
  <c r="AH363" i="37" s="1"/>
  <c r="AG362" i="37"/>
  <c r="AK362" i="37"/>
  <c r="AL362" i="37" s="1"/>
  <c r="AF362" i="37" s="1"/>
  <c r="AH362" i="37" s="1"/>
  <c r="AG361" i="37"/>
  <c r="AK361" i="37"/>
  <c r="AL361" i="37" s="1"/>
  <c r="AF361" i="37" s="1"/>
  <c r="AH361" i="37" s="1"/>
  <c r="AG360" i="37"/>
  <c r="AK360" i="37"/>
  <c r="AL360" i="37" s="1"/>
  <c r="AF360" i="37" s="1"/>
  <c r="AH360" i="37" s="1"/>
  <c r="AG359" i="37"/>
  <c r="AK359" i="37"/>
  <c r="AL359" i="37" s="1"/>
  <c r="AF359" i="37" s="1"/>
  <c r="AH359" i="37" s="1"/>
  <c r="AC358" i="37"/>
  <c r="AC357" i="37"/>
  <c r="AG356" i="37"/>
  <c r="AK356" i="37"/>
  <c r="AG355" i="37"/>
  <c r="AK355" i="37"/>
  <c r="AL355" i="37" s="1"/>
  <c r="AF355" i="37" s="1"/>
  <c r="AH355" i="37" s="1"/>
  <c r="AC354" i="37"/>
  <c r="AG353" i="37"/>
  <c r="AK353" i="37"/>
  <c r="AG352" i="37"/>
  <c r="AK352" i="37"/>
  <c r="AL352" i="37" s="1"/>
  <c r="AF352" i="37" s="1"/>
  <c r="AC351" i="37"/>
  <c r="AG350" i="37"/>
  <c r="AK350" i="37"/>
  <c r="AG349" i="37"/>
  <c r="AK349" i="37"/>
  <c r="AL349" i="37" s="1"/>
  <c r="AF349" i="37" s="1"/>
  <c r="AH349" i="37" s="1"/>
  <c r="AG348" i="37"/>
  <c r="AK348" i="37"/>
  <c r="AL348" i="37" s="1"/>
  <c r="AF348" i="37" s="1"/>
  <c r="AH348" i="37" s="1"/>
  <c r="AG347" i="37"/>
  <c r="AK347" i="37"/>
  <c r="AL347" i="37" s="1"/>
  <c r="AF347" i="37" s="1"/>
  <c r="AH347" i="37" s="1"/>
  <c r="AG346" i="37"/>
  <c r="AK346" i="37"/>
  <c r="AL346" i="37" s="1"/>
  <c r="AF346" i="37" s="1"/>
  <c r="AH346" i="37" s="1"/>
  <c r="AG345" i="37"/>
  <c r="AK345" i="37"/>
  <c r="AL345" i="37" s="1"/>
  <c r="AF345" i="37" s="1"/>
  <c r="AH345" i="37" s="1"/>
  <c r="AG344" i="37"/>
  <c r="AK344" i="37"/>
  <c r="AL344" i="37" s="1"/>
  <c r="AF344" i="37" s="1"/>
  <c r="AH344" i="37" s="1"/>
  <c r="AC343" i="37"/>
  <c r="AG342" i="37"/>
  <c r="AK342" i="37"/>
  <c r="AC341" i="37"/>
  <c r="AG340" i="37"/>
  <c r="AK340" i="37"/>
  <c r="AG339" i="37"/>
  <c r="AK339" i="37"/>
  <c r="AL339" i="37" s="1"/>
  <c r="AF339" i="37" s="1"/>
  <c r="AH339" i="37" s="1"/>
  <c r="AG338" i="37"/>
  <c r="AK338" i="37"/>
  <c r="AL338" i="37" s="1"/>
  <c r="AF338" i="37" s="1"/>
  <c r="AH338" i="37" s="1"/>
  <c r="AG337" i="37"/>
  <c r="AK337" i="37"/>
  <c r="AL337" i="37" s="1"/>
  <c r="AF337" i="37" s="1"/>
  <c r="AH337" i="37" s="1"/>
  <c r="AG336" i="37"/>
  <c r="AK336" i="37"/>
  <c r="AL336" i="37" s="1"/>
  <c r="AF336" i="37" s="1"/>
  <c r="AH336" i="37" s="1"/>
  <c r="AG335" i="37"/>
  <c r="AK335" i="37"/>
  <c r="AL335" i="37" s="1"/>
  <c r="AF335" i="37" s="1"/>
  <c r="AH335" i="37" s="1"/>
  <c r="AC334" i="37"/>
  <c r="AG333" i="37"/>
  <c r="AK333" i="37"/>
  <c r="AG332" i="37"/>
  <c r="AK332" i="37"/>
  <c r="AL332" i="37" s="1"/>
  <c r="AF332" i="37" s="1"/>
  <c r="AG331" i="37"/>
  <c r="AK331" i="37"/>
  <c r="AL331" i="37" s="1"/>
  <c r="AF331" i="37" s="1"/>
  <c r="AG330" i="37"/>
  <c r="AK330" i="37"/>
  <c r="AL330" i="37" s="1"/>
  <c r="AF330" i="37" s="1"/>
  <c r="AG329" i="37"/>
  <c r="AK329" i="37"/>
  <c r="AL329" i="37" s="1"/>
  <c r="AF329" i="37" s="1"/>
  <c r="AG328" i="37"/>
  <c r="AK328" i="37"/>
  <c r="AL328" i="37" s="1"/>
  <c r="AF328" i="37" s="1"/>
  <c r="AC327" i="37"/>
  <c r="AG326" i="37"/>
  <c r="AK326" i="37"/>
  <c r="AG325" i="37"/>
  <c r="AK325" i="37"/>
  <c r="AL325" i="37" s="1"/>
  <c r="AF325" i="37" s="1"/>
  <c r="AH325" i="37" s="1"/>
  <c r="AG324" i="37"/>
  <c r="AK324" i="37"/>
  <c r="AL324" i="37" s="1"/>
  <c r="AF324" i="37" s="1"/>
  <c r="AH324" i="37" s="1"/>
  <c r="AG323" i="37"/>
  <c r="AK323" i="37"/>
  <c r="AL323" i="37" s="1"/>
  <c r="AF323" i="37" s="1"/>
  <c r="AH323" i="37" s="1"/>
  <c r="AG322" i="37"/>
  <c r="AK322" i="37"/>
  <c r="AL322" i="37" s="1"/>
  <c r="AF322" i="37" s="1"/>
  <c r="AH322" i="37" s="1"/>
  <c r="AG321" i="37"/>
  <c r="AK321" i="37"/>
  <c r="AL321" i="37" s="1"/>
  <c r="AF321" i="37" s="1"/>
  <c r="AH321" i="37" s="1"/>
  <c r="AG320" i="37"/>
  <c r="AK320" i="37"/>
  <c r="AL320" i="37" s="1"/>
  <c r="AF320" i="37" s="1"/>
  <c r="AH320" i="37" s="1"/>
  <c r="AG319" i="37"/>
  <c r="AK319" i="37"/>
  <c r="AL319" i="37" s="1"/>
  <c r="AF319" i="37" s="1"/>
  <c r="AH319" i="37" s="1"/>
  <c r="AG318" i="37"/>
  <c r="AK318" i="37"/>
  <c r="AL318" i="37" s="1"/>
  <c r="AF318" i="37" s="1"/>
  <c r="AH318" i="37" s="1"/>
  <c r="AC317" i="37"/>
  <c r="AG316" i="37"/>
  <c r="AK316" i="37"/>
  <c r="AG315" i="37"/>
  <c r="AK315" i="37"/>
  <c r="AL315" i="37" s="1"/>
  <c r="AF315" i="37" s="1"/>
  <c r="AG314" i="37"/>
  <c r="AK314" i="37"/>
  <c r="AL314" i="37" s="1"/>
  <c r="AF314" i="37" s="1"/>
  <c r="AG313" i="37"/>
  <c r="AK313" i="37"/>
  <c r="AL313" i="37" s="1"/>
  <c r="AF313" i="37" s="1"/>
  <c r="AG312" i="37"/>
  <c r="AK312" i="37"/>
  <c r="AL312" i="37" s="1"/>
  <c r="AF312" i="37" s="1"/>
  <c r="AG311" i="37"/>
  <c r="AK311" i="37"/>
  <c r="AL311" i="37" s="1"/>
  <c r="AF311" i="37" s="1"/>
  <c r="AG310" i="37"/>
  <c r="AK310" i="37"/>
  <c r="AL310" i="37" s="1"/>
  <c r="AF310" i="37" s="1"/>
  <c r="AG309" i="37"/>
  <c r="AK309" i="37"/>
  <c r="AL309" i="37" s="1"/>
  <c r="AF309" i="37" s="1"/>
  <c r="AG308" i="37"/>
  <c r="AK308" i="37"/>
  <c r="AL308" i="37" s="1"/>
  <c r="AF308" i="37" s="1"/>
  <c r="AG307" i="37"/>
  <c r="AK307" i="37"/>
  <c r="AL307" i="37" s="1"/>
  <c r="AF307" i="37" s="1"/>
  <c r="AG306" i="37"/>
  <c r="AK306" i="37"/>
  <c r="AL306" i="37" s="1"/>
  <c r="AF306" i="37" s="1"/>
  <c r="AG305" i="37"/>
  <c r="AK305" i="37"/>
  <c r="AL305" i="37" s="1"/>
  <c r="AF305" i="37" s="1"/>
  <c r="AG304" i="37"/>
  <c r="AK304" i="37"/>
  <c r="AL304" i="37" s="1"/>
  <c r="AF304" i="37" s="1"/>
  <c r="AG303" i="37"/>
  <c r="AK303" i="37"/>
  <c r="AL303" i="37" s="1"/>
  <c r="AF303" i="37" s="1"/>
  <c r="AG302" i="37"/>
  <c r="AK302" i="37"/>
  <c r="AL302" i="37" s="1"/>
  <c r="AF302" i="37" s="1"/>
  <c r="AG301" i="37"/>
  <c r="AK301" i="37"/>
  <c r="AL301" i="37" s="1"/>
  <c r="AF301" i="37" s="1"/>
  <c r="AG300" i="37"/>
  <c r="AK300" i="37"/>
  <c r="AL300" i="37" s="1"/>
  <c r="AF300" i="37" s="1"/>
  <c r="AG299" i="37"/>
  <c r="AK299" i="37"/>
  <c r="AL299" i="37" s="1"/>
  <c r="AF299" i="37" s="1"/>
  <c r="AG298" i="37"/>
  <c r="AK298" i="37"/>
  <c r="AL298" i="37" s="1"/>
  <c r="AF298" i="37" s="1"/>
  <c r="AG297" i="37"/>
  <c r="AK297" i="37"/>
  <c r="AL297" i="37" s="1"/>
  <c r="AF297" i="37" s="1"/>
  <c r="AG296" i="37"/>
  <c r="AK296" i="37"/>
  <c r="AL296" i="37" s="1"/>
  <c r="AF296" i="37" s="1"/>
  <c r="AG295" i="37"/>
  <c r="AK295" i="37"/>
  <c r="AL295" i="37" s="1"/>
  <c r="AF295" i="37" s="1"/>
  <c r="AC294" i="37"/>
  <c r="AG293" i="37"/>
  <c r="AK293" i="37"/>
  <c r="AG292" i="37"/>
  <c r="AK292" i="37"/>
  <c r="AL292" i="37" s="1"/>
  <c r="AF292" i="37" s="1"/>
  <c r="AH292" i="37" s="1"/>
  <c r="AG291" i="37"/>
  <c r="AK291" i="37"/>
  <c r="AL291" i="37" s="1"/>
  <c r="AF291" i="37" s="1"/>
  <c r="AH291" i="37" s="1"/>
  <c r="AG290" i="37"/>
  <c r="AK290" i="37"/>
  <c r="AL290" i="37" s="1"/>
  <c r="AF290" i="37" s="1"/>
  <c r="AH290" i="37" s="1"/>
  <c r="AG289" i="37"/>
  <c r="AK289" i="37"/>
  <c r="AL289" i="37" s="1"/>
  <c r="AF289" i="37" s="1"/>
  <c r="AH289" i="37" s="1"/>
  <c r="AG288" i="37"/>
  <c r="AK288" i="37"/>
  <c r="AL288" i="37" s="1"/>
  <c r="AF288" i="37" s="1"/>
  <c r="AH288" i="37" s="1"/>
  <c r="AG287" i="37"/>
  <c r="AK287" i="37"/>
  <c r="AL287" i="37" s="1"/>
  <c r="AF287" i="37" s="1"/>
  <c r="AH287" i="37" s="1"/>
  <c r="AG286" i="37"/>
  <c r="AK286" i="37"/>
  <c r="AL286" i="37" s="1"/>
  <c r="AF286" i="37" s="1"/>
  <c r="AH286" i="37" s="1"/>
  <c r="AG285" i="37"/>
  <c r="AK285" i="37"/>
  <c r="AL285" i="37" s="1"/>
  <c r="AF285" i="37" s="1"/>
  <c r="AH285" i="37" s="1"/>
  <c r="AG284" i="37"/>
  <c r="AK284" i="37"/>
  <c r="AL284" i="37" s="1"/>
  <c r="AF284" i="37" s="1"/>
  <c r="AH284" i="37" s="1"/>
  <c r="AG283" i="37"/>
  <c r="AK283" i="37"/>
  <c r="AL283" i="37" s="1"/>
  <c r="AF283" i="37" s="1"/>
  <c r="AH283" i="37" s="1"/>
  <c r="AG282" i="37"/>
  <c r="AK282" i="37"/>
  <c r="AL282" i="37" s="1"/>
  <c r="AF282" i="37" s="1"/>
  <c r="AH282" i="37" s="1"/>
  <c r="AG281" i="37"/>
  <c r="AK281" i="37"/>
  <c r="AL281" i="37" s="1"/>
  <c r="AF281" i="37" s="1"/>
  <c r="AH281" i="37" s="1"/>
  <c r="AG280" i="37"/>
  <c r="AK280" i="37"/>
  <c r="AL280" i="37" s="1"/>
  <c r="AF280" i="37" s="1"/>
  <c r="AH280" i="37" s="1"/>
  <c r="AG279" i="37"/>
  <c r="AK279" i="37"/>
  <c r="AL279" i="37" s="1"/>
  <c r="AF279" i="37" s="1"/>
  <c r="AH279" i="37" s="1"/>
  <c r="AG278" i="37"/>
  <c r="AK278" i="37"/>
  <c r="AL278" i="37" s="1"/>
  <c r="AF278" i="37" s="1"/>
  <c r="AH278" i="37" s="1"/>
  <c r="AG277" i="37"/>
  <c r="AK277" i="37"/>
  <c r="AL277" i="37" s="1"/>
  <c r="AF277" i="37" s="1"/>
  <c r="AH277" i="37" s="1"/>
  <c r="AG276" i="37"/>
  <c r="AK276" i="37"/>
  <c r="AL276" i="37" s="1"/>
  <c r="AF276" i="37" s="1"/>
  <c r="AH276" i="37" s="1"/>
  <c r="AG275" i="37"/>
  <c r="AK275" i="37"/>
  <c r="AL275" i="37" s="1"/>
  <c r="AF275" i="37" s="1"/>
  <c r="AH275" i="37" s="1"/>
  <c r="AG274" i="37"/>
  <c r="AK274" i="37"/>
  <c r="AL274" i="37" s="1"/>
  <c r="AF274" i="37" s="1"/>
  <c r="AH274" i="37" s="1"/>
  <c r="AG273" i="37"/>
  <c r="AK273" i="37"/>
  <c r="AL273" i="37" s="1"/>
  <c r="AF273" i="37" s="1"/>
  <c r="AH273" i="37" s="1"/>
  <c r="AG272" i="37"/>
  <c r="AK272" i="37"/>
  <c r="AL272" i="37" s="1"/>
  <c r="AF272" i="37" s="1"/>
  <c r="AH272" i="37" s="1"/>
  <c r="AG271" i="37"/>
  <c r="AK271" i="37"/>
  <c r="AL271" i="37" s="1"/>
  <c r="AF271" i="37" s="1"/>
  <c r="AH271" i="37" s="1"/>
  <c r="AG270" i="37"/>
  <c r="AK270" i="37"/>
  <c r="AL270" i="37" s="1"/>
  <c r="AF270" i="37" s="1"/>
  <c r="AH270" i="37" s="1"/>
  <c r="AG269" i="37"/>
  <c r="AK269" i="37"/>
  <c r="AL269" i="37" s="1"/>
  <c r="AF269" i="37" s="1"/>
  <c r="AH269" i="37" s="1"/>
  <c r="AG268" i="37"/>
  <c r="AK268" i="37"/>
  <c r="AL268" i="37" s="1"/>
  <c r="AF268" i="37" s="1"/>
  <c r="AH268" i="37" s="1"/>
  <c r="AG267" i="37"/>
  <c r="AK267" i="37"/>
  <c r="AL267" i="37" s="1"/>
  <c r="AF267" i="37" s="1"/>
  <c r="AH267" i="37" s="1"/>
  <c r="AG266" i="37"/>
  <c r="AK266" i="37"/>
  <c r="AL266" i="37" s="1"/>
  <c r="AF266" i="37" s="1"/>
  <c r="AH266" i="37" s="1"/>
  <c r="AG265" i="37"/>
  <c r="AK265" i="37"/>
  <c r="AL265" i="37" s="1"/>
  <c r="AF265" i="37" s="1"/>
  <c r="AH265" i="37" s="1"/>
  <c r="AG264" i="37"/>
  <c r="AK264" i="37"/>
  <c r="AL264" i="37" s="1"/>
  <c r="AF264" i="37" s="1"/>
  <c r="AH264" i="37" s="1"/>
  <c r="AG263" i="37"/>
  <c r="AK263" i="37"/>
  <c r="AL263" i="37" s="1"/>
  <c r="AF263" i="37" s="1"/>
  <c r="AH263" i="37" s="1"/>
  <c r="AG262" i="37"/>
  <c r="AK262" i="37"/>
  <c r="AL262" i="37" s="1"/>
  <c r="AF262" i="37" s="1"/>
  <c r="AH262" i="37" s="1"/>
  <c r="AG261" i="37"/>
  <c r="AK261" i="37"/>
  <c r="AL261" i="37" s="1"/>
  <c r="AF261" i="37" s="1"/>
  <c r="AH261" i="37" s="1"/>
  <c r="AG260" i="37"/>
  <c r="AK260" i="37"/>
  <c r="AL260" i="37" s="1"/>
  <c r="AF260" i="37" s="1"/>
  <c r="AH260" i="37" s="1"/>
  <c r="AG259" i="37"/>
  <c r="AK259" i="37"/>
  <c r="AL259" i="37" s="1"/>
  <c r="AF259" i="37" s="1"/>
  <c r="AH259" i="37" s="1"/>
  <c r="AG258" i="37"/>
  <c r="AK258" i="37"/>
  <c r="AL258" i="37" s="1"/>
  <c r="AF258" i="37" s="1"/>
  <c r="AH258" i="37" s="1"/>
  <c r="AG257" i="37"/>
  <c r="AK257" i="37"/>
  <c r="AL257" i="37" s="1"/>
  <c r="AF257" i="37" s="1"/>
  <c r="AH257" i="37" s="1"/>
  <c r="AG256" i="37"/>
  <c r="AK256" i="37"/>
  <c r="AL256" i="37" s="1"/>
  <c r="AF256" i="37" s="1"/>
  <c r="AH256" i="37" s="1"/>
  <c r="AC255" i="37"/>
  <c r="AC254" i="37"/>
  <c r="AC253" i="37"/>
  <c r="AC252" i="37"/>
  <c r="AG251" i="37"/>
  <c r="AK251" i="37"/>
  <c r="AC250" i="37"/>
  <c r="AC249" i="37"/>
  <c r="AC248" i="37"/>
  <c r="AC247" i="37"/>
  <c r="AG246" i="37"/>
  <c r="AK246" i="37"/>
  <c r="AC245" i="37"/>
  <c r="AC244" i="37"/>
  <c r="AC243" i="37"/>
  <c r="AC242" i="37"/>
  <c r="AG241" i="37"/>
  <c r="AK241" i="37"/>
  <c r="AC240" i="37"/>
  <c r="AC239" i="37"/>
  <c r="AC238" i="37"/>
  <c r="AC237" i="37"/>
  <c r="AG236" i="37"/>
  <c r="AK236" i="37"/>
  <c r="AG235" i="37"/>
  <c r="AK235" i="37"/>
  <c r="AL235" i="37" s="1"/>
  <c r="AF235" i="37" s="1"/>
  <c r="AH235" i="37" s="1"/>
  <c r="AC234" i="37"/>
  <c r="AG233" i="37"/>
  <c r="AK233" i="37"/>
  <c r="AG232" i="37"/>
  <c r="AK232" i="37"/>
  <c r="AL232" i="37" s="1"/>
  <c r="AF232" i="37" s="1"/>
  <c r="AG231" i="37"/>
  <c r="AK231" i="37"/>
  <c r="AL231" i="37" s="1"/>
  <c r="AF231" i="37" s="1"/>
  <c r="AC230" i="37"/>
  <c r="AG229" i="37"/>
  <c r="AK229" i="37"/>
  <c r="AG228" i="37"/>
  <c r="AK228" i="37"/>
  <c r="AL228" i="37" s="1"/>
  <c r="AF228" i="37" s="1"/>
  <c r="AH228" i="37" s="1"/>
  <c r="AG227" i="37"/>
  <c r="AK227" i="37"/>
  <c r="AL227" i="37" s="1"/>
  <c r="AF227" i="37" s="1"/>
  <c r="AH227" i="37" s="1"/>
  <c r="AG226" i="37"/>
  <c r="AK226" i="37"/>
  <c r="AL226" i="37" s="1"/>
  <c r="AF226" i="37" s="1"/>
  <c r="AH226" i="37" s="1"/>
  <c r="AC225" i="37"/>
  <c r="AG224" i="37"/>
  <c r="AK224" i="37"/>
  <c r="AG223" i="37"/>
  <c r="AK223" i="37"/>
  <c r="AL223" i="37" s="1"/>
  <c r="AF223" i="37" s="1"/>
  <c r="AG222" i="37"/>
  <c r="AK222" i="37"/>
  <c r="AL222" i="37" s="1"/>
  <c r="AF222" i="37" s="1"/>
  <c r="AG221" i="37"/>
  <c r="AK221" i="37"/>
  <c r="AL221" i="37" s="1"/>
  <c r="AF221" i="37" s="1"/>
  <c r="AG220" i="37"/>
  <c r="AK220" i="37"/>
  <c r="AL220" i="37" s="1"/>
  <c r="AF220" i="37" s="1"/>
  <c r="AC219" i="37"/>
  <c r="AG218" i="37"/>
  <c r="AK218" i="37"/>
  <c r="AC217" i="37"/>
  <c r="AG216" i="37"/>
  <c r="AK216" i="37"/>
  <c r="AC215" i="37"/>
  <c r="AC214" i="37"/>
  <c r="AG213" i="37"/>
  <c r="AK213" i="37"/>
  <c r="AG212" i="37"/>
  <c r="AK212" i="37"/>
  <c r="AL212" i="37" s="1"/>
  <c r="AF212" i="37" s="1"/>
  <c r="AC211" i="37"/>
  <c r="AC210" i="37"/>
  <c r="AC209" i="37"/>
  <c r="AC208" i="37"/>
  <c r="AG207" i="37"/>
  <c r="AK207" i="37"/>
  <c r="AC206" i="37"/>
  <c r="AC205" i="37"/>
  <c r="AC204" i="37"/>
  <c r="AC203" i="37"/>
  <c r="AG202" i="37"/>
  <c r="AK202" i="37"/>
  <c r="AC201" i="37"/>
  <c r="AC200" i="37"/>
  <c r="AC199" i="37"/>
  <c r="AC198" i="37"/>
  <c r="AG197" i="37"/>
  <c r="AK197" i="37"/>
  <c r="AC196" i="37"/>
  <c r="AC195" i="37"/>
  <c r="AC194" i="37"/>
  <c r="AC193" i="37"/>
  <c r="AG192" i="37"/>
  <c r="AK192" i="37"/>
  <c r="AC191" i="37"/>
  <c r="AC190" i="37"/>
  <c r="AC189" i="37"/>
  <c r="AC188" i="37"/>
  <c r="AG187" i="37"/>
  <c r="AK187" i="37"/>
  <c r="AC186" i="37"/>
  <c r="AC185" i="37"/>
  <c r="AC184" i="37"/>
  <c r="AC183" i="37"/>
  <c r="AG182" i="37"/>
  <c r="AK182" i="37"/>
  <c r="AG181" i="37"/>
  <c r="AK181" i="37"/>
  <c r="AL181" i="37" s="1"/>
  <c r="AF181" i="37" s="1"/>
  <c r="AG180" i="37"/>
  <c r="AK180" i="37"/>
  <c r="AL180" i="37" s="1"/>
  <c r="AF180" i="37" s="1"/>
  <c r="AG179" i="37"/>
  <c r="AK179" i="37"/>
  <c r="AL179" i="37" s="1"/>
  <c r="AF179" i="37" s="1"/>
  <c r="AG178" i="37"/>
  <c r="AK178" i="37"/>
  <c r="AL178" i="37" s="1"/>
  <c r="AF178" i="37" s="1"/>
  <c r="AH178" i="37" s="1"/>
  <c r="AG177" i="37"/>
  <c r="AK177" i="37"/>
  <c r="AL177" i="37" s="1"/>
  <c r="AF177" i="37" s="1"/>
  <c r="AC176" i="37"/>
  <c r="AC175" i="37"/>
  <c r="AG174" i="37"/>
  <c r="AK174" i="37"/>
  <c r="AG173" i="37"/>
  <c r="AK173" i="37"/>
  <c r="AL173" i="37" s="1"/>
  <c r="AF173" i="37" s="1"/>
  <c r="AH173" i="37" s="1"/>
  <c r="AC172" i="37"/>
  <c r="AC171" i="37"/>
  <c r="AC170" i="37"/>
  <c r="AG169" i="37"/>
  <c r="AK169" i="37"/>
  <c r="AG168" i="37"/>
  <c r="AK168" i="37"/>
  <c r="AL168" i="37" s="1"/>
  <c r="AF168" i="37" s="1"/>
  <c r="AH168" i="37" s="1"/>
  <c r="AG167" i="37"/>
  <c r="AK167" i="37"/>
  <c r="AL167" i="37" s="1"/>
  <c r="AF167" i="37" s="1"/>
  <c r="AC166" i="37"/>
  <c r="AC165" i="37"/>
  <c r="AG164" i="37"/>
  <c r="AK164" i="37"/>
  <c r="AG163" i="37"/>
  <c r="AK163" i="37"/>
  <c r="AL163" i="37" s="1"/>
  <c r="AF163" i="37" s="1"/>
  <c r="AH163" i="37" s="1"/>
  <c r="AG162" i="37"/>
  <c r="AK162" i="37"/>
  <c r="AL162" i="37" s="1"/>
  <c r="AF162" i="37" s="1"/>
  <c r="AC161" i="37"/>
  <c r="AG160" i="37"/>
  <c r="AK160" i="37"/>
  <c r="AC159" i="37"/>
  <c r="AG158" i="37"/>
  <c r="AK158" i="37"/>
  <c r="AC157" i="37"/>
  <c r="AG156" i="37"/>
  <c r="AK156" i="37"/>
  <c r="AG155" i="37"/>
  <c r="AK155" i="37"/>
  <c r="AL155" i="37" s="1"/>
  <c r="AF155" i="37" s="1"/>
  <c r="AG154" i="37"/>
  <c r="AK154" i="37"/>
  <c r="AL154" i="37" s="1"/>
  <c r="AF154" i="37" s="1"/>
  <c r="AG153" i="37"/>
  <c r="AK153" i="37"/>
  <c r="AL153" i="37" s="1"/>
  <c r="AF153" i="37" s="1"/>
  <c r="AH153" i="37" s="1"/>
  <c r="AG152" i="37"/>
  <c r="AK152" i="37"/>
  <c r="AL152" i="37" s="1"/>
  <c r="AF152" i="37" s="1"/>
  <c r="AG151" i="37"/>
  <c r="AK151" i="37"/>
  <c r="AL151" i="37" s="1"/>
  <c r="AF151" i="37" s="1"/>
  <c r="AC150" i="37"/>
  <c r="AG149" i="37"/>
  <c r="AK149" i="37"/>
  <c r="AG148" i="37"/>
  <c r="AK148" i="37"/>
  <c r="AL148" i="37" s="1"/>
  <c r="AF148" i="37" s="1"/>
  <c r="AG147" i="37"/>
  <c r="AK147" i="37"/>
  <c r="AL147" i="37" s="1"/>
  <c r="AF147" i="37" s="1"/>
  <c r="AH147" i="37" s="1"/>
  <c r="AG146" i="37"/>
  <c r="AK146" i="37"/>
  <c r="AL146" i="37" s="1"/>
  <c r="AF146" i="37" s="1"/>
  <c r="AH146" i="37" s="1"/>
  <c r="AG145" i="37"/>
  <c r="AK145" i="37"/>
  <c r="AL145" i="37" s="1"/>
  <c r="AF145" i="37" s="1"/>
  <c r="AH145" i="37" s="1"/>
  <c r="AC144" i="37"/>
  <c r="AG143" i="37"/>
  <c r="AK143" i="37"/>
  <c r="AC142" i="37"/>
  <c r="AG141" i="37"/>
  <c r="AK141" i="37"/>
  <c r="AC140" i="37"/>
  <c r="AG139" i="37"/>
  <c r="AK139" i="37"/>
  <c r="AG138" i="37"/>
  <c r="AK138" i="37"/>
  <c r="AL138" i="37" s="1"/>
  <c r="AF138" i="37" s="1"/>
  <c r="AG137" i="37"/>
  <c r="AK137" i="37"/>
  <c r="AL137" i="37" s="1"/>
  <c r="AF137" i="37" s="1"/>
  <c r="AC136" i="37"/>
  <c r="AG135" i="37"/>
  <c r="AK135" i="37"/>
  <c r="AG134" i="37"/>
  <c r="AK134" i="37"/>
  <c r="AL134" i="37" s="1"/>
  <c r="AF134" i="37" s="1"/>
  <c r="AG133" i="37"/>
  <c r="AK133" i="37"/>
  <c r="AL133" i="37" s="1"/>
  <c r="AF133" i="37" s="1"/>
  <c r="AH133" i="37" s="1"/>
  <c r="AC132" i="37"/>
  <c r="AG131" i="37"/>
  <c r="AK131" i="37"/>
  <c r="AG130" i="37"/>
  <c r="AK130" i="37"/>
  <c r="AL130" i="37" s="1"/>
  <c r="AF130" i="37" s="1"/>
  <c r="AH130" i="37" s="1"/>
  <c r="AG129" i="37"/>
  <c r="AK129" i="37"/>
  <c r="AL129" i="37" s="1"/>
  <c r="AF129" i="37" s="1"/>
  <c r="AG128" i="37"/>
  <c r="AK128" i="37"/>
  <c r="AL128" i="37" s="1"/>
  <c r="AF128" i="37" s="1"/>
  <c r="AG127" i="37"/>
  <c r="AK127" i="37"/>
  <c r="AL127" i="37" s="1"/>
  <c r="AF127" i="37" s="1"/>
  <c r="AG126" i="37"/>
  <c r="AK126" i="37"/>
  <c r="AL126" i="37" s="1"/>
  <c r="AF126" i="37" s="1"/>
  <c r="AH126" i="37" s="1"/>
  <c r="AG125" i="37"/>
  <c r="AK125" i="37"/>
  <c r="AL125" i="37" s="1"/>
  <c r="AF125" i="37" s="1"/>
  <c r="AC124" i="37"/>
  <c r="AG123" i="37"/>
  <c r="AK123" i="37"/>
  <c r="AG122" i="37"/>
  <c r="AK122" i="37"/>
  <c r="AL122" i="37" s="1"/>
  <c r="AF122" i="37" s="1"/>
  <c r="AH122" i="37" s="1"/>
  <c r="AG121" i="37"/>
  <c r="AK121" i="37"/>
  <c r="AL121" i="37" s="1"/>
  <c r="AF121" i="37" s="1"/>
  <c r="AC120" i="37"/>
  <c r="AG119" i="37"/>
  <c r="AK119" i="37"/>
  <c r="AG118" i="37"/>
  <c r="AK118" i="37"/>
  <c r="AL118" i="37" s="1"/>
  <c r="AF118" i="37" s="1"/>
  <c r="AG117" i="37"/>
  <c r="AK117" i="37"/>
  <c r="AL117" i="37" s="1"/>
  <c r="AF117" i="37" s="1"/>
  <c r="AH117" i="37" s="1"/>
  <c r="AG116" i="37"/>
  <c r="AK116" i="37"/>
  <c r="AL116" i="37" s="1"/>
  <c r="AF116" i="37" s="1"/>
  <c r="AC115" i="37"/>
  <c r="AG114" i="37"/>
  <c r="AK114" i="37"/>
  <c r="AG113" i="37"/>
  <c r="AK113" i="37"/>
  <c r="AL113" i="37" s="1"/>
  <c r="AF113" i="37" s="1"/>
  <c r="AH113" i="37" s="1"/>
  <c r="AC112" i="37"/>
  <c r="AG111" i="37"/>
  <c r="AK111" i="37"/>
  <c r="AC110" i="37"/>
  <c r="AG109" i="37"/>
  <c r="AK109" i="37"/>
  <c r="AC108" i="37"/>
  <c r="AG107" i="37"/>
  <c r="AK107" i="37"/>
  <c r="AC106" i="37"/>
  <c r="AG105" i="37"/>
  <c r="AK105" i="37"/>
  <c r="AC104" i="37"/>
  <c r="AG103" i="37"/>
  <c r="AK103" i="37"/>
  <c r="AC102" i="37"/>
  <c r="AG101" i="37"/>
  <c r="AK101" i="37"/>
  <c r="AC100" i="37"/>
  <c r="AG99" i="37"/>
  <c r="AK99" i="37"/>
  <c r="AG98" i="37"/>
  <c r="AK98" i="37"/>
  <c r="AL98" i="37" s="1"/>
  <c r="AF98" i="37" s="1"/>
  <c r="AC97" i="37"/>
  <c r="AG96" i="37"/>
  <c r="AK96" i="37"/>
  <c r="AG95" i="37"/>
  <c r="AK95" i="37"/>
  <c r="AL95" i="37" s="1"/>
  <c r="AF95" i="37" s="1"/>
  <c r="AH95" i="37" s="1"/>
  <c r="AG94" i="37"/>
  <c r="AK94" i="37"/>
  <c r="AL94" i="37" s="1"/>
  <c r="AF94" i="37" s="1"/>
  <c r="AH94" i="37" s="1"/>
  <c r="AG93" i="37"/>
  <c r="AK93" i="37"/>
  <c r="AL93" i="37" s="1"/>
  <c r="AF93" i="37" s="1"/>
  <c r="AH93" i="37" s="1"/>
  <c r="AG92" i="37"/>
  <c r="AK92" i="37"/>
  <c r="AL92" i="37" s="1"/>
  <c r="AF92" i="37" s="1"/>
  <c r="AG91" i="37"/>
  <c r="AK91" i="37"/>
  <c r="AL91" i="37" s="1"/>
  <c r="AF91" i="37" s="1"/>
  <c r="AH91" i="37" s="1"/>
  <c r="AC90" i="37"/>
  <c r="AG89" i="37"/>
  <c r="AK89" i="37"/>
  <c r="AC88" i="37"/>
  <c r="AG87" i="37"/>
  <c r="AK87" i="37"/>
  <c r="AC86" i="37"/>
  <c r="AC85" i="37"/>
  <c r="AG84" i="37"/>
  <c r="AK84" i="37"/>
  <c r="AC83" i="37"/>
  <c r="AG82" i="37"/>
  <c r="AK82" i="37"/>
  <c r="AG81" i="37"/>
  <c r="AK81" i="37"/>
  <c r="AL81" i="37" s="1"/>
  <c r="AF81" i="37" s="1"/>
  <c r="AG80" i="37"/>
  <c r="AK80" i="37"/>
  <c r="AL80" i="37" s="1"/>
  <c r="AF80" i="37" s="1"/>
  <c r="AG79" i="37"/>
  <c r="AK79" i="37"/>
  <c r="AL79" i="37" s="1"/>
  <c r="AF79" i="37" s="1"/>
  <c r="AC78" i="37"/>
  <c r="AG77" i="37"/>
  <c r="AK77" i="37"/>
  <c r="AC76" i="37"/>
  <c r="AG75" i="37"/>
  <c r="AK75" i="37"/>
  <c r="AC74" i="37"/>
  <c r="AG73" i="37"/>
  <c r="AK73" i="37"/>
  <c r="AG72" i="37"/>
  <c r="AK72" i="37"/>
  <c r="AL72" i="37" s="1"/>
  <c r="AF72" i="37" s="1"/>
  <c r="AC71" i="37"/>
  <c r="AG70" i="37"/>
  <c r="AK70" i="37"/>
  <c r="AG69" i="37"/>
  <c r="AK69" i="37"/>
  <c r="AL69" i="37" s="1"/>
  <c r="AF69" i="37" s="1"/>
  <c r="AG68" i="37"/>
  <c r="AK68" i="37"/>
  <c r="AL68" i="37" s="1"/>
  <c r="AF68" i="37" s="1"/>
  <c r="AH68" i="37" s="1"/>
  <c r="AG67" i="37"/>
  <c r="AK67" i="37"/>
  <c r="AL67" i="37" s="1"/>
  <c r="AF67" i="37" s="1"/>
  <c r="AG66" i="37"/>
  <c r="AK66" i="37"/>
  <c r="AL66" i="37" s="1"/>
  <c r="AF66" i="37" s="1"/>
  <c r="AG65" i="37"/>
  <c r="AK65" i="37"/>
  <c r="AL65" i="37" s="1"/>
  <c r="AF65" i="37" s="1"/>
  <c r="AC64" i="37"/>
  <c r="AG63" i="37"/>
  <c r="AK63" i="37"/>
  <c r="AC62" i="37"/>
  <c r="AC61" i="37"/>
  <c r="AG60" i="37"/>
  <c r="AK60" i="37"/>
  <c r="AG59" i="37"/>
  <c r="AK59" i="37"/>
  <c r="AL59" i="37" s="1"/>
  <c r="AF59" i="37" s="1"/>
  <c r="AH59" i="37" s="1"/>
  <c r="AG58" i="37"/>
  <c r="AK58" i="37"/>
  <c r="AL58" i="37" s="1"/>
  <c r="AF58" i="37" s="1"/>
  <c r="AG57" i="37"/>
  <c r="AK57" i="37"/>
  <c r="AL57" i="37" s="1"/>
  <c r="AF57" i="37" s="1"/>
  <c r="AH57" i="37" s="1"/>
  <c r="AC56" i="37"/>
  <c r="AG55" i="37"/>
  <c r="AK55" i="37"/>
  <c r="AG54" i="37"/>
  <c r="AK54" i="37"/>
  <c r="AL54" i="37" s="1"/>
  <c r="AF54" i="37" s="1"/>
  <c r="AH54" i="37" s="1"/>
  <c r="AC53" i="37"/>
  <c r="AG52" i="37"/>
  <c r="AK52" i="37"/>
  <c r="AG51" i="37"/>
  <c r="AK51" i="37"/>
  <c r="AL51" i="37" s="1"/>
  <c r="AF51" i="37" s="1"/>
  <c r="AH51" i="37" s="1"/>
  <c r="AC50" i="37"/>
  <c r="AG49" i="37"/>
  <c r="AK49" i="37"/>
  <c r="AG48" i="37"/>
  <c r="AK48" i="37"/>
  <c r="AL48" i="37" s="1"/>
  <c r="AF48" i="37" s="1"/>
  <c r="AC47" i="37"/>
  <c r="AG46" i="37"/>
  <c r="AK46" i="37"/>
  <c r="AG45" i="37"/>
  <c r="AK45" i="37"/>
  <c r="AL45" i="37" s="1"/>
  <c r="AF45" i="37" s="1"/>
  <c r="AH45" i="37" s="1"/>
  <c r="AC44" i="37"/>
  <c r="AG43" i="37"/>
  <c r="AK43" i="37"/>
  <c r="AG42" i="37"/>
  <c r="AK42" i="37"/>
  <c r="AL42" i="37" s="1"/>
  <c r="AF42" i="37" s="1"/>
  <c r="AG41" i="37"/>
  <c r="AK41" i="37"/>
  <c r="AL41" i="37" s="1"/>
  <c r="AF41" i="37" s="1"/>
  <c r="AG40" i="37"/>
  <c r="AK40" i="37"/>
  <c r="AL40" i="37" s="1"/>
  <c r="AF40" i="37" s="1"/>
  <c r="AH40" i="37" s="1"/>
  <c r="AG39" i="37"/>
  <c r="AK39" i="37"/>
  <c r="AL39" i="37" s="1"/>
  <c r="AF39" i="37" s="1"/>
  <c r="AC38" i="37"/>
  <c r="AG37" i="37"/>
  <c r="AK37" i="37"/>
  <c r="AG36" i="37"/>
  <c r="AK36" i="37"/>
  <c r="AL36" i="37" s="1"/>
  <c r="AF36" i="37" s="1"/>
  <c r="AH36" i="37" s="1"/>
  <c r="AG35" i="37"/>
  <c r="AK35" i="37"/>
  <c r="AL35" i="37" s="1"/>
  <c r="AF35" i="37" s="1"/>
  <c r="AG34" i="37"/>
  <c r="AK34" i="37"/>
  <c r="AL34" i="37" s="1"/>
  <c r="AF34" i="37" s="1"/>
  <c r="AH34" i="37" s="1"/>
  <c r="AG33" i="37"/>
  <c r="AK33" i="37"/>
  <c r="AL33" i="37" s="1"/>
  <c r="AF33" i="37" s="1"/>
  <c r="AH33" i="37" s="1"/>
  <c r="AC32" i="37"/>
  <c r="AG31" i="37"/>
  <c r="AK31" i="37"/>
  <c r="AC30" i="37"/>
  <c r="AG29" i="37"/>
  <c r="AK29" i="37"/>
  <c r="AG28" i="37"/>
  <c r="AK28" i="37"/>
  <c r="AL28" i="37" s="1"/>
  <c r="AF28" i="37" s="1"/>
  <c r="AH28" i="37" s="1"/>
  <c r="AG27" i="37"/>
  <c r="AK27" i="37"/>
  <c r="AL27" i="37" s="1"/>
  <c r="AF27" i="37" s="1"/>
  <c r="AH27" i="37" s="1"/>
  <c r="AG26" i="37"/>
  <c r="AK26" i="37"/>
  <c r="AL26" i="37" s="1"/>
  <c r="AF26" i="37" s="1"/>
  <c r="AG25" i="37"/>
  <c r="AK25" i="37"/>
  <c r="AL25" i="37" s="1"/>
  <c r="AF25" i="37" s="1"/>
  <c r="AH25" i="37" s="1"/>
  <c r="AG24" i="37"/>
  <c r="AK24" i="37"/>
  <c r="AL24" i="37" s="1"/>
  <c r="AF24" i="37" s="1"/>
  <c r="AH24" i="37" s="1"/>
  <c r="AG23" i="37"/>
  <c r="AK23" i="37"/>
  <c r="AL23" i="37" s="1"/>
  <c r="AF23" i="37" s="1"/>
  <c r="AH23" i="37" s="1"/>
  <c r="AC22" i="37"/>
  <c r="AG21" i="37"/>
  <c r="AK21" i="37"/>
  <c r="AG20" i="37"/>
  <c r="AK20" i="37"/>
  <c r="AL20" i="37" s="1"/>
  <c r="AF20" i="37" s="1"/>
  <c r="AC19" i="37"/>
  <c r="AG18" i="37"/>
  <c r="AK18" i="37"/>
  <c r="AC17" i="37"/>
  <c r="AG16" i="37"/>
  <c r="AK16" i="37"/>
  <c r="AG15" i="37"/>
  <c r="AK15" i="37"/>
  <c r="AL15" i="37" s="1"/>
  <c r="AF15" i="37" s="1"/>
  <c r="AG14" i="37"/>
  <c r="AK14" i="37"/>
  <c r="AL14" i="37" s="1"/>
  <c r="AF14" i="37" s="1"/>
  <c r="AG13" i="37"/>
  <c r="AK13" i="37"/>
  <c r="AL13" i="37" s="1"/>
  <c r="AF13" i="37" s="1"/>
  <c r="AH13" i="37" s="1"/>
  <c r="AG12" i="37"/>
  <c r="AK12" i="37"/>
  <c r="AL12" i="37" s="1"/>
  <c r="AF12" i="37" s="1"/>
  <c r="AG11" i="37"/>
  <c r="AK11" i="37"/>
  <c r="AL11" i="37" s="1"/>
  <c r="AF11" i="37" s="1"/>
  <c r="AG10" i="37"/>
  <c r="AK10" i="37"/>
  <c r="AL10" i="37" s="1"/>
  <c r="AF10" i="37" s="1"/>
  <c r="AG9" i="37"/>
  <c r="AK9" i="37"/>
  <c r="AL9" i="37" s="1"/>
  <c r="AF9" i="37" s="1"/>
  <c r="AH9" i="37" s="1"/>
  <c r="AG8" i="37"/>
  <c r="AK8" i="37"/>
  <c r="AL8" i="37" s="1"/>
  <c r="AF8" i="37" s="1"/>
  <c r="AG7" i="37"/>
  <c r="AK7" i="37"/>
  <c r="AL7" i="37" s="1"/>
  <c r="AF7" i="37" s="1"/>
  <c r="AG6" i="37"/>
  <c r="AK6" i="37"/>
  <c r="AL6" i="37" s="1"/>
  <c r="AF6" i="37" s="1"/>
  <c r="AG5" i="37"/>
  <c r="AK5" i="37"/>
  <c r="AL5" i="37" s="1"/>
  <c r="AF5" i="37" s="1"/>
  <c r="AH5" i="37" s="1"/>
  <c r="AG4" i="37"/>
  <c r="AK4" i="37"/>
  <c r="AL4" i="37" s="1"/>
  <c r="AF4" i="37" s="1"/>
  <c r="AG3" i="37"/>
  <c r="AK3" i="37"/>
  <c r="AL3" i="37" s="1"/>
  <c r="AF3" i="37" s="1"/>
  <c r="X1000" i="37"/>
  <c r="Y1000" i="37" s="1"/>
  <c r="Z1000" i="37"/>
  <c r="X999" i="37"/>
  <c r="Y999" i="37" s="1"/>
  <c r="Z999" i="37"/>
  <c r="X998" i="37"/>
  <c r="Y998" i="37" s="1"/>
  <c r="Z998" i="37"/>
  <c r="X997" i="37"/>
  <c r="Y997" i="37" s="1"/>
  <c r="Z997" i="37"/>
  <c r="X996" i="37"/>
  <c r="Y996" i="37" s="1"/>
  <c r="Z996" i="37"/>
  <c r="X995" i="37"/>
  <c r="Y995" i="37" s="1"/>
  <c r="Z995" i="37"/>
  <c r="X994" i="37"/>
  <c r="Y994" i="37" s="1"/>
  <c r="Z994" i="37"/>
  <c r="X993" i="37"/>
  <c r="Y993" i="37" s="1"/>
  <c r="Z993" i="37"/>
  <c r="X991" i="37"/>
  <c r="Y991" i="37" s="1"/>
  <c r="Z991" i="37"/>
  <c r="X990" i="37"/>
  <c r="Y990" i="37" s="1"/>
  <c r="Z990" i="37"/>
  <c r="X988" i="37"/>
  <c r="Y988" i="37" s="1"/>
  <c r="Z988" i="37"/>
  <c r="X987" i="37"/>
  <c r="Y987" i="37" s="1"/>
  <c r="Z987" i="37"/>
  <c r="X986" i="37"/>
  <c r="Y986" i="37" s="1"/>
  <c r="Z986" i="37"/>
  <c r="X984" i="37"/>
  <c r="Y984" i="37" s="1"/>
  <c r="Z984" i="37"/>
  <c r="X983" i="37"/>
  <c r="Y983" i="37" s="1"/>
  <c r="Z983" i="37"/>
  <c r="X982" i="37"/>
  <c r="Y982" i="37" s="1"/>
  <c r="Z982" i="37"/>
  <c r="X981" i="37"/>
  <c r="Y981" i="37" s="1"/>
  <c r="Z981" i="37"/>
  <c r="X980" i="37"/>
  <c r="Y980" i="37" s="1"/>
  <c r="Z980" i="37"/>
  <c r="X979" i="37"/>
  <c r="Y979" i="37" s="1"/>
  <c r="Z979" i="37"/>
  <c r="X978" i="37"/>
  <c r="Y978" i="37" s="1"/>
  <c r="Z978" i="37"/>
  <c r="X977" i="37"/>
  <c r="Y977" i="37" s="1"/>
  <c r="Z977" i="37"/>
  <c r="X976" i="37"/>
  <c r="Y976" i="37" s="1"/>
  <c r="Z976" i="37"/>
  <c r="X975" i="37"/>
  <c r="Y975" i="37" s="1"/>
  <c r="Z975" i="37"/>
  <c r="X973" i="37"/>
  <c r="Y973" i="37" s="1"/>
  <c r="Z973" i="37"/>
  <c r="X972" i="37"/>
  <c r="Y972" i="37" s="1"/>
  <c r="Z972" i="37"/>
  <c r="X971" i="37"/>
  <c r="Y971" i="37" s="1"/>
  <c r="Z971" i="37"/>
  <c r="X970" i="37"/>
  <c r="Y970" i="37" s="1"/>
  <c r="Z970" i="37"/>
  <c r="X969" i="37"/>
  <c r="Y969" i="37" s="1"/>
  <c r="Z969" i="37"/>
  <c r="X968" i="37"/>
  <c r="Y968" i="37" s="1"/>
  <c r="Z968" i="37"/>
  <c r="X966" i="37"/>
  <c r="Y966" i="37" s="1"/>
  <c r="Z966" i="37"/>
  <c r="X965" i="37"/>
  <c r="Y965" i="37" s="1"/>
  <c r="Z965" i="37"/>
  <c r="X963" i="37"/>
  <c r="Y963" i="37" s="1"/>
  <c r="Z963" i="37"/>
  <c r="X962" i="37"/>
  <c r="Y962" i="37" s="1"/>
  <c r="Z962" i="37"/>
  <c r="X961" i="37"/>
  <c r="Y961" i="37" s="1"/>
  <c r="Z961" i="37"/>
  <c r="X960" i="37"/>
  <c r="Y960" i="37" s="1"/>
  <c r="Z960" i="37"/>
  <c r="X959" i="37"/>
  <c r="Y959" i="37" s="1"/>
  <c r="Z959" i="37"/>
  <c r="X958" i="37"/>
  <c r="Y958" i="37" s="1"/>
  <c r="Z958" i="37"/>
  <c r="X957" i="37"/>
  <c r="Y957" i="37" s="1"/>
  <c r="Z957" i="37"/>
  <c r="X956" i="37"/>
  <c r="Y956" i="37" s="1"/>
  <c r="Z956" i="37"/>
  <c r="X955" i="37"/>
  <c r="Y955" i="37" s="1"/>
  <c r="Z955" i="37"/>
  <c r="X953" i="37"/>
  <c r="Y953" i="37" s="1"/>
  <c r="Z953" i="37"/>
  <c r="X952" i="37"/>
  <c r="Y952" i="37" s="1"/>
  <c r="Z952" i="37"/>
  <c r="X951" i="37"/>
  <c r="Y951" i="37" s="1"/>
  <c r="Z951" i="37"/>
  <c r="X950" i="37"/>
  <c r="Y950" i="37" s="1"/>
  <c r="Z950" i="37"/>
  <c r="X949" i="37"/>
  <c r="Y949" i="37" s="1"/>
  <c r="Z949" i="37"/>
  <c r="X948" i="37"/>
  <c r="Y948" i="37" s="1"/>
  <c r="Z948" i="37"/>
  <c r="X947" i="37"/>
  <c r="Y947" i="37" s="1"/>
  <c r="Z947" i="37"/>
  <c r="X946" i="37"/>
  <c r="Y946" i="37" s="1"/>
  <c r="Z946" i="37"/>
  <c r="X945" i="37"/>
  <c r="Y945" i="37" s="1"/>
  <c r="Z945" i="37"/>
  <c r="X944" i="37"/>
  <c r="Y944" i="37" s="1"/>
  <c r="Z944" i="37"/>
  <c r="X943" i="37"/>
  <c r="Y943" i="37" s="1"/>
  <c r="Z943" i="37"/>
  <c r="X942" i="37"/>
  <c r="Y942" i="37" s="1"/>
  <c r="Z942" i="37"/>
  <c r="X940" i="37"/>
  <c r="Y940" i="37" s="1"/>
  <c r="Z940" i="37"/>
  <c r="X939" i="37"/>
  <c r="Y939" i="37" s="1"/>
  <c r="Z939" i="37"/>
  <c r="X938" i="37"/>
  <c r="Y938" i="37" s="1"/>
  <c r="Z938" i="37"/>
  <c r="X937" i="37"/>
  <c r="Y937" i="37" s="1"/>
  <c r="Z937" i="37"/>
  <c r="X936" i="37"/>
  <c r="Y936" i="37" s="1"/>
  <c r="Z936" i="37"/>
  <c r="X935" i="37"/>
  <c r="Y935" i="37" s="1"/>
  <c r="Z935" i="37"/>
  <c r="X934" i="37"/>
  <c r="Y934" i="37" s="1"/>
  <c r="Z934" i="37"/>
  <c r="X933" i="37"/>
  <c r="Y933" i="37" s="1"/>
  <c r="Z933" i="37"/>
  <c r="X932" i="37"/>
  <c r="Y932" i="37" s="1"/>
  <c r="Z932" i="37"/>
  <c r="X931" i="37"/>
  <c r="Y931" i="37" s="1"/>
  <c r="Z931" i="37"/>
  <c r="X930" i="37"/>
  <c r="Y930" i="37" s="1"/>
  <c r="Z930" i="37"/>
  <c r="X928" i="37"/>
  <c r="Y928" i="37" s="1"/>
  <c r="Z928" i="37"/>
  <c r="X927" i="37"/>
  <c r="Y927" i="37" s="1"/>
  <c r="Z927" i="37"/>
  <c r="X926" i="37"/>
  <c r="Y926" i="37" s="1"/>
  <c r="Z926" i="37"/>
  <c r="X925" i="37"/>
  <c r="Y925" i="37" s="1"/>
  <c r="Z925" i="37"/>
  <c r="X924" i="37"/>
  <c r="Y924" i="37" s="1"/>
  <c r="Z924" i="37"/>
  <c r="X923" i="37"/>
  <c r="Y923" i="37" s="1"/>
  <c r="Z923" i="37"/>
  <c r="X922" i="37"/>
  <c r="Y922" i="37" s="1"/>
  <c r="Z922" i="37"/>
  <c r="X921" i="37"/>
  <c r="Y921" i="37" s="1"/>
  <c r="Z921" i="37"/>
  <c r="X920" i="37"/>
  <c r="Y920" i="37" s="1"/>
  <c r="Z920" i="37"/>
  <c r="X919" i="37"/>
  <c r="Y919" i="37" s="1"/>
  <c r="Z919" i="37"/>
  <c r="X918" i="37"/>
  <c r="Y918" i="37" s="1"/>
  <c r="Z918" i="37"/>
  <c r="X917" i="37"/>
  <c r="Y917" i="37" s="1"/>
  <c r="Z917" i="37"/>
  <c r="X916" i="37"/>
  <c r="Y916" i="37" s="1"/>
  <c r="Z916" i="37"/>
  <c r="X915" i="37"/>
  <c r="Y915" i="37" s="1"/>
  <c r="Z915" i="37"/>
  <c r="X914" i="37"/>
  <c r="Y914" i="37" s="1"/>
  <c r="Z914" i="37"/>
  <c r="X913" i="37"/>
  <c r="Y913" i="37" s="1"/>
  <c r="Z913" i="37"/>
  <c r="X912" i="37"/>
  <c r="Y912" i="37" s="1"/>
  <c r="Z912" i="37"/>
  <c r="X911" i="37"/>
  <c r="Y911" i="37" s="1"/>
  <c r="Z911" i="37"/>
  <c r="X910" i="37"/>
  <c r="Y910" i="37" s="1"/>
  <c r="Z910" i="37"/>
  <c r="X909" i="37"/>
  <c r="Y909" i="37" s="1"/>
  <c r="Z909" i="37"/>
  <c r="X908" i="37"/>
  <c r="Y908" i="37" s="1"/>
  <c r="Z908" i="37"/>
  <c r="X907" i="37"/>
  <c r="Y907" i="37" s="1"/>
  <c r="Z907" i="37"/>
  <c r="X906" i="37"/>
  <c r="Y906" i="37" s="1"/>
  <c r="Z906" i="37"/>
  <c r="X905" i="37"/>
  <c r="Y905" i="37" s="1"/>
  <c r="Z905" i="37"/>
  <c r="X904" i="37"/>
  <c r="Y904" i="37" s="1"/>
  <c r="Z904" i="37"/>
  <c r="X903" i="37"/>
  <c r="Y903" i="37" s="1"/>
  <c r="Z903" i="37"/>
  <c r="X902" i="37"/>
  <c r="Y902" i="37" s="1"/>
  <c r="Z902" i="37"/>
  <c r="X901" i="37"/>
  <c r="Y901" i="37" s="1"/>
  <c r="Z901" i="37"/>
  <c r="X900" i="37"/>
  <c r="Y900" i="37" s="1"/>
  <c r="Z900" i="37"/>
  <c r="X899" i="37"/>
  <c r="Y899" i="37" s="1"/>
  <c r="Z899" i="37"/>
  <c r="X898" i="37"/>
  <c r="Y898" i="37" s="1"/>
  <c r="Z898" i="37"/>
  <c r="X897" i="37"/>
  <c r="Y897" i="37" s="1"/>
  <c r="Z897" i="37"/>
  <c r="X896" i="37"/>
  <c r="Y896" i="37" s="1"/>
  <c r="Z896" i="37"/>
  <c r="X895" i="37"/>
  <c r="Y895" i="37" s="1"/>
  <c r="Z895" i="37"/>
  <c r="X894" i="37"/>
  <c r="Y894" i="37" s="1"/>
  <c r="Z894" i="37"/>
  <c r="X893" i="37"/>
  <c r="Y893" i="37" s="1"/>
  <c r="Z893" i="37"/>
  <c r="X892" i="37"/>
  <c r="Y892" i="37" s="1"/>
  <c r="Z892" i="37"/>
  <c r="X890" i="37"/>
  <c r="Y890" i="37" s="1"/>
  <c r="Z890" i="37"/>
  <c r="X889" i="37"/>
  <c r="Y889" i="37" s="1"/>
  <c r="Z889" i="37"/>
  <c r="X888" i="37"/>
  <c r="Y888" i="37" s="1"/>
  <c r="Z888" i="37"/>
  <c r="X887" i="37"/>
  <c r="Y887" i="37" s="1"/>
  <c r="Z887" i="37"/>
  <c r="X886" i="37"/>
  <c r="Y886" i="37" s="1"/>
  <c r="Z886" i="37"/>
  <c r="X885" i="37"/>
  <c r="Y885" i="37" s="1"/>
  <c r="Z885" i="37"/>
  <c r="X884" i="37"/>
  <c r="Y884" i="37" s="1"/>
  <c r="Z884" i="37"/>
  <c r="X883" i="37"/>
  <c r="Y883" i="37" s="1"/>
  <c r="Z883" i="37"/>
  <c r="X882" i="37"/>
  <c r="Y882" i="37" s="1"/>
  <c r="Z882" i="37"/>
  <c r="X881" i="37"/>
  <c r="Y881" i="37" s="1"/>
  <c r="Z881" i="37"/>
  <c r="X880" i="37"/>
  <c r="Y880" i="37" s="1"/>
  <c r="Z880" i="37"/>
  <c r="X879" i="37"/>
  <c r="Y879" i="37" s="1"/>
  <c r="Z879" i="37"/>
  <c r="X878" i="37"/>
  <c r="Y878" i="37" s="1"/>
  <c r="Z878" i="37"/>
  <c r="X877" i="37"/>
  <c r="Y877" i="37" s="1"/>
  <c r="Z877" i="37"/>
  <c r="X876" i="37"/>
  <c r="Y876" i="37" s="1"/>
  <c r="Z876" i="37"/>
  <c r="X875" i="37"/>
  <c r="Y875" i="37" s="1"/>
  <c r="Z875" i="37"/>
  <c r="X874" i="37"/>
  <c r="Y874" i="37" s="1"/>
  <c r="Z874" i="37"/>
  <c r="X873" i="37"/>
  <c r="Y873" i="37" s="1"/>
  <c r="Z873" i="37"/>
  <c r="X872" i="37"/>
  <c r="Y872" i="37" s="1"/>
  <c r="Z872" i="37"/>
  <c r="X871" i="37"/>
  <c r="Y871" i="37" s="1"/>
  <c r="Z871" i="37"/>
  <c r="X870" i="37"/>
  <c r="Y870" i="37" s="1"/>
  <c r="Z870" i="37"/>
  <c r="X869" i="37"/>
  <c r="Y869" i="37" s="1"/>
  <c r="Z869" i="37"/>
  <c r="X868" i="37"/>
  <c r="Y868" i="37" s="1"/>
  <c r="Z868" i="37"/>
  <c r="X867" i="37"/>
  <c r="Y867" i="37" s="1"/>
  <c r="Z867" i="37"/>
  <c r="X866" i="37"/>
  <c r="Y866" i="37" s="1"/>
  <c r="Z866" i="37"/>
  <c r="X865" i="37"/>
  <c r="Y865" i="37" s="1"/>
  <c r="Z865" i="37"/>
  <c r="X864" i="37"/>
  <c r="Y864" i="37" s="1"/>
  <c r="Z864" i="37"/>
  <c r="X862" i="37"/>
  <c r="Y862" i="37" s="1"/>
  <c r="Z862" i="37"/>
  <c r="X861" i="37"/>
  <c r="Y861" i="37" s="1"/>
  <c r="Z861" i="37"/>
  <c r="X860" i="37"/>
  <c r="Y860" i="37" s="1"/>
  <c r="Z860" i="37"/>
  <c r="X859" i="37"/>
  <c r="Y859" i="37" s="1"/>
  <c r="Z859" i="37"/>
  <c r="X858" i="37"/>
  <c r="Y858" i="37" s="1"/>
  <c r="Z858" i="37"/>
  <c r="X857" i="37"/>
  <c r="Y857" i="37" s="1"/>
  <c r="Z857" i="37"/>
  <c r="X856" i="37"/>
  <c r="Y856" i="37" s="1"/>
  <c r="Z856" i="37"/>
  <c r="X855" i="37"/>
  <c r="Y855" i="37" s="1"/>
  <c r="Z855" i="37"/>
  <c r="X854" i="37"/>
  <c r="Y854" i="37" s="1"/>
  <c r="Z854" i="37"/>
  <c r="X853" i="37"/>
  <c r="Y853" i="37" s="1"/>
  <c r="Z853" i="37"/>
  <c r="X852" i="37"/>
  <c r="Y852" i="37" s="1"/>
  <c r="Z852" i="37"/>
  <c r="X851" i="37"/>
  <c r="Y851" i="37" s="1"/>
  <c r="Z851" i="37"/>
  <c r="X849" i="37"/>
  <c r="Y849" i="37" s="1"/>
  <c r="Z849" i="37"/>
  <c r="X848" i="37"/>
  <c r="Y848" i="37" s="1"/>
  <c r="Z848" i="37"/>
  <c r="X847" i="37"/>
  <c r="Y847" i="37" s="1"/>
  <c r="Z847" i="37"/>
  <c r="X845" i="37"/>
  <c r="Y845" i="37" s="1"/>
  <c r="Z845" i="37"/>
  <c r="X844" i="37"/>
  <c r="Y844" i="37" s="1"/>
  <c r="Z844" i="37"/>
  <c r="X843" i="37"/>
  <c r="Y843" i="37" s="1"/>
  <c r="Z843" i="37"/>
  <c r="X842" i="37"/>
  <c r="Y842" i="37" s="1"/>
  <c r="Z842" i="37"/>
  <c r="X841" i="37"/>
  <c r="Y841" i="37" s="1"/>
  <c r="Z841" i="37"/>
  <c r="X840" i="37"/>
  <c r="Y840" i="37" s="1"/>
  <c r="Z840" i="37"/>
  <c r="X839" i="37"/>
  <c r="Y839" i="37" s="1"/>
  <c r="Z839" i="37"/>
  <c r="X838" i="37"/>
  <c r="Y838" i="37" s="1"/>
  <c r="Z838" i="37"/>
  <c r="X837" i="37"/>
  <c r="Y837" i="37" s="1"/>
  <c r="Z837" i="37"/>
  <c r="X836" i="37"/>
  <c r="Y836" i="37" s="1"/>
  <c r="Z836" i="37"/>
  <c r="X835" i="37"/>
  <c r="Y835" i="37" s="1"/>
  <c r="Z835" i="37"/>
  <c r="X834" i="37"/>
  <c r="Y834" i="37" s="1"/>
  <c r="Z834" i="37"/>
  <c r="X832" i="37"/>
  <c r="Y832" i="37" s="1"/>
  <c r="Z832" i="37"/>
  <c r="X831" i="37"/>
  <c r="Y831" i="37" s="1"/>
  <c r="Z831" i="37"/>
  <c r="X830" i="37"/>
  <c r="Y830" i="37" s="1"/>
  <c r="Z830" i="37"/>
  <c r="X829" i="37"/>
  <c r="Y829" i="37" s="1"/>
  <c r="Z829" i="37"/>
  <c r="X828" i="37"/>
  <c r="Y828" i="37" s="1"/>
  <c r="Z828" i="37"/>
  <c r="X827" i="37"/>
  <c r="Y827" i="37" s="1"/>
  <c r="Z827" i="37"/>
  <c r="X826" i="37"/>
  <c r="Y826" i="37" s="1"/>
  <c r="Z826" i="37"/>
  <c r="X825" i="37"/>
  <c r="Y825" i="37" s="1"/>
  <c r="Z825" i="37"/>
  <c r="X824" i="37"/>
  <c r="Y824" i="37" s="1"/>
  <c r="Z824" i="37"/>
  <c r="X823" i="37"/>
  <c r="Y823" i="37" s="1"/>
  <c r="Z823" i="37"/>
  <c r="X822" i="37"/>
  <c r="Y822" i="37" s="1"/>
  <c r="Z822" i="37"/>
  <c r="X821" i="37"/>
  <c r="Y821" i="37" s="1"/>
  <c r="Z821" i="37"/>
  <c r="X820" i="37"/>
  <c r="Y820" i="37" s="1"/>
  <c r="Z820" i="37"/>
  <c r="X819" i="37"/>
  <c r="Y819" i="37" s="1"/>
  <c r="Z819" i="37"/>
  <c r="X818" i="37"/>
  <c r="Y818" i="37" s="1"/>
  <c r="Z818" i="37"/>
  <c r="X817" i="37"/>
  <c r="Y817" i="37" s="1"/>
  <c r="Z817" i="37"/>
  <c r="X816" i="37"/>
  <c r="Y816" i="37" s="1"/>
  <c r="Z816" i="37"/>
  <c r="X815" i="37"/>
  <c r="Y815" i="37" s="1"/>
  <c r="Z815" i="37"/>
  <c r="X814" i="37"/>
  <c r="Y814" i="37" s="1"/>
  <c r="Z814" i="37"/>
  <c r="X812" i="37"/>
  <c r="Y812" i="37" s="1"/>
  <c r="Z812" i="37"/>
  <c r="X811" i="37"/>
  <c r="Y811" i="37" s="1"/>
  <c r="Z811" i="37"/>
  <c r="X809" i="37"/>
  <c r="Y809" i="37" s="1"/>
  <c r="Z809" i="37"/>
  <c r="X808" i="37"/>
  <c r="Y808" i="37" s="1"/>
  <c r="Z808" i="37"/>
  <c r="X807" i="37"/>
  <c r="Y807" i="37" s="1"/>
  <c r="Z807" i="37"/>
  <c r="X806" i="37"/>
  <c r="Y806" i="37" s="1"/>
  <c r="Z806" i="37"/>
  <c r="X805" i="37"/>
  <c r="Y805" i="37" s="1"/>
  <c r="Z805" i="37"/>
  <c r="X804" i="37"/>
  <c r="Y804" i="37" s="1"/>
  <c r="Z804" i="37"/>
  <c r="X803" i="37"/>
  <c r="Y803" i="37" s="1"/>
  <c r="Z803" i="37"/>
  <c r="X802" i="37"/>
  <c r="Y802" i="37" s="1"/>
  <c r="Z802" i="37"/>
  <c r="X801" i="37"/>
  <c r="Y801" i="37" s="1"/>
  <c r="Z801" i="37"/>
  <c r="X800" i="37"/>
  <c r="Y800" i="37" s="1"/>
  <c r="Z800" i="37"/>
  <c r="X798" i="37"/>
  <c r="Y798" i="37" s="1"/>
  <c r="Z798" i="37"/>
  <c r="X797" i="37"/>
  <c r="Y797" i="37" s="1"/>
  <c r="Z797" i="37"/>
  <c r="X796" i="37"/>
  <c r="Y796" i="37" s="1"/>
  <c r="Z796" i="37"/>
  <c r="X795" i="37"/>
  <c r="Y795" i="37" s="1"/>
  <c r="Z795" i="37"/>
  <c r="X794" i="37"/>
  <c r="Y794" i="37" s="1"/>
  <c r="Z794" i="37"/>
  <c r="X793" i="37"/>
  <c r="Y793" i="37" s="1"/>
  <c r="Z793" i="37"/>
  <c r="X792" i="37"/>
  <c r="Y792" i="37" s="1"/>
  <c r="Z792" i="37"/>
  <c r="X791" i="37"/>
  <c r="Y791" i="37" s="1"/>
  <c r="Z791" i="37"/>
  <c r="X790" i="37"/>
  <c r="Y790" i="37" s="1"/>
  <c r="Z790" i="37"/>
  <c r="X789" i="37"/>
  <c r="Y789" i="37" s="1"/>
  <c r="Z789" i="37"/>
  <c r="X788" i="37"/>
  <c r="Y788" i="37" s="1"/>
  <c r="Z788" i="37"/>
  <c r="X787" i="37"/>
  <c r="Y787" i="37" s="1"/>
  <c r="Z787" i="37"/>
  <c r="X786" i="37"/>
  <c r="Y786" i="37" s="1"/>
  <c r="Z786" i="37"/>
  <c r="X785" i="37"/>
  <c r="Y785" i="37" s="1"/>
  <c r="Z785" i="37"/>
  <c r="X784" i="37"/>
  <c r="Y784" i="37" s="1"/>
  <c r="Z784" i="37"/>
  <c r="X783" i="37"/>
  <c r="Y783" i="37" s="1"/>
  <c r="Z783" i="37"/>
  <c r="X782" i="37"/>
  <c r="Y782" i="37" s="1"/>
  <c r="Z782" i="37"/>
  <c r="X781" i="37"/>
  <c r="Y781" i="37" s="1"/>
  <c r="Z781" i="37"/>
  <c r="X780" i="37"/>
  <c r="Y780" i="37" s="1"/>
  <c r="Z780" i="37"/>
  <c r="X779" i="37"/>
  <c r="Y779" i="37" s="1"/>
  <c r="Z779" i="37"/>
  <c r="X778" i="37"/>
  <c r="Y778" i="37" s="1"/>
  <c r="Z778" i="37"/>
  <c r="X777" i="37"/>
  <c r="Y777" i="37" s="1"/>
  <c r="Z777" i="37"/>
  <c r="X776" i="37"/>
  <c r="Y776" i="37" s="1"/>
  <c r="Z776" i="37"/>
  <c r="X775" i="37"/>
  <c r="Y775" i="37" s="1"/>
  <c r="Z775" i="37"/>
  <c r="X774" i="37"/>
  <c r="Y774" i="37" s="1"/>
  <c r="Z774" i="37"/>
  <c r="X773" i="37"/>
  <c r="Y773" i="37" s="1"/>
  <c r="Z773" i="37"/>
  <c r="X772" i="37"/>
  <c r="Y772" i="37" s="1"/>
  <c r="Z772" i="37"/>
  <c r="X771" i="37"/>
  <c r="Y771" i="37" s="1"/>
  <c r="Z771" i="37"/>
  <c r="X770" i="37"/>
  <c r="Y770" i="37" s="1"/>
  <c r="Z770" i="37"/>
  <c r="X769" i="37"/>
  <c r="Y769" i="37" s="1"/>
  <c r="Z769" i="37"/>
  <c r="X768" i="37"/>
  <c r="Y768" i="37" s="1"/>
  <c r="Z768" i="37"/>
  <c r="X767" i="37"/>
  <c r="Y767" i="37" s="1"/>
  <c r="Z767" i="37"/>
  <c r="X766" i="37"/>
  <c r="Y766" i="37" s="1"/>
  <c r="Z766" i="37"/>
  <c r="X765" i="37"/>
  <c r="Y765" i="37" s="1"/>
  <c r="Z765" i="37"/>
  <c r="X764" i="37"/>
  <c r="Y764" i="37" s="1"/>
  <c r="Z764" i="37"/>
  <c r="X763" i="37"/>
  <c r="Y763" i="37" s="1"/>
  <c r="Z763" i="37"/>
  <c r="X762" i="37"/>
  <c r="Y762" i="37" s="1"/>
  <c r="Z762" i="37"/>
  <c r="X761" i="37"/>
  <c r="Y761" i="37" s="1"/>
  <c r="Z761" i="37"/>
  <c r="X760" i="37"/>
  <c r="Y760" i="37" s="1"/>
  <c r="Z760" i="37"/>
  <c r="X759" i="37"/>
  <c r="Y759" i="37" s="1"/>
  <c r="Z759" i="37"/>
  <c r="X758" i="37"/>
  <c r="Y758" i="37" s="1"/>
  <c r="Z758" i="37"/>
  <c r="X757" i="37"/>
  <c r="Y757" i="37" s="1"/>
  <c r="Z757" i="37"/>
  <c r="X756" i="37"/>
  <c r="Y756" i="37" s="1"/>
  <c r="Z756" i="37"/>
  <c r="X755" i="37"/>
  <c r="Y755" i="37" s="1"/>
  <c r="Z755" i="37"/>
  <c r="X754" i="37"/>
  <c r="Y754" i="37" s="1"/>
  <c r="Z754" i="37"/>
  <c r="X753" i="37"/>
  <c r="Y753" i="37" s="1"/>
  <c r="Z753" i="37"/>
  <c r="X752" i="37"/>
  <c r="Y752" i="37" s="1"/>
  <c r="Z752" i="37"/>
  <c r="X751" i="37"/>
  <c r="Y751" i="37" s="1"/>
  <c r="Z751" i="37"/>
  <c r="X750" i="37"/>
  <c r="Y750" i="37" s="1"/>
  <c r="Z750" i="37"/>
  <c r="X749" i="37"/>
  <c r="Y749" i="37" s="1"/>
  <c r="Z749" i="37"/>
  <c r="X748" i="37"/>
  <c r="Y748" i="37" s="1"/>
  <c r="Z748" i="37"/>
  <c r="X746" i="37"/>
  <c r="Y746" i="37" s="1"/>
  <c r="Z746" i="37"/>
  <c r="X743" i="37"/>
  <c r="Y743" i="37" s="1"/>
  <c r="Z743" i="37"/>
  <c r="X742" i="37"/>
  <c r="Y742" i="37" s="1"/>
  <c r="Z742" i="37"/>
  <c r="X741" i="37"/>
  <c r="Y741" i="37" s="1"/>
  <c r="Z741" i="37"/>
  <c r="X740" i="37"/>
  <c r="Y740" i="37" s="1"/>
  <c r="Z740" i="37"/>
  <c r="X739" i="37"/>
  <c r="Y739" i="37" s="1"/>
  <c r="Z739" i="37"/>
  <c r="X738" i="37"/>
  <c r="Y738" i="37" s="1"/>
  <c r="Z738" i="37"/>
  <c r="X737" i="37"/>
  <c r="Y737" i="37" s="1"/>
  <c r="Z737" i="37"/>
  <c r="X735" i="37"/>
  <c r="Y735" i="37" s="1"/>
  <c r="Z735" i="37"/>
  <c r="X730" i="37"/>
  <c r="Y730" i="37" s="1"/>
  <c r="Z730" i="37"/>
  <c r="X729" i="37"/>
  <c r="Y729" i="37" s="1"/>
  <c r="Z729" i="37"/>
  <c r="X728" i="37"/>
  <c r="Y728" i="37" s="1"/>
  <c r="Z728" i="37"/>
  <c r="X727" i="37"/>
  <c r="Y727" i="37" s="1"/>
  <c r="Z727" i="37"/>
  <c r="X725" i="37"/>
  <c r="Y725" i="37" s="1"/>
  <c r="Z725" i="37"/>
  <c r="X724" i="37"/>
  <c r="Y724" i="37" s="1"/>
  <c r="Z724" i="37"/>
  <c r="X721" i="37"/>
  <c r="Y721" i="37" s="1"/>
  <c r="Z721" i="37"/>
  <c r="X720" i="37"/>
  <c r="Y720" i="37" s="1"/>
  <c r="Z720" i="37"/>
  <c r="X719" i="37"/>
  <c r="Y719" i="37" s="1"/>
  <c r="Z719" i="37"/>
  <c r="X718" i="37"/>
  <c r="Y718" i="37" s="1"/>
  <c r="Z718" i="37"/>
  <c r="X717" i="37"/>
  <c r="Y717" i="37" s="1"/>
  <c r="Z717" i="37"/>
  <c r="X716" i="37"/>
  <c r="Y716" i="37" s="1"/>
  <c r="Z716" i="37"/>
  <c r="X715" i="37"/>
  <c r="Y715" i="37" s="1"/>
  <c r="Z715" i="37"/>
  <c r="X714" i="37"/>
  <c r="Y714" i="37" s="1"/>
  <c r="Z714" i="37"/>
  <c r="X713" i="37"/>
  <c r="Y713" i="37" s="1"/>
  <c r="Z713" i="37"/>
  <c r="X712" i="37"/>
  <c r="Y712" i="37" s="1"/>
  <c r="Z712" i="37"/>
  <c r="X711" i="37"/>
  <c r="Y711" i="37" s="1"/>
  <c r="Z711" i="37"/>
  <c r="X710" i="37"/>
  <c r="Y710" i="37" s="1"/>
  <c r="Z710" i="37"/>
  <c r="X709" i="37"/>
  <c r="Y709" i="37" s="1"/>
  <c r="Z709" i="37"/>
  <c r="X708" i="37"/>
  <c r="Y708" i="37" s="1"/>
  <c r="Z708" i="37"/>
  <c r="X707" i="37"/>
  <c r="Y707" i="37" s="1"/>
  <c r="Z707" i="37"/>
  <c r="X706" i="37"/>
  <c r="Y706" i="37" s="1"/>
  <c r="Z706" i="37"/>
  <c r="X705" i="37"/>
  <c r="Y705" i="37" s="1"/>
  <c r="Z705" i="37"/>
  <c r="X704" i="37"/>
  <c r="Y704" i="37" s="1"/>
  <c r="Z704" i="37"/>
  <c r="X703" i="37"/>
  <c r="Y703" i="37" s="1"/>
  <c r="Z703" i="37"/>
  <c r="X702" i="37"/>
  <c r="Y702" i="37" s="1"/>
  <c r="Z702" i="37"/>
  <c r="X701" i="37"/>
  <c r="Y701" i="37" s="1"/>
  <c r="Z701" i="37"/>
  <c r="X700" i="37"/>
  <c r="Y700" i="37" s="1"/>
  <c r="Z700" i="37"/>
  <c r="X699" i="37"/>
  <c r="Y699" i="37" s="1"/>
  <c r="Z699" i="37"/>
  <c r="X698" i="37"/>
  <c r="Y698" i="37" s="1"/>
  <c r="Z698" i="37"/>
  <c r="X697" i="37"/>
  <c r="Y697" i="37" s="1"/>
  <c r="Z697" i="37"/>
  <c r="X696" i="37"/>
  <c r="Y696" i="37" s="1"/>
  <c r="Z696" i="37"/>
  <c r="X695" i="37"/>
  <c r="Y695" i="37" s="1"/>
  <c r="Z695" i="37"/>
  <c r="X694" i="37"/>
  <c r="Y694" i="37" s="1"/>
  <c r="Z694" i="37"/>
  <c r="X693" i="37"/>
  <c r="Y693" i="37" s="1"/>
  <c r="Z693" i="37"/>
  <c r="X692" i="37"/>
  <c r="Y692" i="37" s="1"/>
  <c r="Z692" i="37"/>
  <c r="X691" i="37"/>
  <c r="Y691" i="37" s="1"/>
  <c r="Z691" i="37"/>
  <c r="X690" i="37"/>
  <c r="Y690" i="37" s="1"/>
  <c r="Z690" i="37"/>
  <c r="X689" i="37"/>
  <c r="Y689" i="37" s="1"/>
  <c r="Z689" i="37"/>
  <c r="X688" i="37"/>
  <c r="Y688" i="37" s="1"/>
  <c r="Z688" i="37"/>
  <c r="X687" i="37"/>
  <c r="Y687" i="37" s="1"/>
  <c r="Z687" i="37"/>
  <c r="X686" i="37"/>
  <c r="Y686" i="37" s="1"/>
  <c r="Z686" i="37"/>
  <c r="X685" i="37"/>
  <c r="Y685" i="37" s="1"/>
  <c r="Z685" i="37"/>
  <c r="X684" i="37"/>
  <c r="Y684" i="37" s="1"/>
  <c r="Z684" i="37"/>
  <c r="X683" i="37"/>
  <c r="Y683" i="37" s="1"/>
  <c r="Z683" i="37"/>
  <c r="X682" i="37"/>
  <c r="Y682" i="37" s="1"/>
  <c r="Z682" i="37"/>
  <c r="X681" i="37"/>
  <c r="Y681" i="37" s="1"/>
  <c r="Z681" i="37"/>
  <c r="X680" i="37"/>
  <c r="Y680" i="37" s="1"/>
  <c r="Z680" i="37"/>
  <c r="X679" i="37"/>
  <c r="Y679" i="37" s="1"/>
  <c r="Z679" i="37"/>
  <c r="X678" i="37"/>
  <c r="Y678" i="37" s="1"/>
  <c r="Z678" i="37"/>
  <c r="X677" i="37"/>
  <c r="Y677" i="37" s="1"/>
  <c r="Z677" i="37"/>
  <c r="X676" i="37"/>
  <c r="Y676" i="37" s="1"/>
  <c r="Z676" i="37"/>
  <c r="X675" i="37"/>
  <c r="Y675" i="37" s="1"/>
  <c r="Z675" i="37"/>
  <c r="X674" i="37"/>
  <c r="Y674" i="37" s="1"/>
  <c r="Z674" i="37"/>
  <c r="X673" i="37"/>
  <c r="Y673" i="37" s="1"/>
  <c r="Z673" i="37"/>
  <c r="X672" i="37"/>
  <c r="Y672" i="37" s="1"/>
  <c r="Z672" i="37"/>
  <c r="X671" i="37"/>
  <c r="Y671" i="37" s="1"/>
  <c r="Z671" i="37"/>
  <c r="X670" i="37"/>
  <c r="Y670" i="37" s="1"/>
  <c r="Z670" i="37"/>
  <c r="X669" i="37"/>
  <c r="Y669" i="37" s="1"/>
  <c r="Z669" i="37"/>
  <c r="X668" i="37"/>
  <c r="Y668" i="37" s="1"/>
  <c r="Z668" i="37"/>
  <c r="X667" i="37"/>
  <c r="Y667" i="37" s="1"/>
  <c r="Z667" i="37"/>
  <c r="X666" i="37"/>
  <c r="Y666" i="37" s="1"/>
  <c r="Z666" i="37"/>
  <c r="X665" i="37"/>
  <c r="Y665" i="37" s="1"/>
  <c r="Z665" i="37"/>
  <c r="X664" i="37"/>
  <c r="Y664" i="37" s="1"/>
  <c r="Z664" i="37"/>
  <c r="X663" i="37"/>
  <c r="Y663" i="37" s="1"/>
  <c r="Z663" i="37"/>
  <c r="X662" i="37"/>
  <c r="Y662" i="37" s="1"/>
  <c r="Z662" i="37"/>
  <c r="X661" i="37"/>
  <c r="Y661" i="37" s="1"/>
  <c r="Z661" i="37"/>
  <c r="X660" i="37"/>
  <c r="Y660" i="37" s="1"/>
  <c r="Z660" i="37"/>
  <c r="X659" i="37"/>
  <c r="Y659" i="37" s="1"/>
  <c r="Z659" i="37"/>
  <c r="X658" i="37"/>
  <c r="Y658" i="37" s="1"/>
  <c r="Z658" i="37"/>
  <c r="X656" i="37"/>
  <c r="Y656" i="37" s="1"/>
  <c r="Z656" i="37"/>
  <c r="X655" i="37"/>
  <c r="Y655" i="37" s="1"/>
  <c r="Z655" i="37"/>
  <c r="X654" i="37"/>
  <c r="Y654" i="37" s="1"/>
  <c r="Z654" i="37"/>
  <c r="X653" i="37"/>
  <c r="Y653" i="37" s="1"/>
  <c r="Z653" i="37"/>
  <c r="X652" i="37"/>
  <c r="Y652" i="37" s="1"/>
  <c r="Z652" i="37"/>
  <c r="X651" i="37"/>
  <c r="Y651" i="37" s="1"/>
  <c r="Z651" i="37"/>
  <c r="X650" i="37"/>
  <c r="Y650" i="37" s="1"/>
  <c r="Z650" i="37"/>
  <c r="X649" i="37"/>
  <c r="Y649" i="37" s="1"/>
  <c r="Z649" i="37"/>
  <c r="X648" i="37"/>
  <c r="Y648" i="37" s="1"/>
  <c r="Z648" i="37"/>
  <c r="X647" i="37"/>
  <c r="Y647" i="37" s="1"/>
  <c r="Z647" i="37"/>
  <c r="X646" i="37"/>
  <c r="Y646" i="37" s="1"/>
  <c r="Z646" i="37"/>
  <c r="X645" i="37"/>
  <c r="Y645" i="37" s="1"/>
  <c r="Z645" i="37"/>
  <c r="X644" i="37"/>
  <c r="Y644" i="37" s="1"/>
  <c r="Z644" i="37"/>
  <c r="X643" i="37"/>
  <c r="Y643" i="37" s="1"/>
  <c r="Z643" i="37"/>
  <c r="X642" i="37"/>
  <c r="Y642" i="37" s="1"/>
  <c r="Z642" i="37"/>
  <c r="X641" i="37"/>
  <c r="Y641" i="37" s="1"/>
  <c r="Z641" i="37"/>
  <c r="X640" i="37"/>
  <c r="Y640" i="37" s="1"/>
  <c r="Z640" i="37"/>
  <c r="X639" i="37"/>
  <c r="Y639" i="37" s="1"/>
  <c r="Z639" i="37"/>
  <c r="X638" i="37"/>
  <c r="Y638" i="37" s="1"/>
  <c r="Z638" i="37"/>
  <c r="X637" i="37"/>
  <c r="Y637" i="37" s="1"/>
  <c r="Z637" i="37"/>
  <c r="X636" i="37"/>
  <c r="Y636" i="37" s="1"/>
  <c r="Z636" i="37"/>
  <c r="X635" i="37"/>
  <c r="Y635" i="37" s="1"/>
  <c r="Z635" i="37"/>
  <c r="X634" i="37"/>
  <c r="Y634" i="37" s="1"/>
  <c r="Z634" i="37"/>
  <c r="X633" i="37"/>
  <c r="Y633" i="37" s="1"/>
  <c r="Z633" i="37"/>
  <c r="X632" i="37"/>
  <c r="Y632" i="37" s="1"/>
  <c r="Z632" i="37"/>
  <c r="X631" i="37"/>
  <c r="Y631" i="37" s="1"/>
  <c r="Z631" i="37"/>
  <c r="X630" i="37"/>
  <c r="Y630" i="37" s="1"/>
  <c r="Z630" i="37"/>
  <c r="X629" i="37"/>
  <c r="Y629" i="37" s="1"/>
  <c r="Z629" i="37"/>
  <c r="X628" i="37"/>
  <c r="Y628" i="37" s="1"/>
  <c r="Z628" i="37"/>
  <c r="X627" i="37"/>
  <c r="Y627" i="37" s="1"/>
  <c r="Z627" i="37"/>
  <c r="X626" i="37"/>
  <c r="Y626" i="37" s="1"/>
  <c r="Z626" i="37"/>
  <c r="X625" i="37"/>
  <c r="Y625" i="37" s="1"/>
  <c r="Z625" i="37"/>
  <c r="X624" i="37"/>
  <c r="Y624" i="37" s="1"/>
  <c r="Z624" i="37"/>
  <c r="X623" i="37"/>
  <c r="Y623" i="37" s="1"/>
  <c r="Z623" i="37"/>
  <c r="X622" i="37"/>
  <c r="Y622" i="37" s="1"/>
  <c r="Z622" i="37"/>
  <c r="X621" i="37"/>
  <c r="Y621" i="37" s="1"/>
  <c r="Z621" i="37"/>
  <c r="X620" i="37"/>
  <c r="Y620" i="37" s="1"/>
  <c r="Z620" i="37"/>
  <c r="X619" i="37"/>
  <c r="Y619" i="37" s="1"/>
  <c r="Z619" i="37"/>
  <c r="X618" i="37"/>
  <c r="Y618" i="37" s="1"/>
  <c r="Z618" i="37"/>
  <c r="X617" i="37"/>
  <c r="Y617" i="37" s="1"/>
  <c r="Z617" i="37"/>
  <c r="X616" i="37"/>
  <c r="Y616" i="37" s="1"/>
  <c r="Z616" i="37"/>
  <c r="X615" i="37"/>
  <c r="Y615" i="37" s="1"/>
  <c r="Z615" i="37"/>
  <c r="X614" i="37"/>
  <c r="Y614" i="37" s="1"/>
  <c r="Z614" i="37"/>
  <c r="X613" i="37"/>
  <c r="Y613" i="37" s="1"/>
  <c r="Z613" i="37"/>
  <c r="X612" i="37"/>
  <c r="Y612" i="37" s="1"/>
  <c r="Z612" i="37"/>
  <c r="X611" i="37"/>
  <c r="Y611" i="37" s="1"/>
  <c r="Z611" i="37"/>
  <c r="X610" i="37"/>
  <c r="Y610" i="37" s="1"/>
  <c r="Z610" i="37"/>
  <c r="X608" i="37"/>
  <c r="Y608" i="37" s="1"/>
  <c r="Z608" i="37"/>
  <c r="X607" i="37"/>
  <c r="Y607" i="37" s="1"/>
  <c r="Z607" i="37"/>
  <c r="X606" i="37"/>
  <c r="Y606" i="37" s="1"/>
  <c r="Z606" i="37"/>
  <c r="X604" i="37"/>
  <c r="Y604" i="37" s="1"/>
  <c r="Z604" i="37"/>
  <c r="X603" i="37"/>
  <c r="Y603" i="37" s="1"/>
  <c r="Z603" i="37"/>
  <c r="X602" i="37"/>
  <c r="Y602" i="37" s="1"/>
  <c r="Z602" i="37"/>
  <c r="X601" i="37"/>
  <c r="Y601" i="37" s="1"/>
  <c r="Z601" i="37"/>
  <c r="X600" i="37"/>
  <c r="Y600" i="37" s="1"/>
  <c r="Z600" i="37"/>
  <c r="X599" i="37"/>
  <c r="Y599" i="37" s="1"/>
  <c r="Z599" i="37"/>
  <c r="X598" i="37"/>
  <c r="Y598" i="37" s="1"/>
  <c r="Z598" i="37"/>
  <c r="X597" i="37"/>
  <c r="Y597" i="37" s="1"/>
  <c r="Z597" i="37"/>
  <c r="X596" i="37"/>
  <c r="Y596" i="37" s="1"/>
  <c r="Z596" i="37"/>
  <c r="X595" i="37"/>
  <c r="Y595" i="37" s="1"/>
  <c r="Z595" i="37"/>
  <c r="X594" i="37"/>
  <c r="Y594" i="37" s="1"/>
  <c r="Z594" i="37"/>
  <c r="X593" i="37"/>
  <c r="Y593" i="37" s="1"/>
  <c r="Z593" i="37"/>
  <c r="X592" i="37"/>
  <c r="Y592" i="37" s="1"/>
  <c r="Z592" i="37"/>
  <c r="X591" i="37"/>
  <c r="Y591" i="37" s="1"/>
  <c r="Z591" i="37"/>
  <c r="X590" i="37"/>
  <c r="Y590" i="37" s="1"/>
  <c r="Z590" i="37"/>
  <c r="X589" i="37"/>
  <c r="Y589" i="37" s="1"/>
  <c r="Z589" i="37"/>
  <c r="X588" i="37"/>
  <c r="Y588" i="37" s="1"/>
  <c r="Z588" i="37"/>
  <c r="X587" i="37"/>
  <c r="Y587" i="37" s="1"/>
  <c r="Z587" i="37"/>
  <c r="X586" i="37"/>
  <c r="Y586" i="37" s="1"/>
  <c r="Z586" i="37"/>
  <c r="X585" i="37"/>
  <c r="Y585" i="37" s="1"/>
  <c r="Z585" i="37"/>
  <c r="X584" i="37"/>
  <c r="Y584" i="37" s="1"/>
  <c r="Z584" i="37"/>
  <c r="X583" i="37"/>
  <c r="Y583" i="37" s="1"/>
  <c r="Z583" i="37"/>
  <c r="X582" i="37"/>
  <c r="Y582" i="37" s="1"/>
  <c r="Z582" i="37"/>
  <c r="X581" i="37"/>
  <c r="Y581" i="37" s="1"/>
  <c r="Z581" i="37"/>
  <c r="X580" i="37"/>
  <c r="Y580" i="37" s="1"/>
  <c r="Z580" i="37"/>
  <c r="X579" i="37"/>
  <c r="Y579" i="37" s="1"/>
  <c r="Z579" i="37"/>
  <c r="X578" i="37"/>
  <c r="Y578" i="37" s="1"/>
  <c r="Z578" i="37"/>
  <c r="X577" i="37"/>
  <c r="Y577" i="37" s="1"/>
  <c r="Z577" i="37"/>
  <c r="X576" i="37"/>
  <c r="Y576" i="37" s="1"/>
  <c r="Z576" i="37"/>
  <c r="X575" i="37"/>
  <c r="Y575" i="37" s="1"/>
  <c r="Z575" i="37"/>
  <c r="X574" i="37"/>
  <c r="Y574" i="37" s="1"/>
  <c r="Z574" i="37"/>
  <c r="X573" i="37"/>
  <c r="Y573" i="37" s="1"/>
  <c r="Z573" i="37"/>
  <c r="X572" i="37"/>
  <c r="Y572" i="37" s="1"/>
  <c r="Z572" i="37"/>
  <c r="X571" i="37"/>
  <c r="Y571" i="37" s="1"/>
  <c r="Z571" i="37"/>
  <c r="X570" i="37"/>
  <c r="Y570" i="37" s="1"/>
  <c r="Z570" i="37"/>
  <c r="X569" i="37"/>
  <c r="Y569" i="37" s="1"/>
  <c r="Z569" i="37"/>
  <c r="X568" i="37"/>
  <c r="Y568" i="37" s="1"/>
  <c r="Z568" i="37"/>
  <c r="X567" i="37"/>
  <c r="Y567" i="37" s="1"/>
  <c r="Z567" i="37"/>
  <c r="X566" i="37"/>
  <c r="Y566" i="37" s="1"/>
  <c r="Z566" i="37"/>
  <c r="X565" i="37"/>
  <c r="Y565" i="37" s="1"/>
  <c r="Z565" i="37"/>
  <c r="X564" i="37"/>
  <c r="Y564" i="37" s="1"/>
  <c r="Z564" i="37"/>
  <c r="X563" i="37"/>
  <c r="Y563" i="37" s="1"/>
  <c r="Z563" i="37"/>
  <c r="X562" i="37"/>
  <c r="Y562" i="37" s="1"/>
  <c r="Z562" i="37"/>
  <c r="X561" i="37"/>
  <c r="Y561" i="37" s="1"/>
  <c r="Z561" i="37"/>
  <c r="X560" i="37"/>
  <c r="Y560" i="37" s="1"/>
  <c r="Z560" i="37"/>
  <c r="X559" i="37"/>
  <c r="Y559" i="37" s="1"/>
  <c r="Z559" i="37"/>
  <c r="X558" i="37"/>
  <c r="Y558" i="37" s="1"/>
  <c r="Z558" i="37"/>
  <c r="X557" i="37"/>
  <c r="Y557" i="37" s="1"/>
  <c r="Z557" i="37"/>
  <c r="X556" i="37"/>
  <c r="Y556" i="37" s="1"/>
  <c r="Z556" i="37"/>
  <c r="X555" i="37"/>
  <c r="Y555" i="37" s="1"/>
  <c r="Z555" i="37"/>
  <c r="X554" i="37"/>
  <c r="Y554" i="37" s="1"/>
  <c r="Z554" i="37"/>
  <c r="X553" i="37"/>
  <c r="Y553" i="37" s="1"/>
  <c r="Z553" i="37"/>
  <c r="X552" i="37"/>
  <c r="Y552" i="37" s="1"/>
  <c r="Z552" i="37"/>
  <c r="X551" i="37"/>
  <c r="Y551" i="37" s="1"/>
  <c r="Z551" i="37"/>
  <c r="X550" i="37"/>
  <c r="Y550" i="37" s="1"/>
  <c r="Z550" i="37"/>
  <c r="X549" i="37"/>
  <c r="Y549" i="37" s="1"/>
  <c r="Z549" i="37"/>
  <c r="X548" i="37"/>
  <c r="Y548" i="37" s="1"/>
  <c r="Z548" i="37"/>
  <c r="X547" i="37"/>
  <c r="Y547" i="37" s="1"/>
  <c r="Z547" i="37"/>
  <c r="X546" i="37"/>
  <c r="Y546" i="37" s="1"/>
  <c r="Z546" i="37"/>
  <c r="X545" i="37"/>
  <c r="Y545" i="37" s="1"/>
  <c r="Z545" i="37"/>
  <c r="X544" i="37"/>
  <c r="Y544" i="37" s="1"/>
  <c r="Z544" i="37"/>
  <c r="X542" i="37"/>
  <c r="Y542" i="37" s="1"/>
  <c r="Z542" i="37"/>
  <c r="X541" i="37"/>
  <c r="Y541" i="37" s="1"/>
  <c r="Z541" i="37"/>
  <c r="X540" i="37"/>
  <c r="Y540" i="37" s="1"/>
  <c r="Z540" i="37"/>
  <c r="X539" i="37"/>
  <c r="Y539" i="37" s="1"/>
  <c r="Z539" i="37"/>
  <c r="X538" i="37"/>
  <c r="Y538" i="37" s="1"/>
  <c r="Z538" i="37"/>
  <c r="X537" i="37"/>
  <c r="Y537" i="37" s="1"/>
  <c r="Z537" i="37"/>
  <c r="X536" i="37"/>
  <c r="Y536" i="37" s="1"/>
  <c r="Z536" i="37"/>
  <c r="X535" i="37"/>
  <c r="Y535" i="37" s="1"/>
  <c r="Z535" i="37"/>
  <c r="X534" i="37"/>
  <c r="Y534" i="37" s="1"/>
  <c r="Z534" i="37"/>
  <c r="X533" i="37"/>
  <c r="Y533" i="37" s="1"/>
  <c r="Z533" i="37"/>
  <c r="X532" i="37"/>
  <c r="Y532" i="37" s="1"/>
  <c r="Z532" i="37"/>
  <c r="X531" i="37"/>
  <c r="Y531" i="37" s="1"/>
  <c r="Z531" i="37"/>
  <c r="X530" i="37"/>
  <c r="Y530" i="37" s="1"/>
  <c r="Z530" i="37"/>
  <c r="X529" i="37"/>
  <c r="Y529" i="37" s="1"/>
  <c r="Z529" i="37"/>
  <c r="X528" i="37"/>
  <c r="Y528" i="37" s="1"/>
  <c r="Z528" i="37"/>
  <c r="X527" i="37"/>
  <c r="Y527" i="37" s="1"/>
  <c r="Z527" i="37"/>
  <c r="X526" i="37"/>
  <c r="Y526" i="37" s="1"/>
  <c r="Z526" i="37"/>
  <c r="X525" i="37"/>
  <c r="Y525" i="37" s="1"/>
  <c r="Z525" i="37"/>
  <c r="X524" i="37"/>
  <c r="Y524" i="37" s="1"/>
  <c r="Z524" i="37"/>
  <c r="X523" i="37"/>
  <c r="Y523" i="37" s="1"/>
  <c r="Z523" i="37"/>
  <c r="X522" i="37"/>
  <c r="Y522" i="37" s="1"/>
  <c r="Z522" i="37"/>
  <c r="X521" i="37"/>
  <c r="Y521" i="37" s="1"/>
  <c r="Z521" i="37"/>
  <c r="X520" i="37"/>
  <c r="Y520" i="37" s="1"/>
  <c r="Z520" i="37"/>
  <c r="X519" i="37"/>
  <c r="Y519" i="37" s="1"/>
  <c r="Z519" i="37"/>
  <c r="X518" i="37"/>
  <c r="Y518" i="37" s="1"/>
  <c r="Z518" i="37"/>
  <c r="X517" i="37"/>
  <c r="Y517" i="37" s="1"/>
  <c r="Z517" i="37"/>
  <c r="X516" i="37"/>
  <c r="Y516" i="37" s="1"/>
  <c r="Z516" i="37"/>
  <c r="X515" i="37"/>
  <c r="Y515" i="37" s="1"/>
  <c r="Z515" i="37"/>
  <c r="X514" i="37"/>
  <c r="Y514" i="37" s="1"/>
  <c r="Z514" i="37"/>
  <c r="X513" i="37"/>
  <c r="Y513" i="37" s="1"/>
  <c r="Z513" i="37"/>
  <c r="X512" i="37"/>
  <c r="Y512" i="37" s="1"/>
  <c r="Z512" i="37"/>
  <c r="X511" i="37"/>
  <c r="Y511" i="37" s="1"/>
  <c r="Z511" i="37"/>
  <c r="X510" i="37"/>
  <c r="Y510" i="37" s="1"/>
  <c r="Z510" i="37"/>
  <c r="X509" i="37"/>
  <c r="Y509" i="37" s="1"/>
  <c r="Z509" i="37"/>
  <c r="X508" i="37"/>
  <c r="Y508" i="37" s="1"/>
  <c r="Z508" i="37"/>
  <c r="X507" i="37"/>
  <c r="Y507" i="37" s="1"/>
  <c r="Z507" i="37"/>
  <c r="X506" i="37"/>
  <c r="Y506" i="37" s="1"/>
  <c r="Z506" i="37"/>
  <c r="X505" i="37"/>
  <c r="Y505" i="37" s="1"/>
  <c r="Z505" i="37"/>
  <c r="X504" i="37"/>
  <c r="Y504" i="37" s="1"/>
  <c r="Z504" i="37"/>
  <c r="X503" i="37"/>
  <c r="Y503" i="37" s="1"/>
  <c r="Z503" i="37"/>
  <c r="X502" i="37"/>
  <c r="Y502" i="37" s="1"/>
  <c r="Z502" i="37"/>
  <c r="X501" i="37"/>
  <c r="Y501" i="37" s="1"/>
  <c r="Z501" i="37"/>
  <c r="X500" i="37"/>
  <c r="Y500" i="37" s="1"/>
  <c r="Z500" i="37"/>
  <c r="X499" i="37"/>
  <c r="Y499" i="37" s="1"/>
  <c r="Z499" i="37"/>
  <c r="X498" i="37"/>
  <c r="Y498" i="37" s="1"/>
  <c r="Z498" i="37"/>
  <c r="X497" i="37"/>
  <c r="Y497" i="37" s="1"/>
  <c r="Z497" i="37"/>
  <c r="X496" i="37"/>
  <c r="Y496" i="37" s="1"/>
  <c r="Z496" i="37"/>
  <c r="X495" i="37"/>
  <c r="Y495" i="37" s="1"/>
  <c r="Z495" i="37"/>
  <c r="X494" i="37"/>
  <c r="Y494" i="37" s="1"/>
  <c r="Z494" i="37"/>
  <c r="X493" i="37"/>
  <c r="Y493" i="37" s="1"/>
  <c r="Z493" i="37"/>
  <c r="X492" i="37"/>
  <c r="Y492" i="37" s="1"/>
  <c r="Z492" i="37"/>
  <c r="X491" i="37"/>
  <c r="Y491" i="37" s="1"/>
  <c r="Z491" i="37"/>
  <c r="X490" i="37"/>
  <c r="Y490" i="37" s="1"/>
  <c r="Z490" i="37"/>
  <c r="X489" i="37"/>
  <c r="Y489" i="37" s="1"/>
  <c r="Z489" i="37"/>
  <c r="X488" i="37"/>
  <c r="Y488" i="37" s="1"/>
  <c r="Z488" i="37"/>
  <c r="X487" i="37"/>
  <c r="Y487" i="37" s="1"/>
  <c r="Z487" i="37"/>
  <c r="X486" i="37"/>
  <c r="Y486" i="37" s="1"/>
  <c r="Z486" i="37"/>
  <c r="X485" i="37"/>
  <c r="Y485" i="37" s="1"/>
  <c r="Z485" i="37"/>
  <c r="X484" i="37"/>
  <c r="Y484" i="37" s="1"/>
  <c r="Z484" i="37"/>
  <c r="X483" i="37"/>
  <c r="Y483" i="37" s="1"/>
  <c r="Z483" i="37"/>
  <c r="X482" i="37"/>
  <c r="Y482" i="37" s="1"/>
  <c r="Z482" i="37"/>
  <c r="X481" i="37"/>
  <c r="Y481" i="37" s="1"/>
  <c r="Z481" i="37"/>
  <c r="X480" i="37"/>
  <c r="Y480" i="37" s="1"/>
  <c r="Z480" i="37"/>
  <c r="X479" i="37"/>
  <c r="Y479" i="37" s="1"/>
  <c r="Z479" i="37"/>
  <c r="X478" i="37"/>
  <c r="Y478" i="37" s="1"/>
  <c r="Z478" i="37"/>
  <c r="X477" i="37"/>
  <c r="Y477" i="37" s="1"/>
  <c r="Z477" i="37"/>
  <c r="X476" i="37"/>
  <c r="Y476" i="37" s="1"/>
  <c r="Z476" i="37"/>
  <c r="X475" i="37"/>
  <c r="Y475" i="37" s="1"/>
  <c r="Z475" i="37"/>
  <c r="X474" i="37"/>
  <c r="Y474" i="37" s="1"/>
  <c r="Z474" i="37"/>
  <c r="X473" i="37"/>
  <c r="Y473" i="37" s="1"/>
  <c r="Z473" i="37"/>
  <c r="X472" i="37"/>
  <c r="Y472" i="37" s="1"/>
  <c r="Z472" i="37"/>
  <c r="X471" i="37"/>
  <c r="Y471" i="37" s="1"/>
  <c r="Z471" i="37"/>
  <c r="X470" i="37"/>
  <c r="Y470" i="37" s="1"/>
  <c r="Z470" i="37"/>
  <c r="X469" i="37"/>
  <c r="Y469" i="37" s="1"/>
  <c r="Z469" i="37"/>
  <c r="X467" i="37"/>
  <c r="Y467" i="37" s="1"/>
  <c r="Z467" i="37"/>
  <c r="X466" i="37"/>
  <c r="Y466" i="37" s="1"/>
  <c r="Z466" i="37"/>
  <c r="X464" i="37"/>
  <c r="Y464" i="37" s="1"/>
  <c r="Z464" i="37"/>
  <c r="X463" i="37"/>
  <c r="Y463" i="37" s="1"/>
  <c r="Z463" i="37"/>
  <c r="X462" i="37"/>
  <c r="Y462" i="37" s="1"/>
  <c r="Z462" i="37"/>
  <c r="X461" i="37"/>
  <c r="Y461" i="37" s="1"/>
  <c r="Z461" i="37"/>
  <c r="X460" i="37"/>
  <c r="Y460" i="37" s="1"/>
  <c r="Z460" i="37"/>
  <c r="X459" i="37"/>
  <c r="Y459" i="37" s="1"/>
  <c r="Z459" i="37"/>
  <c r="X458" i="37"/>
  <c r="Y458" i="37" s="1"/>
  <c r="Z458" i="37"/>
  <c r="X457" i="37"/>
  <c r="Y457" i="37" s="1"/>
  <c r="Z457" i="37"/>
  <c r="X456" i="37"/>
  <c r="Y456" i="37" s="1"/>
  <c r="Z456" i="37"/>
  <c r="X455" i="37"/>
  <c r="Y455" i="37" s="1"/>
  <c r="Z455" i="37"/>
  <c r="X454" i="37"/>
  <c r="Y454" i="37" s="1"/>
  <c r="Z454" i="37"/>
  <c r="X453" i="37"/>
  <c r="Y453" i="37" s="1"/>
  <c r="Z453" i="37"/>
  <c r="X452" i="37"/>
  <c r="Y452" i="37" s="1"/>
  <c r="Z452" i="37"/>
  <c r="X451" i="37"/>
  <c r="Y451" i="37" s="1"/>
  <c r="Z451" i="37"/>
  <c r="X450" i="37"/>
  <c r="Y450" i="37" s="1"/>
  <c r="Z450" i="37"/>
  <c r="X449" i="37"/>
  <c r="Y449" i="37" s="1"/>
  <c r="Z449" i="37"/>
  <c r="X448" i="37"/>
  <c r="Y448" i="37" s="1"/>
  <c r="Z448" i="37"/>
  <c r="X447" i="37"/>
  <c r="Y447" i="37" s="1"/>
  <c r="Z447" i="37"/>
  <c r="X446" i="37"/>
  <c r="Y446" i="37" s="1"/>
  <c r="Z446" i="37"/>
  <c r="X445" i="37"/>
  <c r="Y445" i="37" s="1"/>
  <c r="Z445" i="37"/>
  <c r="X444" i="37"/>
  <c r="Y444" i="37" s="1"/>
  <c r="Z444" i="37"/>
  <c r="X443" i="37"/>
  <c r="Y443" i="37" s="1"/>
  <c r="Z443" i="37"/>
  <c r="X442" i="37"/>
  <c r="Y442" i="37" s="1"/>
  <c r="Z442" i="37"/>
  <c r="X441" i="37"/>
  <c r="Y441" i="37" s="1"/>
  <c r="Z441" i="37"/>
  <c r="X440" i="37"/>
  <c r="Y440" i="37" s="1"/>
  <c r="Z440" i="37"/>
  <c r="X439" i="37"/>
  <c r="Y439" i="37" s="1"/>
  <c r="Z439" i="37"/>
  <c r="X438" i="37"/>
  <c r="Y438" i="37" s="1"/>
  <c r="Z438" i="37"/>
  <c r="X437" i="37"/>
  <c r="Y437" i="37" s="1"/>
  <c r="Z437" i="37"/>
  <c r="X436" i="37"/>
  <c r="Y436" i="37" s="1"/>
  <c r="Z436" i="37"/>
  <c r="X435" i="37"/>
  <c r="Y435" i="37" s="1"/>
  <c r="Z435" i="37"/>
  <c r="X434" i="37"/>
  <c r="Y434" i="37" s="1"/>
  <c r="Z434" i="37"/>
  <c r="X433" i="37"/>
  <c r="Y433" i="37" s="1"/>
  <c r="Z433" i="37"/>
  <c r="X432" i="37"/>
  <c r="Y432" i="37" s="1"/>
  <c r="Z432" i="37"/>
  <c r="X431" i="37"/>
  <c r="Y431" i="37" s="1"/>
  <c r="Z431" i="37"/>
  <c r="X430" i="37"/>
  <c r="Y430" i="37" s="1"/>
  <c r="Z430" i="37"/>
  <c r="X429" i="37"/>
  <c r="Y429" i="37" s="1"/>
  <c r="Z429" i="37"/>
  <c r="X428" i="37"/>
  <c r="Y428" i="37" s="1"/>
  <c r="Z428" i="37"/>
  <c r="X427" i="37"/>
  <c r="Y427" i="37" s="1"/>
  <c r="Z427" i="37"/>
  <c r="X426" i="37"/>
  <c r="Y426" i="37" s="1"/>
  <c r="Z426" i="37"/>
  <c r="X425" i="37"/>
  <c r="Y425" i="37" s="1"/>
  <c r="Z425" i="37"/>
  <c r="X424" i="37"/>
  <c r="Y424" i="37" s="1"/>
  <c r="Z424" i="37"/>
  <c r="X423" i="37"/>
  <c r="Y423" i="37" s="1"/>
  <c r="Z423" i="37"/>
  <c r="X422" i="37"/>
  <c r="Y422" i="37" s="1"/>
  <c r="Z422" i="37"/>
  <c r="X421" i="37"/>
  <c r="Y421" i="37" s="1"/>
  <c r="Z421" i="37"/>
  <c r="X420" i="37"/>
  <c r="Y420" i="37" s="1"/>
  <c r="Z420" i="37"/>
  <c r="X419" i="37"/>
  <c r="Y419" i="37" s="1"/>
  <c r="Z419" i="37"/>
  <c r="X418" i="37"/>
  <c r="Y418" i="37" s="1"/>
  <c r="Z418" i="37"/>
  <c r="X417" i="37"/>
  <c r="Y417" i="37" s="1"/>
  <c r="Z417" i="37"/>
  <c r="X416" i="37"/>
  <c r="Y416" i="37" s="1"/>
  <c r="Z416" i="37"/>
  <c r="X415" i="37"/>
  <c r="Y415" i="37" s="1"/>
  <c r="Z415" i="37"/>
  <c r="X414" i="37"/>
  <c r="Y414" i="37" s="1"/>
  <c r="Z414" i="37"/>
  <c r="X413" i="37"/>
  <c r="Y413" i="37" s="1"/>
  <c r="Z413" i="37"/>
  <c r="X412" i="37"/>
  <c r="Y412" i="37" s="1"/>
  <c r="Z412" i="37"/>
  <c r="X411" i="37"/>
  <c r="Y411" i="37" s="1"/>
  <c r="Z411" i="37"/>
  <c r="X410" i="37"/>
  <c r="Y410" i="37" s="1"/>
  <c r="Z410" i="37"/>
  <c r="X409" i="37"/>
  <c r="Y409" i="37" s="1"/>
  <c r="Z409" i="37"/>
  <c r="X408" i="37"/>
  <c r="Y408" i="37" s="1"/>
  <c r="Z408" i="37"/>
  <c r="X407" i="37"/>
  <c r="Y407" i="37" s="1"/>
  <c r="Z407" i="37"/>
  <c r="X406" i="37"/>
  <c r="Y406" i="37" s="1"/>
  <c r="Z406" i="37"/>
  <c r="X405" i="37"/>
  <c r="Y405" i="37" s="1"/>
  <c r="Z405" i="37"/>
  <c r="X404" i="37"/>
  <c r="Y404" i="37" s="1"/>
  <c r="Z404" i="37"/>
  <c r="X403" i="37"/>
  <c r="Y403" i="37" s="1"/>
  <c r="Z403" i="37"/>
  <c r="X402" i="37"/>
  <c r="Y402" i="37" s="1"/>
  <c r="Z402" i="37"/>
  <c r="X401" i="37"/>
  <c r="Y401" i="37" s="1"/>
  <c r="Z401" i="37"/>
  <c r="X400" i="37"/>
  <c r="Y400" i="37" s="1"/>
  <c r="Z400" i="37"/>
  <c r="X399" i="37"/>
  <c r="Y399" i="37" s="1"/>
  <c r="Z399" i="37"/>
  <c r="X398" i="37"/>
  <c r="Y398" i="37" s="1"/>
  <c r="Z398" i="37"/>
  <c r="X397" i="37"/>
  <c r="Y397" i="37" s="1"/>
  <c r="Z397" i="37"/>
  <c r="X396" i="37"/>
  <c r="Y396" i="37" s="1"/>
  <c r="Z396" i="37"/>
  <c r="X395" i="37"/>
  <c r="Y395" i="37" s="1"/>
  <c r="Z395" i="37"/>
  <c r="X394" i="37"/>
  <c r="Y394" i="37" s="1"/>
  <c r="Z394" i="37"/>
  <c r="X393" i="37"/>
  <c r="Y393" i="37" s="1"/>
  <c r="Z393" i="37"/>
  <c r="X392" i="37"/>
  <c r="Y392" i="37" s="1"/>
  <c r="Z392" i="37"/>
  <c r="X391" i="37"/>
  <c r="Y391" i="37" s="1"/>
  <c r="Z391" i="37"/>
  <c r="X390" i="37"/>
  <c r="Y390" i="37" s="1"/>
  <c r="Z390" i="37"/>
  <c r="X389" i="37"/>
  <c r="Y389" i="37" s="1"/>
  <c r="Z389" i="37"/>
  <c r="X388" i="37"/>
  <c r="Y388" i="37" s="1"/>
  <c r="Z388" i="37"/>
  <c r="X387" i="37"/>
  <c r="Y387" i="37" s="1"/>
  <c r="Z387" i="37"/>
  <c r="X386" i="37"/>
  <c r="Y386" i="37" s="1"/>
  <c r="Z386" i="37"/>
  <c r="X385" i="37"/>
  <c r="Y385" i="37" s="1"/>
  <c r="Z385" i="37"/>
  <c r="X384" i="37"/>
  <c r="Y384" i="37" s="1"/>
  <c r="Z384" i="37"/>
  <c r="X383" i="37"/>
  <c r="Y383" i="37" s="1"/>
  <c r="Z383" i="37"/>
  <c r="X382" i="37"/>
  <c r="Y382" i="37" s="1"/>
  <c r="Z382" i="37"/>
  <c r="X381" i="37"/>
  <c r="Y381" i="37" s="1"/>
  <c r="Z381" i="37"/>
  <c r="X380" i="37"/>
  <c r="Y380" i="37" s="1"/>
  <c r="Z380" i="37"/>
  <c r="X379" i="37"/>
  <c r="Y379" i="37" s="1"/>
  <c r="Z379" i="37"/>
  <c r="X378" i="37"/>
  <c r="Y378" i="37" s="1"/>
  <c r="Z378" i="37"/>
  <c r="X377" i="37"/>
  <c r="Y377" i="37" s="1"/>
  <c r="Z377" i="37"/>
  <c r="X376" i="37"/>
  <c r="Y376" i="37" s="1"/>
  <c r="Z376" i="37"/>
  <c r="X375" i="37"/>
  <c r="Y375" i="37" s="1"/>
  <c r="Z375" i="37"/>
  <c r="X374" i="37"/>
  <c r="Y374" i="37" s="1"/>
  <c r="Z374" i="37"/>
  <c r="X373" i="37"/>
  <c r="Y373" i="37" s="1"/>
  <c r="Z373" i="37"/>
  <c r="X372" i="37"/>
  <c r="Y372" i="37" s="1"/>
  <c r="Z372" i="37"/>
  <c r="X371" i="37"/>
  <c r="Y371" i="37" s="1"/>
  <c r="Z371" i="37"/>
  <c r="X370" i="37"/>
  <c r="Y370" i="37" s="1"/>
  <c r="Z370" i="37"/>
  <c r="X369" i="37"/>
  <c r="Y369" i="37" s="1"/>
  <c r="Z369" i="37"/>
  <c r="X368" i="37"/>
  <c r="Y368" i="37" s="1"/>
  <c r="Z368" i="37"/>
  <c r="X367" i="37"/>
  <c r="Y367" i="37" s="1"/>
  <c r="Z367" i="37"/>
  <c r="X366" i="37"/>
  <c r="Y366" i="37" s="1"/>
  <c r="Z366" i="37"/>
  <c r="X365" i="37"/>
  <c r="Y365" i="37" s="1"/>
  <c r="Z365" i="37"/>
  <c r="X364" i="37"/>
  <c r="Y364" i="37" s="1"/>
  <c r="Z364" i="37"/>
  <c r="X363" i="37"/>
  <c r="Y363" i="37" s="1"/>
  <c r="Z363" i="37"/>
  <c r="X362" i="37"/>
  <c r="Y362" i="37" s="1"/>
  <c r="Z362" i="37"/>
  <c r="X361" i="37"/>
  <c r="Y361" i="37" s="1"/>
  <c r="Z361" i="37"/>
  <c r="X360" i="37"/>
  <c r="Y360" i="37" s="1"/>
  <c r="Z360" i="37"/>
  <c r="X359" i="37"/>
  <c r="Y359" i="37" s="1"/>
  <c r="Z359" i="37"/>
  <c r="X358" i="37"/>
  <c r="Y358" i="37" s="1"/>
  <c r="Z358" i="37"/>
  <c r="X357" i="37"/>
  <c r="Y357" i="37" s="1"/>
  <c r="Z357" i="37"/>
  <c r="X356" i="37"/>
  <c r="Y356" i="37" s="1"/>
  <c r="Z356" i="37"/>
  <c r="X355" i="37"/>
  <c r="Y355" i="37" s="1"/>
  <c r="Z355" i="37"/>
  <c r="X354" i="37"/>
  <c r="Y354" i="37" s="1"/>
  <c r="Z354" i="37"/>
  <c r="X353" i="37"/>
  <c r="Y353" i="37" s="1"/>
  <c r="Z353" i="37"/>
  <c r="X352" i="37"/>
  <c r="Y352" i="37" s="1"/>
  <c r="Z352" i="37"/>
  <c r="X351" i="37"/>
  <c r="Y351" i="37" s="1"/>
  <c r="Z351" i="37"/>
  <c r="X350" i="37"/>
  <c r="Y350" i="37" s="1"/>
  <c r="Z350" i="37"/>
  <c r="X349" i="37"/>
  <c r="Y349" i="37" s="1"/>
  <c r="Z349" i="37"/>
  <c r="X348" i="37"/>
  <c r="Y348" i="37" s="1"/>
  <c r="Z348" i="37"/>
  <c r="X347" i="37"/>
  <c r="Y347" i="37" s="1"/>
  <c r="Z347" i="37"/>
  <c r="X346" i="37"/>
  <c r="Y346" i="37" s="1"/>
  <c r="Z346" i="37"/>
  <c r="X345" i="37"/>
  <c r="Y345" i="37" s="1"/>
  <c r="Z345" i="37"/>
  <c r="X344" i="37"/>
  <c r="Y344" i="37" s="1"/>
  <c r="Z344" i="37"/>
  <c r="X343" i="37"/>
  <c r="Y343" i="37" s="1"/>
  <c r="Z343" i="37"/>
  <c r="X342" i="37"/>
  <c r="Y342" i="37" s="1"/>
  <c r="Z342" i="37"/>
  <c r="X341" i="37"/>
  <c r="Y341" i="37" s="1"/>
  <c r="Z341" i="37"/>
  <c r="X340" i="37"/>
  <c r="Y340" i="37" s="1"/>
  <c r="Z340" i="37"/>
  <c r="X339" i="37"/>
  <c r="Y339" i="37" s="1"/>
  <c r="Z339" i="37"/>
  <c r="X338" i="37"/>
  <c r="Y338" i="37" s="1"/>
  <c r="Z338" i="37"/>
  <c r="X337" i="37"/>
  <c r="Y337" i="37" s="1"/>
  <c r="Z337" i="37"/>
  <c r="X336" i="37"/>
  <c r="Y336" i="37" s="1"/>
  <c r="Z336" i="37"/>
  <c r="X335" i="37"/>
  <c r="Y335" i="37" s="1"/>
  <c r="Z335" i="37"/>
  <c r="X334" i="37"/>
  <c r="Y334" i="37" s="1"/>
  <c r="Z334" i="37"/>
  <c r="X333" i="37"/>
  <c r="Y333" i="37" s="1"/>
  <c r="Z333" i="37"/>
  <c r="X332" i="37"/>
  <c r="Y332" i="37" s="1"/>
  <c r="Z332" i="37"/>
  <c r="X331" i="37"/>
  <c r="Y331" i="37" s="1"/>
  <c r="Z331" i="37"/>
  <c r="X330" i="37"/>
  <c r="Y330" i="37" s="1"/>
  <c r="Z330" i="37"/>
  <c r="X329" i="37"/>
  <c r="Y329" i="37" s="1"/>
  <c r="Z329" i="37"/>
  <c r="X328" i="37"/>
  <c r="Y328" i="37" s="1"/>
  <c r="Z328" i="37"/>
  <c r="X327" i="37"/>
  <c r="Y327" i="37" s="1"/>
  <c r="Z327" i="37"/>
  <c r="X326" i="37"/>
  <c r="Y326" i="37" s="1"/>
  <c r="Z326" i="37"/>
  <c r="X324" i="37"/>
  <c r="Y324" i="37" s="1"/>
  <c r="Z324" i="37"/>
  <c r="X323" i="37"/>
  <c r="Y323" i="37" s="1"/>
  <c r="Z323" i="37"/>
  <c r="X322" i="37"/>
  <c r="Y322" i="37" s="1"/>
  <c r="Z322" i="37"/>
  <c r="X321" i="37"/>
  <c r="Y321" i="37" s="1"/>
  <c r="Z321" i="37"/>
  <c r="X320" i="37"/>
  <c r="Y320" i="37" s="1"/>
  <c r="Z320" i="37"/>
  <c r="X319" i="37"/>
  <c r="Y319" i="37" s="1"/>
  <c r="Z319" i="37"/>
  <c r="X318" i="37"/>
  <c r="Y318" i="37" s="1"/>
  <c r="Z318" i="37"/>
  <c r="X317" i="37"/>
  <c r="Y317" i="37" s="1"/>
  <c r="Z317" i="37"/>
  <c r="X316" i="37"/>
  <c r="Y316" i="37" s="1"/>
  <c r="Z316" i="37"/>
  <c r="X315" i="37"/>
  <c r="Y315" i="37" s="1"/>
  <c r="Z315" i="37"/>
  <c r="X314" i="37"/>
  <c r="Y314" i="37" s="1"/>
  <c r="Z314" i="37"/>
  <c r="X313" i="37"/>
  <c r="Y313" i="37" s="1"/>
  <c r="Z313" i="37"/>
  <c r="X312" i="37"/>
  <c r="Y312" i="37" s="1"/>
  <c r="Z312" i="37"/>
  <c r="X311" i="37"/>
  <c r="Y311" i="37" s="1"/>
  <c r="Z311" i="37"/>
  <c r="X310" i="37"/>
  <c r="Y310" i="37" s="1"/>
  <c r="Z310" i="37"/>
  <c r="X309" i="37"/>
  <c r="Y309" i="37" s="1"/>
  <c r="Z309" i="37"/>
  <c r="X308" i="37"/>
  <c r="Y308" i="37" s="1"/>
  <c r="Z308" i="37"/>
  <c r="X307" i="37"/>
  <c r="Y307" i="37" s="1"/>
  <c r="Z307" i="37"/>
  <c r="X306" i="37"/>
  <c r="Y306" i="37" s="1"/>
  <c r="Z306" i="37"/>
  <c r="X305" i="37"/>
  <c r="Y305" i="37" s="1"/>
  <c r="Z305" i="37"/>
  <c r="X304" i="37"/>
  <c r="Y304" i="37" s="1"/>
  <c r="Z304" i="37"/>
  <c r="X303" i="37"/>
  <c r="Y303" i="37" s="1"/>
  <c r="Z303" i="37"/>
  <c r="X302" i="37"/>
  <c r="Y302" i="37" s="1"/>
  <c r="Z302" i="37"/>
  <c r="X301" i="37"/>
  <c r="Y301" i="37" s="1"/>
  <c r="Z301" i="37"/>
  <c r="X300" i="37"/>
  <c r="Y300" i="37" s="1"/>
  <c r="Z300" i="37"/>
  <c r="X299" i="37"/>
  <c r="Y299" i="37" s="1"/>
  <c r="Z299" i="37"/>
  <c r="X298" i="37"/>
  <c r="Y298" i="37" s="1"/>
  <c r="Z298" i="37"/>
  <c r="X297" i="37"/>
  <c r="Y297" i="37" s="1"/>
  <c r="Z297" i="37"/>
  <c r="X296" i="37"/>
  <c r="Y296" i="37" s="1"/>
  <c r="Z296" i="37"/>
  <c r="X295" i="37"/>
  <c r="Y295" i="37" s="1"/>
  <c r="Z295" i="37"/>
  <c r="X294" i="37"/>
  <c r="Y294" i="37" s="1"/>
  <c r="Z294" i="37"/>
  <c r="X293" i="37"/>
  <c r="Y293" i="37" s="1"/>
  <c r="Z293" i="37"/>
  <c r="X292" i="37"/>
  <c r="Y292" i="37" s="1"/>
  <c r="Z292" i="37"/>
  <c r="X291" i="37"/>
  <c r="Y291" i="37" s="1"/>
  <c r="Z291" i="37"/>
  <c r="X290" i="37"/>
  <c r="Y290" i="37" s="1"/>
  <c r="Z290" i="37"/>
  <c r="X289" i="37"/>
  <c r="Y289" i="37" s="1"/>
  <c r="Z289" i="37"/>
  <c r="X288" i="37"/>
  <c r="Y288" i="37" s="1"/>
  <c r="Z288" i="37"/>
  <c r="X287" i="37"/>
  <c r="Y287" i="37" s="1"/>
  <c r="Z287" i="37"/>
  <c r="X286" i="37"/>
  <c r="Y286" i="37" s="1"/>
  <c r="Z286" i="37"/>
  <c r="X285" i="37"/>
  <c r="Y285" i="37" s="1"/>
  <c r="Z285" i="37"/>
  <c r="X284" i="37"/>
  <c r="Y284" i="37" s="1"/>
  <c r="Z284" i="37"/>
  <c r="X283" i="37"/>
  <c r="Y283" i="37" s="1"/>
  <c r="Z283" i="37"/>
  <c r="X282" i="37"/>
  <c r="Y282" i="37" s="1"/>
  <c r="Z282" i="37"/>
  <c r="X281" i="37"/>
  <c r="Y281" i="37" s="1"/>
  <c r="Z281" i="37"/>
  <c r="X280" i="37"/>
  <c r="Y280" i="37" s="1"/>
  <c r="Z280" i="37"/>
  <c r="X279" i="37"/>
  <c r="Y279" i="37" s="1"/>
  <c r="Z279" i="37"/>
  <c r="X278" i="37"/>
  <c r="Y278" i="37" s="1"/>
  <c r="Z278" i="37"/>
  <c r="X277" i="37"/>
  <c r="Y277" i="37" s="1"/>
  <c r="Z277" i="37"/>
  <c r="X276" i="37"/>
  <c r="Y276" i="37" s="1"/>
  <c r="Z276" i="37"/>
  <c r="X275" i="37"/>
  <c r="Y275" i="37" s="1"/>
  <c r="Z275" i="37"/>
  <c r="X274" i="37"/>
  <c r="Y274" i="37" s="1"/>
  <c r="Z274" i="37"/>
  <c r="X273" i="37"/>
  <c r="Y273" i="37" s="1"/>
  <c r="Z273" i="37"/>
  <c r="X272" i="37"/>
  <c r="Y272" i="37" s="1"/>
  <c r="Z272" i="37"/>
  <c r="X271" i="37"/>
  <c r="Y271" i="37" s="1"/>
  <c r="Z271" i="37"/>
  <c r="X270" i="37"/>
  <c r="Y270" i="37" s="1"/>
  <c r="Z270" i="37"/>
  <c r="X269" i="37"/>
  <c r="Y269" i="37" s="1"/>
  <c r="Z269" i="37"/>
  <c r="X268" i="37"/>
  <c r="Y268" i="37" s="1"/>
  <c r="Z268" i="37"/>
  <c r="X267" i="37"/>
  <c r="Y267" i="37" s="1"/>
  <c r="Z267" i="37"/>
  <c r="X266" i="37"/>
  <c r="Y266" i="37" s="1"/>
  <c r="Z266" i="37"/>
  <c r="X265" i="37"/>
  <c r="Y265" i="37" s="1"/>
  <c r="Z265" i="37"/>
  <c r="X264" i="37"/>
  <c r="Y264" i="37" s="1"/>
  <c r="Z264" i="37"/>
  <c r="X263" i="37"/>
  <c r="Y263" i="37" s="1"/>
  <c r="Z263" i="37"/>
  <c r="X262" i="37"/>
  <c r="Y262" i="37" s="1"/>
  <c r="Z262" i="37"/>
  <c r="X261" i="37"/>
  <c r="Y261" i="37" s="1"/>
  <c r="Z261" i="37"/>
  <c r="X260" i="37"/>
  <c r="Y260" i="37" s="1"/>
  <c r="Z260" i="37"/>
  <c r="X259" i="37"/>
  <c r="Y259" i="37" s="1"/>
  <c r="Z259" i="37"/>
  <c r="X258" i="37"/>
  <c r="Y258" i="37" s="1"/>
  <c r="Z258" i="37"/>
  <c r="X257" i="37"/>
  <c r="Y257" i="37" s="1"/>
  <c r="Z257" i="37"/>
  <c r="X256" i="37"/>
  <c r="Y256" i="37" s="1"/>
  <c r="Z256" i="37"/>
  <c r="X255" i="37"/>
  <c r="Y255" i="37" s="1"/>
  <c r="Z255" i="37"/>
  <c r="X254" i="37"/>
  <c r="Y254" i="37" s="1"/>
  <c r="Z254" i="37"/>
  <c r="X253" i="37"/>
  <c r="Y253" i="37" s="1"/>
  <c r="Z253" i="37"/>
  <c r="X252" i="37"/>
  <c r="Y252" i="37" s="1"/>
  <c r="Z252" i="37"/>
  <c r="X251" i="37"/>
  <c r="Y251" i="37" s="1"/>
  <c r="Z251" i="37"/>
  <c r="X250" i="37"/>
  <c r="Y250" i="37" s="1"/>
  <c r="Z250" i="37"/>
  <c r="X249" i="37"/>
  <c r="Y249" i="37" s="1"/>
  <c r="Z249" i="37"/>
  <c r="X248" i="37"/>
  <c r="Y248" i="37" s="1"/>
  <c r="Z248" i="37"/>
  <c r="X247" i="37"/>
  <c r="Y247" i="37" s="1"/>
  <c r="Z247" i="37"/>
  <c r="X246" i="37"/>
  <c r="Y246" i="37" s="1"/>
  <c r="Z246" i="37"/>
  <c r="X245" i="37"/>
  <c r="Y245" i="37" s="1"/>
  <c r="Z245" i="37"/>
  <c r="X244" i="37"/>
  <c r="Y244" i="37" s="1"/>
  <c r="Z244" i="37"/>
  <c r="X243" i="37"/>
  <c r="Y243" i="37" s="1"/>
  <c r="Z243" i="37"/>
  <c r="X242" i="37"/>
  <c r="Y242" i="37" s="1"/>
  <c r="Z242" i="37"/>
  <c r="X241" i="37"/>
  <c r="Y241" i="37" s="1"/>
  <c r="Z241" i="37"/>
  <c r="X240" i="37"/>
  <c r="Y240" i="37" s="1"/>
  <c r="Z240" i="37"/>
  <c r="X239" i="37"/>
  <c r="Y239" i="37" s="1"/>
  <c r="Z239" i="37"/>
  <c r="X238" i="37"/>
  <c r="Y238" i="37" s="1"/>
  <c r="Z238" i="37"/>
  <c r="X237" i="37"/>
  <c r="Y237" i="37" s="1"/>
  <c r="Z237" i="37"/>
  <c r="X236" i="37"/>
  <c r="Y236" i="37" s="1"/>
  <c r="Z236" i="37"/>
  <c r="X235" i="37"/>
  <c r="Y235" i="37" s="1"/>
  <c r="Z235" i="37"/>
  <c r="X234" i="37"/>
  <c r="Y234" i="37" s="1"/>
  <c r="Z234" i="37"/>
  <c r="X233" i="37"/>
  <c r="Y233" i="37" s="1"/>
  <c r="Z233" i="37"/>
  <c r="X232" i="37"/>
  <c r="Y232" i="37" s="1"/>
  <c r="Z232" i="37"/>
  <c r="X231" i="37"/>
  <c r="Y231" i="37" s="1"/>
  <c r="Z231" i="37"/>
  <c r="X230" i="37"/>
  <c r="Y230" i="37" s="1"/>
  <c r="Z230" i="37"/>
  <c r="X229" i="37"/>
  <c r="Y229" i="37" s="1"/>
  <c r="Z229" i="37"/>
  <c r="X228" i="37"/>
  <c r="Y228" i="37" s="1"/>
  <c r="Z228" i="37"/>
  <c r="X227" i="37"/>
  <c r="Y227" i="37" s="1"/>
  <c r="Z227" i="37"/>
  <c r="X225" i="37"/>
  <c r="Y225" i="37" s="1"/>
  <c r="Z225" i="37"/>
  <c r="X224" i="37"/>
  <c r="Y224" i="37" s="1"/>
  <c r="Z224" i="37"/>
  <c r="X223" i="37"/>
  <c r="Y223" i="37" s="1"/>
  <c r="Z223" i="37"/>
  <c r="X222" i="37"/>
  <c r="Y222" i="37" s="1"/>
  <c r="Z222" i="37"/>
  <c r="X221" i="37"/>
  <c r="Y221" i="37" s="1"/>
  <c r="Z221" i="37"/>
  <c r="X220" i="37"/>
  <c r="Y220" i="37" s="1"/>
  <c r="Z220" i="37"/>
  <c r="X219" i="37"/>
  <c r="Y219" i="37" s="1"/>
  <c r="Z219" i="37"/>
  <c r="X218" i="37"/>
  <c r="Y218" i="37" s="1"/>
  <c r="Z218" i="37"/>
  <c r="X217" i="37"/>
  <c r="Y217" i="37" s="1"/>
  <c r="Z217" i="37"/>
  <c r="X216" i="37"/>
  <c r="Y216" i="37" s="1"/>
  <c r="Z216" i="37"/>
  <c r="X215" i="37"/>
  <c r="Y215" i="37" s="1"/>
  <c r="Z215" i="37"/>
  <c r="X214" i="37"/>
  <c r="Y214" i="37" s="1"/>
  <c r="Z214" i="37"/>
  <c r="X213" i="37"/>
  <c r="Y213" i="37" s="1"/>
  <c r="Z213" i="37"/>
  <c r="X212" i="37"/>
  <c r="Y212" i="37" s="1"/>
  <c r="Z212" i="37"/>
  <c r="X211" i="37"/>
  <c r="Y211" i="37" s="1"/>
  <c r="Z211" i="37"/>
  <c r="X210" i="37"/>
  <c r="Y210" i="37" s="1"/>
  <c r="Z210" i="37"/>
  <c r="X209" i="37"/>
  <c r="Y209" i="37" s="1"/>
  <c r="Z209" i="37"/>
  <c r="X208" i="37"/>
  <c r="Y208" i="37" s="1"/>
  <c r="Z208" i="37"/>
  <c r="X207" i="37"/>
  <c r="Y207" i="37" s="1"/>
  <c r="Z207" i="37"/>
  <c r="X206" i="37"/>
  <c r="Y206" i="37" s="1"/>
  <c r="Z206" i="37"/>
  <c r="X205" i="37"/>
  <c r="Y205" i="37" s="1"/>
  <c r="Z205" i="37"/>
  <c r="X204" i="37"/>
  <c r="Y204" i="37" s="1"/>
  <c r="Z204" i="37"/>
  <c r="X203" i="37"/>
  <c r="Y203" i="37" s="1"/>
  <c r="Z203" i="37"/>
  <c r="X202" i="37"/>
  <c r="Y202" i="37" s="1"/>
  <c r="Z202" i="37"/>
  <c r="X201" i="37"/>
  <c r="Y201" i="37" s="1"/>
  <c r="Z201" i="37"/>
  <c r="X200" i="37"/>
  <c r="Y200" i="37" s="1"/>
  <c r="Z200" i="37"/>
  <c r="X199" i="37"/>
  <c r="Y199" i="37" s="1"/>
  <c r="Z199" i="37"/>
  <c r="X198" i="37"/>
  <c r="Y198" i="37" s="1"/>
  <c r="Z198" i="37"/>
  <c r="X197" i="37"/>
  <c r="Y197" i="37" s="1"/>
  <c r="Z197" i="37"/>
  <c r="X196" i="37"/>
  <c r="Y196" i="37" s="1"/>
  <c r="Z196" i="37"/>
  <c r="X195" i="37"/>
  <c r="Y195" i="37" s="1"/>
  <c r="Z195" i="37"/>
  <c r="X194" i="37"/>
  <c r="Y194" i="37" s="1"/>
  <c r="Z194" i="37"/>
  <c r="X193" i="37"/>
  <c r="Y193" i="37" s="1"/>
  <c r="Z193" i="37"/>
  <c r="X192" i="37"/>
  <c r="Y192" i="37" s="1"/>
  <c r="Z192" i="37"/>
  <c r="X191" i="37"/>
  <c r="Y191" i="37" s="1"/>
  <c r="Z191" i="37"/>
  <c r="X190" i="37"/>
  <c r="Y190" i="37" s="1"/>
  <c r="Z190" i="37"/>
  <c r="X189" i="37"/>
  <c r="Y189" i="37" s="1"/>
  <c r="Z189" i="37"/>
  <c r="X188" i="37"/>
  <c r="Y188" i="37" s="1"/>
  <c r="Z188" i="37"/>
  <c r="X187" i="37"/>
  <c r="Y187" i="37" s="1"/>
  <c r="Z187" i="37"/>
  <c r="X186" i="37"/>
  <c r="Y186" i="37" s="1"/>
  <c r="Z186" i="37"/>
  <c r="X185" i="37"/>
  <c r="Y185" i="37" s="1"/>
  <c r="Z185" i="37"/>
  <c r="X184" i="37"/>
  <c r="Y184" i="37" s="1"/>
  <c r="Z184" i="37"/>
  <c r="X183" i="37"/>
  <c r="Y183" i="37" s="1"/>
  <c r="Z183" i="37"/>
  <c r="X182" i="37"/>
  <c r="Y182" i="37" s="1"/>
  <c r="Z182" i="37"/>
  <c r="X181" i="37"/>
  <c r="Y181" i="37" s="1"/>
  <c r="Z181" i="37"/>
  <c r="X180" i="37"/>
  <c r="Y180" i="37" s="1"/>
  <c r="Z180" i="37"/>
  <c r="X179" i="37"/>
  <c r="Y179" i="37" s="1"/>
  <c r="Z179" i="37"/>
  <c r="X178" i="37"/>
  <c r="Y178" i="37" s="1"/>
  <c r="Z178" i="37"/>
  <c r="X176" i="37"/>
  <c r="Y176" i="37" s="1"/>
  <c r="Z176" i="37"/>
  <c r="X175" i="37"/>
  <c r="Y175" i="37" s="1"/>
  <c r="Z175" i="37"/>
  <c r="X174" i="37"/>
  <c r="Y174" i="37" s="1"/>
  <c r="Z174" i="37"/>
  <c r="X173" i="37"/>
  <c r="Y173" i="37" s="1"/>
  <c r="Z173" i="37"/>
  <c r="X172" i="37"/>
  <c r="Y172" i="37" s="1"/>
  <c r="Z172" i="37"/>
  <c r="X171" i="37"/>
  <c r="Y171" i="37" s="1"/>
  <c r="Z171" i="37"/>
  <c r="X170" i="37"/>
  <c r="Y170" i="37" s="1"/>
  <c r="Z170" i="37"/>
  <c r="X169" i="37"/>
  <c r="Y169" i="37" s="1"/>
  <c r="Z169" i="37"/>
  <c r="X168" i="37"/>
  <c r="Y168" i="37" s="1"/>
  <c r="Z168" i="37"/>
  <c r="X167" i="37"/>
  <c r="Y167" i="37" s="1"/>
  <c r="Z167" i="37"/>
  <c r="X166" i="37"/>
  <c r="Y166" i="37" s="1"/>
  <c r="Z166" i="37"/>
  <c r="X164" i="37"/>
  <c r="Y164" i="37" s="1"/>
  <c r="Z164" i="37"/>
  <c r="X163" i="37"/>
  <c r="Y163" i="37" s="1"/>
  <c r="Z163" i="37"/>
  <c r="X162" i="37"/>
  <c r="Y162" i="37" s="1"/>
  <c r="Z162" i="37"/>
  <c r="X160" i="37"/>
  <c r="Y160" i="37" s="1"/>
  <c r="Z160" i="37"/>
  <c r="X159" i="37"/>
  <c r="Y159" i="37" s="1"/>
  <c r="Z159" i="37"/>
  <c r="X158" i="37"/>
  <c r="Y158" i="37" s="1"/>
  <c r="Z158" i="37"/>
  <c r="X156" i="37"/>
  <c r="Y156" i="37" s="1"/>
  <c r="Z156" i="37"/>
  <c r="X155" i="37"/>
  <c r="Y155" i="37" s="1"/>
  <c r="Z155" i="37"/>
  <c r="X154" i="37"/>
  <c r="Y154" i="37" s="1"/>
  <c r="Z154" i="37"/>
  <c r="X153" i="37"/>
  <c r="Y153" i="37" s="1"/>
  <c r="Z153" i="37"/>
  <c r="X152" i="37"/>
  <c r="Y152" i="37" s="1"/>
  <c r="Z152" i="37"/>
  <c r="AI38" i="37"/>
  <c r="AD38" i="37"/>
  <c r="AI37" i="37"/>
  <c r="AD37" i="37"/>
  <c r="AI36" i="37"/>
  <c r="AD36" i="37"/>
  <c r="AI35" i="37"/>
  <c r="AD35" i="37"/>
  <c r="AI34" i="37"/>
  <c r="AD34" i="37"/>
  <c r="AI33" i="37"/>
  <c r="AD33" i="37"/>
  <c r="AI32" i="37"/>
  <c r="AD32" i="37"/>
  <c r="AI31" i="37"/>
  <c r="AD31" i="37"/>
  <c r="AI30" i="37"/>
  <c r="AD30" i="37"/>
  <c r="AI29" i="37"/>
  <c r="AD29" i="37"/>
  <c r="AI28" i="37"/>
  <c r="AD28" i="37"/>
  <c r="AI27" i="37"/>
  <c r="AD27" i="37"/>
  <c r="AI26" i="37"/>
  <c r="AD26" i="37"/>
  <c r="AI25" i="37"/>
  <c r="AD25" i="37"/>
  <c r="AI24" i="37"/>
  <c r="AD24" i="37"/>
  <c r="AI23" i="37"/>
  <c r="AD23" i="37"/>
  <c r="AI22" i="37"/>
  <c r="AD22" i="37"/>
  <c r="AI21" i="37"/>
  <c r="AD21" i="37"/>
  <c r="AI20" i="37"/>
  <c r="AD20" i="37"/>
  <c r="AI19" i="37"/>
  <c r="AD19" i="37"/>
  <c r="AI18" i="37"/>
  <c r="AD18" i="37"/>
  <c r="AI17" i="37"/>
  <c r="AD17" i="37"/>
  <c r="AI16" i="37"/>
  <c r="AD16" i="37"/>
  <c r="AI15" i="37"/>
  <c r="AD15" i="37"/>
  <c r="AI14" i="37"/>
  <c r="AD14" i="37"/>
  <c r="AI13" i="37"/>
  <c r="AD13" i="37"/>
  <c r="AI12" i="37"/>
  <c r="AD12" i="37"/>
  <c r="AI11" i="37"/>
  <c r="AD11" i="37"/>
  <c r="AI10" i="37"/>
  <c r="AD10" i="37"/>
  <c r="AI9" i="37"/>
  <c r="AD9" i="37"/>
  <c r="AI8" i="37"/>
  <c r="AD8" i="37"/>
  <c r="AI7" i="37"/>
  <c r="AD7" i="37"/>
  <c r="AI6" i="37"/>
  <c r="AD6" i="37"/>
  <c r="AI5" i="37"/>
  <c r="AD5" i="37"/>
  <c r="AI4" i="37"/>
  <c r="AD4" i="37"/>
  <c r="AI3" i="37"/>
  <c r="AD3" i="37"/>
  <c r="AI207" i="37"/>
  <c r="AD207" i="37"/>
  <c r="AI206" i="37"/>
  <c r="AD206" i="37"/>
  <c r="AI205" i="37"/>
  <c r="AD205" i="37"/>
  <c r="AI204" i="37"/>
  <c r="AD204" i="37"/>
  <c r="AI203" i="37"/>
  <c r="AD203" i="37"/>
  <c r="AI202" i="37"/>
  <c r="AD202" i="37"/>
  <c r="AI201" i="37"/>
  <c r="AD201" i="37"/>
  <c r="AI200" i="37"/>
  <c r="AD200" i="37"/>
  <c r="AI199" i="37"/>
  <c r="AD199" i="37"/>
  <c r="AI198" i="37"/>
  <c r="AD198" i="37"/>
  <c r="AI197" i="37"/>
  <c r="AD197" i="37"/>
  <c r="AI196" i="37"/>
  <c r="AD196" i="37"/>
  <c r="AI195" i="37"/>
  <c r="AD195" i="37"/>
  <c r="AI194" i="37"/>
  <c r="AD194" i="37"/>
  <c r="AI193" i="37"/>
  <c r="AD193" i="37"/>
  <c r="AI192" i="37"/>
  <c r="AD192" i="37"/>
  <c r="AI191" i="37"/>
  <c r="AD191" i="37"/>
  <c r="AI190" i="37"/>
  <c r="AD190" i="37"/>
  <c r="AI189" i="37"/>
  <c r="AD189" i="37"/>
  <c r="AI188" i="37"/>
  <c r="AD188" i="37"/>
  <c r="AI187" i="37"/>
  <c r="AD187" i="37"/>
  <c r="AI186" i="37"/>
  <c r="AD186" i="37"/>
  <c r="AI185" i="37"/>
  <c r="AD185" i="37"/>
  <c r="AI184" i="37"/>
  <c r="AD184" i="37"/>
  <c r="AI183" i="37"/>
  <c r="AD183" i="37"/>
  <c r="AI182" i="37"/>
  <c r="AD182" i="37"/>
  <c r="AI181" i="37"/>
  <c r="AD181" i="37"/>
  <c r="AI180" i="37"/>
  <c r="AD180" i="37"/>
  <c r="AI179" i="37"/>
  <c r="AD179" i="37"/>
  <c r="AI178" i="37"/>
  <c r="AD178" i="37"/>
  <c r="AI177" i="37"/>
  <c r="AD177" i="37"/>
  <c r="AI176" i="37"/>
  <c r="AD176" i="37"/>
  <c r="AI175" i="37"/>
  <c r="AD175" i="37"/>
  <c r="AI174" i="37"/>
  <c r="AD174" i="37"/>
  <c r="AI173" i="37"/>
  <c r="AD173" i="37"/>
  <c r="AI172" i="37"/>
  <c r="AD172" i="37"/>
  <c r="AI171" i="37"/>
  <c r="AD171" i="37"/>
  <c r="AI170" i="37"/>
  <c r="AD170" i="37"/>
  <c r="AI169" i="37"/>
  <c r="AD169" i="37"/>
  <c r="AI168" i="37"/>
  <c r="AD168" i="37"/>
  <c r="AI167" i="37"/>
  <c r="AD167" i="37"/>
  <c r="AI166" i="37"/>
  <c r="AD166" i="37"/>
  <c r="AI165" i="37"/>
  <c r="AD165" i="37"/>
  <c r="AI164" i="37"/>
  <c r="AD164" i="37"/>
  <c r="AI163" i="37"/>
  <c r="AD163" i="37"/>
  <c r="AI162" i="37"/>
  <c r="AD162" i="37"/>
  <c r="AI161" i="37"/>
  <c r="AD161" i="37"/>
  <c r="AI160" i="37"/>
  <c r="AD160" i="37"/>
  <c r="AI159" i="37"/>
  <c r="AD159" i="37"/>
  <c r="AI158" i="37"/>
  <c r="AD158" i="37"/>
  <c r="AI157" i="37"/>
  <c r="AD157" i="37"/>
  <c r="AI156" i="37"/>
  <c r="AD156" i="37"/>
  <c r="AI155" i="37"/>
  <c r="AD155" i="37"/>
  <c r="AI154" i="37"/>
  <c r="AD154" i="37"/>
  <c r="AI153" i="37"/>
  <c r="AD153" i="37"/>
  <c r="AI152" i="37"/>
  <c r="AD152" i="37"/>
  <c r="AI151" i="37"/>
  <c r="AD151" i="37"/>
  <c r="AI150" i="37"/>
  <c r="AD150" i="37"/>
  <c r="AI149" i="37"/>
  <c r="AD149" i="37"/>
  <c r="AI148" i="37"/>
  <c r="AD148" i="37"/>
  <c r="AI147" i="37"/>
  <c r="AD147" i="37"/>
  <c r="AI146" i="37"/>
  <c r="AD146" i="37"/>
  <c r="AI145" i="37"/>
  <c r="AD145" i="37"/>
  <c r="AI144" i="37"/>
  <c r="AD144" i="37"/>
  <c r="AI143" i="37"/>
  <c r="AD143" i="37"/>
  <c r="AI142" i="37"/>
  <c r="AD142" i="37"/>
  <c r="AI141" i="37"/>
  <c r="AD141" i="37"/>
  <c r="AI140" i="37"/>
  <c r="AD140" i="37"/>
  <c r="AI139" i="37"/>
  <c r="AD139" i="37"/>
  <c r="AI138" i="37"/>
  <c r="AD138" i="37"/>
  <c r="AI137" i="37"/>
  <c r="AD137" i="37"/>
  <c r="AI136" i="37"/>
  <c r="AD136" i="37"/>
  <c r="AI135" i="37"/>
  <c r="AD135" i="37"/>
  <c r="AI134" i="37"/>
  <c r="AD134" i="37"/>
  <c r="AI133" i="37"/>
  <c r="AD133" i="37"/>
  <c r="AI132" i="37"/>
  <c r="AD132" i="37"/>
  <c r="AI131" i="37"/>
  <c r="AD131" i="37"/>
  <c r="AI130" i="37"/>
  <c r="AD130" i="37"/>
  <c r="AI129" i="37"/>
  <c r="AD129" i="37"/>
  <c r="AI128" i="37"/>
  <c r="AD128" i="37"/>
  <c r="AI127" i="37"/>
  <c r="AD127" i="37"/>
  <c r="AI126" i="37"/>
  <c r="AD126" i="37"/>
  <c r="AI125" i="37"/>
  <c r="AD125" i="37"/>
  <c r="AI124" i="37"/>
  <c r="AD124" i="37"/>
  <c r="AI123" i="37"/>
  <c r="AD123" i="37"/>
  <c r="AI122" i="37"/>
  <c r="AD122" i="37"/>
  <c r="AI121" i="37"/>
  <c r="AD121" i="37"/>
  <c r="AI120" i="37"/>
  <c r="AD120" i="37"/>
  <c r="AI119" i="37"/>
  <c r="AD119" i="37"/>
  <c r="AI118" i="37"/>
  <c r="AD118" i="37"/>
  <c r="AI117" i="37"/>
  <c r="AD117" i="37"/>
  <c r="AI116" i="37"/>
  <c r="AD116" i="37"/>
  <c r="AI115" i="37"/>
  <c r="AD115" i="37"/>
  <c r="AI114" i="37"/>
  <c r="AD114" i="37"/>
  <c r="AI113" i="37"/>
  <c r="AD113" i="37"/>
  <c r="AI112" i="37"/>
  <c r="AD112" i="37"/>
  <c r="AI111" i="37"/>
  <c r="AD111" i="37"/>
  <c r="AI110" i="37"/>
  <c r="AD110" i="37"/>
  <c r="AI109" i="37"/>
  <c r="AD109" i="37"/>
  <c r="AI108" i="37"/>
  <c r="AD108" i="37"/>
  <c r="AI107" i="37"/>
  <c r="AD107" i="37"/>
  <c r="AI106" i="37"/>
  <c r="AD106" i="37"/>
  <c r="AI105" i="37"/>
  <c r="AD105" i="37"/>
  <c r="AI104" i="37"/>
  <c r="AD104" i="37"/>
  <c r="AI103" i="37"/>
  <c r="AD103" i="37"/>
  <c r="AI102" i="37"/>
  <c r="AD102" i="37"/>
  <c r="AI101" i="37"/>
  <c r="AD101" i="37"/>
  <c r="AI100" i="37"/>
  <c r="AD100" i="37"/>
  <c r="AI99" i="37"/>
  <c r="AD99" i="37"/>
  <c r="AI98" i="37"/>
  <c r="AD98" i="37"/>
  <c r="AI97" i="37"/>
  <c r="AD97" i="37"/>
  <c r="AI96" i="37"/>
  <c r="AD96" i="37"/>
  <c r="AI95" i="37"/>
  <c r="AD95" i="37"/>
  <c r="AI94" i="37"/>
  <c r="AD94" i="37"/>
  <c r="AI93" i="37"/>
  <c r="AD93" i="37"/>
  <c r="AI92" i="37"/>
  <c r="AD92" i="37"/>
  <c r="AI91" i="37"/>
  <c r="AD91" i="37"/>
  <c r="AI90" i="37"/>
  <c r="AD90" i="37"/>
  <c r="AI89" i="37"/>
  <c r="AD89" i="37"/>
  <c r="AI88" i="37"/>
  <c r="AD88" i="37"/>
  <c r="AI87" i="37"/>
  <c r="AD87" i="37"/>
  <c r="AI86" i="37"/>
  <c r="AD86" i="37"/>
  <c r="AI85" i="37"/>
  <c r="AD85" i="37"/>
  <c r="AI84" i="37"/>
  <c r="AD84" i="37"/>
  <c r="AI83" i="37"/>
  <c r="AD83" i="37"/>
  <c r="AI82" i="37"/>
  <c r="AD82" i="37"/>
  <c r="AI81" i="37"/>
  <c r="AD81" i="37"/>
  <c r="AI80" i="37"/>
  <c r="AD80" i="37"/>
  <c r="AI79" i="37"/>
  <c r="AD79" i="37"/>
  <c r="AI78" i="37"/>
  <c r="AD78" i="37"/>
  <c r="AI77" i="37"/>
  <c r="AD77" i="37"/>
  <c r="AI76" i="37"/>
  <c r="AD76" i="37"/>
  <c r="AI75" i="37"/>
  <c r="AD75" i="37"/>
  <c r="AI74" i="37"/>
  <c r="AD74" i="37"/>
  <c r="AI73" i="37"/>
  <c r="AD73" i="37"/>
  <c r="AI72" i="37"/>
  <c r="AD72" i="37"/>
  <c r="AI71" i="37"/>
  <c r="AD71" i="37"/>
  <c r="AI70" i="37"/>
  <c r="AD70" i="37"/>
  <c r="AI69" i="37"/>
  <c r="AD69" i="37"/>
  <c r="AI68" i="37"/>
  <c r="AD68" i="37"/>
  <c r="AI67" i="37"/>
  <c r="AD67" i="37"/>
  <c r="AI66" i="37"/>
  <c r="AD66" i="37"/>
  <c r="AI65" i="37"/>
  <c r="AD65" i="37"/>
  <c r="AI64" i="37"/>
  <c r="AD64" i="37"/>
  <c r="AI63" i="37"/>
  <c r="AD63" i="37"/>
  <c r="AI62" i="37"/>
  <c r="AD62" i="37"/>
  <c r="AI61" i="37"/>
  <c r="AD61" i="37"/>
  <c r="AI60" i="37"/>
  <c r="AD60" i="37"/>
  <c r="AI59" i="37"/>
  <c r="AD59" i="37"/>
  <c r="AI58" i="37"/>
  <c r="AD58" i="37"/>
  <c r="AI57" i="37"/>
  <c r="AD57" i="37"/>
  <c r="AI56" i="37"/>
  <c r="AD56" i="37"/>
  <c r="AI55" i="37"/>
  <c r="AD55" i="37"/>
  <c r="AI54" i="37"/>
  <c r="AD54" i="37"/>
  <c r="AI53" i="37"/>
  <c r="AD53" i="37"/>
  <c r="AI52" i="37"/>
  <c r="AD52" i="37"/>
  <c r="AI51" i="37"/>
  <c r="AD51" i="37"/>
  <c r="AI50" i="37"/>
  <c r="AD50" i="37"/>
  <c r="AI49" i="37"/>
  <c r="AD49" i="37"/>
  <c r="AI48" i="37"/>
  <c r="AD48" i="37"/>
  <c r="AI47" i="37"/>
  <c r="AD47" i="37"/>
  <c r="AI46" i="37"/>
  <c r="AD46" i="37"/>
  <c r="AI45" i="37"/>
  <c r="AD45" i="37"/>
  <c r="AI44" i="37"/>
  <c r="AD44" i="37"/>
  <c r="AI43" i="37"/>
  <c r="AD43" i="37"/>
  <c r="AI42" i="37"/>
  <c r="AD42" i="37"/>
  <c r="AI41" i="37"/>
  <c r="AD41" i="37"/>
  <c r="AI40" i="37"/>
  <c r="AD40" i="37"/>
  <c r="AI39" i="37"/>
  <c r="AD39" i="37"/>
  <c r="AI615" i="37"/>
  <c r="AD615" i="37"/>
  <c r="AI614" i="37"/>
  <c r="AD614" i="37"/>
  <c r="AI613" i="37"/>
  <c r="AD613" i="37"/>
  <c r="AI612" i="37"/>
  <c r="AD612" i="37"/>
  <c r="AI611" i="37"/>
  <c r="AD611" i="37"/>
  <c r="AI610" i="37"/>
  <c r="AD610" i="37"/>
  <c r="AI609" i="37"/>
  <c r="AD609" i="37"/>
  <c r="AI608" i="37"/>
  <c r="AD608" i="37"/>
  <c r="AI607" i="37"/>
  <c r="AD607" i="37"/>
  <c r="AI606" i="37"/>
  <c r="AD606" i="37"/>
  <c r="AI605" i="37"/>
  <c r="AD605" i="37"/>
  <c r="AI604" i="37"/>
  <c r="AD604" i="37"/>
  <c r="AI603" i="37"/>
  <c r="AD603" i="37"/>
  <c r="AI602" i="37"/>
  <c r="AD602" i="37"/>
  <c r="AI601" i="37"/>
  <c r="AD601" i="37"/>
  <c r="AI600" i="37"/>
  <c r="AD600" i="37"/>
  <c r="AI599" i="37"/>
  <c r="AD599" i="37"/>
  <c r="AI598" i="37"/>
  <c r="AD598" i="37"/>
  <c r="AI597" i="37"/>
  <c r="AD597" i="37"/>
  <c r="AI596" i="37"/>
  <c r="AD596" i="37"/>
  <c r="AI595" i="37"/>
  <c r="AD595" i="37"/>
  <c r="AI594" i="37"/>
  <c r="AD594" i="37"/>
  <c r="AI593" i="37"/>
  <c r="AD593" i="37"/>
  <c r="AI592" i="37"/>
  <c r="AD592" i="37"/>
  <c r="AI591" i="37"/>
  <c r="AD591" i="37"/>
  <c r="AI590" i="37"/>
  <c r="AD590" i="37"/>
  <c r="AI589" i="37"/>
  <c r="AD589" i="37"/>
  <c r="AI588" i="37"/>
  <c r="AD588" i="37"/>
  <c r="AI587" i="37"/>
  <c r="AD587" i="37"/>
  <c r="AI586" i="37"/>
  <c r="AD586" i="37"/>
  <c r="AI585" i="37"/>
  <c r="AD585" i="37"/>
  <c r="AI584" i="37"/>
  <c r="AD584" i="37"/>
  <c r="AI583" i="37"/>
  <c r="AD583" i="37"/>
  <c r="AI582" i="37"/>
  <c r="AD582" i="37"/>
  <c r="AI581" i="37"/>
  <c r="AD581" i="37"/>
  <c r="AI580" i="37"/>
  <c r="AD580" i="37"/>
  <c r="AI579" i="37"/>
  <c r="AD579" i="37"/>
  <c r="AI578" i="37"/>
  <c r="AD578" i="37"/>
  <c r="AI577" i="37"/>
  <c r="AD577" i="37"/>
  <c r="AI576" i="37"/>
  <c r="AD576" i="37"/>
  <c r="AI575" i="37"/>
  <c r="AD575" i="37"/>
  <c r="AI574" i="37"/>
  <c r="AD574" i="37"/>
  <c r="AI573" i="37"/>
  <c r="AD573" i="37"/>
  <c r="AI572" i="37"/>
  <c r="AD572" i="37"/>
  <c r="AI571" i="37"/>
  <c r="AD571" i="37"/>
  <c r="AI570" i="37"/>
  <c r="AD570" i="37"/>
  <c r="AI569" i="37"/>
  <c r="AD569" i="37"/>
  <c r="AI568" i="37"/>
  <c r="AD568" i="37"/>
  <c r="AI567" i="37"/>
  <c r="AD567" i="37"/>
  <c r="AI566" i="37"/>
  <c r="AD566" i="37"/>
  <c r="AI565" i="37"/>
  <c r="AD565" i="37"/>
  <c r="AI564" i="37"/>
  <c r="AD564" i="37"/>
  <c r="AI563" i="37"/>
  <c r="AD563" i="37"/>
  <c r="AI562" i="37"/>
  <c r="AD562" i="37"/>
  <c r="AI561" i="37"/>
  <c r="AD561" i="37"/>
  <c r="AI560" i="37"/>
  <c r="AD560" i="37"/>
  <c r="AI559" i="37"/>
  <c r="AD559" i="37"/>
  <c r="AI558" i="37"/>
  <c r="AD558" i="37"/>
  <c r="AI557" i="37"/>
  <c r="AD557" i="37"/>
  <c r="AI556" i="37"/>
  <c r="AD556" i="37"/>
  <c r="AI555" i="37"/>
  <c r="AD555" i="37"/>
  <c r="AI554" i="37"/>
  <c r="AD554" i="37"/>
  <c r="AI553" i="37"/>
  <c r="AD553" i="37"/>
  <c r="AI552" i="37"/>
  <c r="AD552" i="37"/>
  <c r="AI551" i="37"/>
  <c r="AD551" i="37"/>
  <c r="AI550" i="37"/>
  <c r="AD550" i="37"/>
  <c r="AI549" i="37"/>
  <c r="AD549" i="37"/>
  <c r="AI548" i="37"/>
  <c r="AD548" i="37"/>
  <c r="AI547" i="37"/>
  <c r="AD547" i="37"/>
  <c r="AI546" i="37"/>
  <c r="AD546" i="37"/>
  <c r="AI545" i="37"/>
  <c r="AD545" i="37"/>
  <c r="AI544" i="37"/>
  <c r="AD544" i="37"/>
  <c r="AI543" i="37"/>
  <c r="AD543" i="37"/>
  <c r="AI542" i="37"/>
  <c r="AD542" i="37"/>
  <c r="AI541" i="37"/>
  <c r="AD541" i="37"/>
  <c r="AI540" i="37"/>
  <c r="AD540" i="37"/>
  <c r="AI539" i="37"/>
  <c r="AD539" i="37"/>
  <c r="AI538" i="37"/>
  <c r="AD538" i="37"/>
  <c r="AI537" i="37"/>
  <c r="AD537" i="37"/>
  <c r="AI536" i="37"/>
  <c r="AD536" i="37"/>
  <c r="AI535" i="37"/>
  <c r="AD535" i="37"/>
  <c r="AI534" i="37"/>
  <c r="AD534" i="37"/>
  <c r="AI533" i="37"/>
  <c r="AD533" i="37"/>
  <c r="AI532" i="37"/>
  <c r="AD532" i="37"/>
  <c r="AI531" i="37"/>
  <c r="AD531" i="37"/>
  <c r="AI530" i="37"/>
  <c r="AD530" i="37"/>
  <c r="AI529" i="37"/>
  <c r="AD529" i="37"/>
  <c r="AI528" i="37"/>
  <c r="AD528" i="37"/>
  <c r="AI527" i="37"/>
  <c r="AD527" i="37"/>
  <c r="AI526" i="37"/>
  <c r="AD526" i="37"/>
  <c r="AI525" i="37"/>
  <c r="AD525" i="37"/>
  <c r="AI524" i="37"/>
  <c r="AD524" i="37"/>
  <c r="AI523" i="37"/>
  <c r="AD523" i="37"/>
  <c r="AI522" i="37"/>
  <c r="AD522" i="37"/>
  <c r="AI521" i="37"/>
  <c r="AD521" i="37"/>
  <c r="AI520" i="37"/>
  <c r="AD520" i="37"/>
  <c r="AI519" i="37"/>
  <c r="AD519" i="37"/>
  <c r="AI518" i="37"/>
  <c r="AD518" i="37"/>
  <c r="AI517" i="37"/>
  <c r="AD517" i="37"/>
  <c r="AI516" i="37"/>
  <c r="AD516" i="37"/>
  <c r="AI515" i="37"/>
  <c r="AD515" i="37"/>
  <c r="AI514" i="37"/>
  <c r="AD514" i="37"/>
  <c r="AI513" i="37"/>
  <c r="AD513" i="37"/>
  <c r="AI512" i="37"/>
  <c r="AD512" i="37"/>
  <c r="AI511" i="37"/>
  <c r="AD511" i="37"/>
  <c r="AI510" i="37"/>
  <c r="AD510" i="37"/>
  <c r="AI509" i="37"/>
  <c r="AD509" i="37"/>
  <c r="AI508" i="37"/>
  <c r="AD508" i="37"/>
  <c r="AI507" i="37"/>
  <c r="AD507" i="37"/>
  <c r="AI506" i="37"/>
  <c r="AD506" i="37"/>
  <c r="AI505" i="37"/>
  <c r="AD505" i="37"/>
  <c r="AI504" i="37"/>
  <c r="AD504" i="37"/>
  <c r="AI503" i="37"/>
  <c r="AD503" i="37"/>
  <c r="AI502" i="37"/>
  <c r="AD502" i="37"/>
  <c r="AI501" i="37"/>
  <c r="AD501" i="37"/>
  <c r="AI500" i="37"/>
  <c r="AD500" i="37"/>
  <c r="AI499" i="37"/>
  <c r="AD499" i="37"/>
  <c r="AI498" i="37"/>
  <c r="AD498" i="37"/>
  <c r="AI497" i="37"/>
  <c r="AD497" i="37"/>
  <c r="AI496" i="37"/>
  <c r="AD496" i="37"/>
  <c r="AI495" i="37"/>
  <c r="AD495" i="37"/>
  <c r="AI494" i="37"/>
  <c r="AD494" i="37"/>
  <c r="AI493" i="37"/>
  <c r="AD493" i="37"/>
  <c r="AI492" i="37"/>
  <c r="AD492" i="37"/>
  <c r="AI491" i="37"/>
  <c r="AD491" i="37"/>
  <c r="AI490" i="37"/>
  <c r="AD490" i="37"/>
  <c r="AI489" i="37"/>
  <c r="AD489" i="37"/>
  <c r="AI488" i="37"/>
  <c r="AD488" i="37"/>
  <c r="AI487" i="37"/>
  <c r="AD487" i="37"/>
  <c r="AI486" i="37"/>
  <c r="AD486" i="37"/>
  <c r="AI485" i="37"/>
  <c r="AD485" i="37"/>
  <c r="AI484" i="37"/>
  <c r="AD484" i="37"/>
  <c r="AI483" i="37"/>
  <c r="AD483" i="37"/>
  <c r="AI482" i="37"/>
  <c r="AD482" i="37"/>
  <c r="AI481" i="37"/>
  <c r="AD481" i="37"/>
  <c r="AI480" i="37"/>
  <c r="AD480" i="37"/>
  <c r="AI479" i="37"/>
  <c r="AD479" i="37"/>
  <c r="AI478" i="37"/>
  <c r="AD478" i="37"/>
  <c r="AI477" i="37"/>
  <c r="AD477" i="37"/>
  <c r="AI476" i="37"/>
  <c r="AD476" i="37"/>
  <c r="AI475" i="37"/>
  <c r="AD475" i="37"/>
  <c r="AI474" i="37"/>
  <c r="AD474" i="37"/>
  <c r="AI473" i="37"/>
  <c r="AD473" i="37"/>
  <c r="AI472" i="37"/>
  <c r="AD472" i="37"/>
  <c r="AI471" i="37"/>
  <c r="AD471" i="37"/>
  <c r="AI470" i="37"/>
  <c r="AD470" i="37"/>
  <c r="AI469" i="37"/>
  <c r="AD469" i="37"/>
  <c r="AI468" i="37"/>
  <c r="AD468" i="37"/>
  <c r="AI467" i="37"/>
  <c r="AD467" i="37"/>
  <c r="AI466" i="37"/>
  <c r="AD466" i="37"/>
  <c r="AI465" i="37"/>
  <c r="AD465" i="37"/>
  <c r="AI464" i="37"/>
  <c r="AD464" i="37"/>
  <c r="AI463" i="37"/>
  <c r="AD463" i="37"/>
  <c r="AI462" i="37"/>
  <c r="AD462" i="37"/>
  <c r="AI461" i="37"/>
  <c r="AD461" i="37"/>
  <c r="AI460" i="37"/>
  <c r="AD460" i="37"/>
  <c r="AI459" i="37"/>
  <c r="AD459" i="37"/>
  <c r="AI458" i="37"/>
  <c r="AD458" i="37"/>
  <c r="AI457" i="37"/>
  <c r="AD457" i="37"/>
  <c r="AI456" i="37"/>
  <c r="AD456" i="37"/>
  <c r="AI455" i="37"/>
  <c r="AD455" i="37"/>
  <c r="AI454" i="37"/>
  <c r="AD454" i="37"/>
  <c r="AI453" i="37"/>
  <c r="AD453" i="37"/>
  <c r="AI452" i="37"/>
  <c r="AD452" i="37"/>
  <c r="AI451" i="37"/>
  <c r="AD451" i="37"/>
  <c r="AI450" i="37"/>
  <c r="AD450" i="37"/>
  <c r="AI449" i="37"/>
  <c r="AD449" i="37"/>
  <c r="AI448" i="37"/>
  <c r="AD448" i="37"/>
  <c r="AI447" i="37"/>
  <c r="AD447" i="37"/>
  <c r="AI446" i="37"/>
  <c r="AD446" i="37"/>
  <c r="AI445" i="37"/>
  <c r="AD445" i="37"/>
  <c r="AI444" i="37"/>
  <c r="AD444" i="37"/>
  <c r="AI443" i="37"/>
  <c r="AD443" i="37"/>
  <c r="AI442" i="37"/>
  <c r="AD442" i="37"/>
  <c r="AI441" i="37"/>
  <c r="AD441" i="37"/>
  <c r="AI440" i="37"/>
  <c r="AD440" i="37"/>
  <c r="AI439" i="37"/>
  <c r="AD439" i="37"/>
  <c r="AI438" i="37"/>
  <c r="AD438" i="37"/>
  <c r="AI437" i="37"/>
  <c r="AD437" i="37"/>
  <c r="AI436" i="37"/>
  <c r="AD436" i="37"/>
  <c r="AI435" i="37"/>
  <c r="AD435" i="37"/>
  <c r="AI434" i="37"/>
  <c r="AD434" i="37"/>
  <c r="AI433" i="37"/>
  <c r="AD433" i="37"/>
  <c r="AI432" i="37"/>
  <c r="AD432" i="37"/>
  <c r="AI431" i="37"/>
  <c r="AD431" i="37"/>
  <c r="AI430" i="37"/>
  <c r="AD430" i="37"/>
  <c r="AI429" i="37"/>
  <c r="AD429" i="37"/>
  <c r="AI428" i="37"/>
  <c r="AD428" i="37"/>
  <c r="AI427" i="37"/>
  <c r="AD427" i="37"/>
  <c r="AI426" i="37"/>
  <c r="AD426" i="37"/>
  <c r="AI425" i="37"/>
  <c r="AD425" i="37"/>
  <c r="AI424" i="37"/>
  <c r="AD424" i="37"/>
  <c r="AI423" i="37"/>
  <c r="AD423" i="37"/>
  <c r="AI422" i="37"/>
  <c r="AD422" i="37"/>
  <c r="AI421" i="37"/>
  <c r="AD421" i="37"/>
  <c r="AI420" i="37"/>
  <c r="AD420" i="37"/>
  <c r="AI419" i="37"/>
  <c r="AD419" i="37"/>
  <c r="AI418" i="37"/>
  <c r="AD418" i="37"/>
  <c r="AI417" i="37"/>
  <c r="AD417" i="37"/>
  <c r="AI416" i="37"/>
  <c r="AD416" i="37"/>
  <c r="AI415" i="37"/>
  <c r="AD415" i="37"/>
  <c r="AI414" i="37"/>
  <c r="AD414" i="37"/>
  <c r="AI413" i="37"/>
  <c r="AD413" i="37"/>
  <c r="AI412" i="37"/>
  <c r="AD412" i="37"/>
  <c r="AI411" i="37"/>
  <c r="AD411" i="37"/>
  <c r="AI410" i="37"/>
  <c r="AD410" i="37"/>
  <c r="AI409" i="37"/>
  <c r="AD409" i="37"/>
  <c r="AI408" i="37"/>
  <c r="AD408" i="37"/>
  <c r="AI407" i="37"/>
  <c r="AD407" i="37"/>
  <c r="AI406" i="37"/>
  <c r="AD406" i="37"/>
  <c r="AI405" i="37"/>
  <c r="AD405" i="37"/>
  <c r="AI404" i="37"/>
  <c r="AD404" i="37"/>
  <c r="AI403" i="37"/>
  <c r="AD403" i="37"/>
  <c r="AI402" i="37"/>
  <c r="AD402" i="37"/>
  <c r="AI401" i="37"/>
  <c r="AD401" i="37"/>
  <c r="AI400" i="37"/>
  <c r="AD400" i="37"/>
  <c r="AI399" i="37"/>
  <c r="AD399" i="37"/>
  <c r="AI398" i="37"/>
  <c r="AD398" i="37"/>
  <c r="AI397" i="37"/>
  <c r="AD397" i="37"/>
  <c r="AI396" i="37"/>
  <c r="AD396" i="37"/>
  <c r="AI395" i="37"/>
  <c r="AD395" i="37"/>
  <c r="AI394" i="37"/>
  <c r="AD394" i="37"/>
  <c r="AI393" i="37"/>
  <c r="AD393" i="37"/>
  <c r="AI392" i="37"/>
  <c r="AD392" i="37"/>
  <c r="AI391" i="37"/>
  <c r="AD391" i="37"/>
  <c r="AI390" i="37"/>
  <c r="AD390" i="37"/>
  <c r="AI389" i="37"/>
  <c r="AD389" i="37"/>
  <c r="AI388" i="37"/>
  <c r="AD388" i="37"/>
  <c r="AI387" i="37"/>
  <c r="AD387" i="37"/>
  <c r="AI386" i="37"/>
  <c r="AD386" i="37"/>
  <c r="AI385" i="37"/>
  <c r="AD385" i="37"/>
  <c r="AI384" i="37"/>
  <c r="AD384" i="37"/>
  <c r="AI383" i="37"/>
  <c r="AD383" i="37"/>
  <c r="AI382" i="37"/>
  <c r="AD382" i="37"/>
  <c r="AI381" i="37"/>
  <c r="AD381" i="37"/>
  <c r="AI380" i="37"/>
  <c r="AD380" i="37"/>
  <c r="AI379" i="37"/>
  <c r="AD379" i="37"/>
  <c r="AI378" i="37"/>
  <c r="AD378" i="37"/>
  <c r="AI377" i="37"/>
  <c r="AD377" i="37"/>
  <c r="AI376" i="37"/>
  <c r="AD376" i="37"/>
  <c r="AI375" i="37"/>
  <c r="AD375" i="37"/>
  <c r="AI374" i="37"/>
  <c r="AD374" i="37"/>
  <c r="AI373" i="37"/>
  <c r="AD373" i="37"/>
  <c r="AI372" i="37"/>
  <c r="AD372" i="37"/>
  <c r="AI371" i="37"/>
  <c r="AD371" i="37"/>
  <c r="AI370" i="37"/>
  <c r="AD370" i="37"/>
  <c r="AI369" i="37"/>
  <c r="AD369" i="37"/>
  <c r="AI368" i="37"/>
  <c r="AD368" i="37"/>
  <c r="AI367" i="37"/>
  <c r="AD367" i="37"/>
  <c r="AI366" i="37"/>
  <c r="AD366" i="37"/>
  <c r="AI365" i="37"/>
  <c r="AD365" i="37"/>
  <c r="AI364" i="37"/>
  <c r="AD364" i="37"/>
  <c r="AI363" i="37"/>
  <c r="AD363" i="37"/>
  <c r="AI362" i="37"/>
  <c r="AD362" i="37"/>
  <c r="AI361" i="37"/>
  <c r="AD361" i="37"/>
  <c r="AI360" i="37"/>
  <c r="AD360" i="37"/>
  <c r="AI359" i="37"/>
  <c r="AD359" i="37"/>
  <c r="AI358" i="37"/>
  <c r="AD358" i="37"/>
  <c r="AI357" i="37"/>
  <c r="AD357" i="37"/>
  <c r="AI356" i="37"/>
  <c r="AD356" i="37"/>
  <c r="AI355" i="37"/>
  <c r="AD355" i="37"/>
  <c r="AI354" i="37"/>
  <c r="AD354" i="37"/>
  <c r="AI353" i="37"/>
  <c r="AD353" i="37"/>
  <c r="AI352" i="37"/>
  <c r="AD352" i="37"/>
  <c r="AI351" i="37"/>
  <c r="AD351" i="37"/>
  <c r="AI350" i="37"/>
  <c r="AD350" i="37"/>
  <c r="AI349" i="37"/>
  <c r="AD349" i="37"/>
  <c r="AI348" i="37"/>
  <c r="AD348" i="37"/>
  <c r="AI347" i="37"/>
  <c r="AD347" i="37"/>
  <c r="AI346" i="37"/>
  <c r="AD346" i="37"/>
  <c r="AI345" i="37"/>
  <c r="AD345" i="37"/>
  <c r="AI344" i="37"/>
  <c r="AD344" i="37"/>
  <c r="AI343" i="37"/>
  <c r="AD343" i="37"/>
  <c r="AI342" i="37"/>
  <c r="AD342" i="37"/>
  <c r="AI341" i="37"/>
  <c r="AD341" i="37"/>
  <c r="AI340" i="37"/>
  <c r="AD340" i="37"/>
  <c r="AI339" i="37"/>
  <c r="AD339" i="37"/>
  <c r="AI338" i="37"/>
  <c r="AD338" i="37"/>
  <c r="AI337" i="37"/>
  <c r="AD337" i="37"/>
  <c r="AI336" i="37"/>
  <c r="AD336" i="37"/>
  <c r="AI335" i="37"/>
  <c r="AD335" i="37"/>
  <c r="AI334" i="37"/>
  <c r="AD334" i="37"/>
  <c r="AI333" i="37"/>
  <c r="AD333" i="37"/>
  <c r="AI332" i="37"/>
  <c r="AD332" i="37"/>
  <c r="AI331" i="37"/>
  <c r="AD331" i="37"/>
  <c r="AI330" i="37"/>
  <c r="AD330" i="37"/>
  <c r="AI329" i="37"/>
  <c r="AD329" i="37"/>
  <c r="AI328" i="37"/>
  <c r="AD328" i="37"/>
  <c r="AI327" i="37"/>
  <c r="AD327" i="37"/>
  <c r="AI326" i="37"/>
  <c r="AD326" i="37"/>
  <c r="AI325" i="37"/>
  <c r="AD325" i="37"/>
  <c r="AI324" i="37"/>
  <c r="AD324" i="37"/>
  <c r="AI323" i="37"/>
  <c r="AD323" i="37"/>
  <c r="AI322" i="37"/>
  <c r="AD322" i="37"/>
  <c r="AI321" i="37"/>
  <c r="AD321" i="37"/>
  <c r="AI320" i="37"/>
  <c r="AD320" i="37"/>
  <c r="AI319" i="37"/>
  <c r="AD319" i="37"/>
  <c r="AI318" i="37"/>
  <c r="AD318" i="37"/>
  <c r="AI317" i="37"/>
  <c r="AD317" i="37"/>
  <c r="AI316" i="37"/>
  <c r="AD316" i="37"/>
  <c r="AI315" i="37"/>
  <c r="AD315" i="37"/>
  <c r="AI314" i="37"/>
  <c r="AD314" i="37"/>
  <c r="AI313" i="37"/>
  <c r="AD313" i="37"/>
  <c r="AI312" i="37"/>
  <c r="AD312" i="37"/>
  <c r="AI311" i="37"/>
  <c r="AD311" i="37"/>
  <c r="AI310" i="37"/>
  <c r="AD310" i="37"/>
  <c r="AI309" i="37"/>
  <c r="AD309" i="37"/>
  <c r="AI308" i="37"/>
  <c r="AD308" i="37"/>
  <c r="AI307" i="37"/>
  <c r="AD307" i="37"/>
  <c r="AI306" i="37"/>
  <c r="AD306" i="37"/>
  <c r="AI305" i="37"/>
  <c r="AD305" i="37"/>
  <c r="AI304" i="37"/>
  <c r="AD304" i="37"/>
  <c r="AI303" i="37"/>
  <c r="AD303" i="37"/>
  <c r="AI302" i="37"/>
  <c r="AD302" i="37"/>
  <c r="AI301" i="37"/>
  <c r="AD301" i="37"/>
  <c r="AI300" i="37"/>
  <c r="AD300" i="37"/>
  <c r="AI299" i="37"/>
  <c r="AD299" i="37"/>
  <c r="AI298" i="37"/>
  <c r="AD298" i="37"/>
  <c r="AI297" i="37"/>
  <c r="AD297" i="37"/>
  <c r="AI296" i="37"/>
  <c r="AD296" i="37"/>
  <c r="AI295" i="37"/>
  <c r="AD295" i="37"/>
  <c r="AI294" i="37"/>
  <c r="AD294" i="37"/>
  <c r="AI293" i="37"/>
  <c r="AD293" i="37"/>
  <c r="AI292" i="37"/>
  <c r="AD292" i="37"/>
  <c r="AI291" i="37"/>
  <c r="AD291" i="37"/>
  <c r="AI290" i="37"/>
  <c r="AD290" i="37"/>
  <c r="AI289" i="37"/>
  <c r="AD289" i="37"/>
  <c r="AI288" i="37"/>
  <c r="AD288" i="37"/>
  <c r="AI287" i="37"/>
  <c r="AD287" i="37"/>
  <c r="AI286" i="37"/>
  <c r="AD286" i="37"/>
  <c r="AI285" i="37"/>
  <c r="AD285" i="37"/>
  <c r="AI284" i="37"/>
  <c r="AD284" i="37"/>
  <c r="AI283" i="37"/>
  <c r="AD283" i="37"/>
  <c r="AI282" i="37"/>
  <c r="AD282" i="37"/>
  <c r="AI281" i="37"/>
  <c r="AD281" i="37"/>
  <c r="AI280" i="37"/>
  <c r="AD280" i="37"/>
  <c r="AI279" i="37"/>
  <c r="AD279" i="37"/>
  <c r="AI278" i="37"/>
  <c r="AD278" i="37"/>
  <c r="AI277" i="37"/>
  <c r="AD277" i="37"/>
  <c r="AI276" i="37"/>
  <c r="AD276" i="37"/>
  <c r="AI275" i="37"/>
  <c r="AD275" i="37"/>
  <c r="AI274" i="37"/>
  <c r="AD274" i="37"/>
  <c r="AI273" i="37"/>
  <c r="AD273" i="37"/>
  <c r="AI272" i="37"/>
  <c r="AD272" i="37"/>
  <c r="AI271" i="37"/>
  <c r="AD271" i="37"/>
  <c r="AI270" i="37"/>
  <c r="AD270" i="37"/>
  <c r="AI269" i="37"/>
  <c r="AD269" i="37"/>
  <c r="AI268" i="37"/>
  <c r="AD268" i="37"/>
  <c r="AI267" i="37"/>
  <c r="AD267" i="37"/>
  <c r="AI266" i="37"/>
  <c r="AD266" i="37"/>
  <c r="AI265" i="37"/>
  <c r="AD265" i="37"/>
  <c r="AI264" i="37"/>
  <c r="AD264" i="37"/>
  <c r="AI263" i="37"/>
  <c r="AD263" i="37"/>
  <c r="AI262" i="37"/>
  <c r="AD262" i="37"/>
  <c r="AI261" i="37"/>
  <c r="AD261" i="37"/>
  <c r="AI260" i="37"/>
  <c r="AD260" i="37"/>
  <c r="AI259" i="37"/>
  <c r="AD259" i="37"/>
  <c r="AI258" i="37"/>
  <c r="AD258" i="37"/>
  <c r="AI257" i="37"/>
  <c r="AD257" i="37"/>
  <c r="AI256" i="37"/>
  <c r="AD256" i="37"/>
  <c r="AI255" i="37"/>
  <c r="AD255" i="37"/>
  <c r="AI254" i="37"/>
  <c r="AD254" i="37"/>
  <c r="AI253" i="37"/>
  <c r="AD253" i="37"/>
  <c r="AI252" i="37"/>
  <c r="AD252" i="37"/>
  <c r="AI251" i="37"/>
  <c r="AD251" i="37"/>
  <c r="AI250" i="37"/>
  <c r="AD250" i="37"/>
  <c r="AI249" i="37"/>
  <c r="AD249" i="37"/>
  <c r="AI248" i="37"/>
  <c r="AD248" i="37"/>
  <c r="AI247" i="37"/>
  <c r="AD247" i="37"/>
  <c r="AI246" i="37"/>
  <c r="AD246" i="37"/>
  <c r="AI245" i="37"/>
  <c r="AD245" i="37"/>
  <c r="AI244" i="37"/>
  <c r="AD244" i="37"/>
  <c r="AI243" i="37"/>
  <c r="AD243" i="37"/>
  <c r="AI242" i="37"/>
  <c r="AD242" i="37"/>
  <c r="AI241" i="37"/>
  <c r="AD241" i="37"/>
  <c r="AI240" i="37"/>
  <c r="AD240" i="37"/>
  <c r="AI239" i="37"/>
  <c r="AD239" i="37"/>
  <c r="AI238" i="37"/>
  <c r="AD238" i="37"/>
  <c r="AI237" i="37"/>
  <c r="AD237" i="37"/>
  <c r="AI236" i="37"/>
  <c r="AD236" i="37"/>
  <c r="AI235" i="37"/>
  <c r="AD235" i="37"/>
  <c r="AI234" i="37"/>
  <c r="AD234" i="37"/>
  <c r="AI233" i="37"/>
  <c r="AD233" i="37"/>
  <c r="AI232" i="37"/>
  <c r="AD232" i="37"/>
  <c r="AI231" i="37"/>
  <c r="AD231" i="37"/>
  <c r="AI230" i="37"/>
  <c r="AD230" i="37"/>
  <c r="AI229" i="37"/>
  <c r="AD229" i="37"/>
  <c r="AI228" i="37"/>
  <c r="AD228" i="37"/>
  <c r="AI227" i="37"/>
  <c r="AD227" i="37"/>
  <c r="AI226" i="37"/>
  <c r="AD226" i="37"/>
  <c r="AI225" i="37"/>
  <c r="AD225" i="37"/>
  <c r="AI224" i="37"/>
  <c r="AD224" i="37"/>
  <c r="AI223" i="37"/>
  <c r="AD223" i="37"/>
  <c r="AI222" i="37"/>
  <c r="AD222" i="37"/>
  <c r="AI221" i="37"/>
  <c r="AD221" i="37"/>
  <c r="AI220" i="37"/>
  <c r="AD220" i="37"/>
  <c r="AI219" i="37"/>
  <c r="AD219" i="37"/>
  <c r="AI218" i="37"/>
  <c r="AD218" i="37"/>
  <c r="AI217" i="37"/>
  <c r="AD217" i="37"/>
  <c r="AI216" i="37"/>
  <c r="AD216" i="37"/>
  <c r="AI215" i="37"/>
  <c r="AD215" i="37"/>
  <c r="AI214" i="37"/>
  <c r="AD214" i="37"/>
  <c r="AI213" i="37"/>
  <c r="AD213" i="37"/>
  <c r="AI212" i="37"/>
  <c r="AD212" i="37"/>
  <c r="AI211" i="37"/>
  <c r="AD211" i="37"/>
  <c r="AI210" i="37"/>
  <c r="AD210" i="37"/>
  <c r="AI209" i="37"/>
  <c r="AD209" i="37"/>
  <c r="AI208" i="37"/>
  <c r="AD208" i="37"/>
  <c r="AD968" i="37"/>
  <c r="AH4" i="37" l="1"/>
  <c r="AH8" i="37"/>
  <c r="AH12" i="37"/>
  <c r="AH39" i="37"/>
  <c r="AH48" i="37"/>
  <c r="AH67" i="37"/>
  <c r="AH81" i="37"/>
  <c r="AH116" i="37"/>
  <c r="AH125" i="37"/>
  <c r="AH129" i="37"/>
  <c r="AH138" i="37"/>
  <c r="AH152" i="37"/>
  <c r="AH177" i="37"/>
  <c r="AH181" i="37"/>
  <c r="AH26" i="37"/>
  <c r="AH35" i="37"/>
  <c r="AH58" i="37"/>
  <c r="AH72" i="37"/>
  <c r="AH92" i="37"/>
  <c r="AH121" i="37"/>
  <c r="AH134" i="37"/>
  <c r="AH148" i="37"/>
  <c r="AH162" i="37"/>
  <c r="AH167" i="37"/>
  <c r="AH6" i="37"/>
  <c r="AH10" i="37"/>
  <c r="AH14" i="37"/>
  <c r="AH41" i="37"/>
  <c r="AH65" i="37"/>
  <c r="AH69" i="37"/>
  <c r="AH79" i="37"/>
  <c r="AH98" i="37"/>
  <c r="AH118" i="37"/>
  <c r="AH127" i="37"/>
  <c r="AH154" i="37"/>
  <c r="AH179" i="37"/>
  <c r="AH950" i="37"/>
  <c r="AH954" i="37"/>
  <c r="AH958" i="37"/>
  <c r="AH994" i="37"/>
  <c r="AH998" i="37"/>
  <c r="AH3" i="37"/>
  <c r="AH7" i="37"/>
  <c r="AH11" i="37"/>
  <c r="AH15" i="37"/>
  <c r="AH20" i="37"/>
  <c r="AH42" i="37"/>
  <c r="AH66" i="37"/>
  <c r="AH80" i="37"/>
  <c r="AH128" i="37"/>
  <c r="AH137" i="37"/>
  <c r="AH151" i="37"/>
  <c r="AH155" i="37"/>
  <c r="AH180" i="37"/>
  <c r="AH212" i="37"/>
  <c r="AH222" i="37"/>
  <c r="AH231" i="37"/>
  <c r="AH296" i="37"/>
  <c r="AH300" i="37"/>
  <c r="AH304" i="37"/>
  <c r="AH308" i="37"/>
  <c r="AH312" i="37"/>
  <c r="AH329" i="37"/>
  <c r="AH417" i="37"/>
  <c r="AH430" i="37"/>
  <c r="AH434" i="37"/>
  <c r="AH438" i="37"/>
  <c r="AH442" i="37"/>
  <c r="AH446" i="37"/>
  <c r="AH450" i="37"/>
  <c r="AH454" i="37"/>
  <c r="AH458" i="37"/>
  <c r="AH462" i="37"/>
  <c r="AH466" i="37"/>
  <c r="AH513" i="37"/>
  <c r="AH517" i="37"/>
  <c r="AH521" i="37"/>
  <c r="AH573" i="37"/>
  <c r="AH221" i="37"/>
  <c r="AH295" i="37"/>
  <c r="AH299" i="37"/>
  <c r="AH303" i="37"/>
  <c r="AH307" i="37"/>
  <c r="AH311" i="37"/>
  <c r="AH315" i="37"/>
  <c r="AH328" i="37"/>
  <c r="AH332" i="37"/>
  <c r="AH405" i="37"/>
  <c r="AH433" i="37"/>
  <c r="AH437" i="37"/>
  <c r="AH441" i="37"/>
  <c r="AH445" i="37"/>
  <c r="AH449" i="37"/>
  <c r="AH453" i="37"/>
  <c r="AH457" i="37"/>
  <c r="AH461" i="37"/>
  <c r="AH465" i="37"/>
  <c r="AH469" i="37"/>
  <c r="AH516" i="37"/>
  <c r="AH520" i="37"/>
  <c r="AH538" i="37"/>
  <c r="AH547" i="37"/>
  <c r="AH566" i="37"/>
  <c r="AH607" i="37"/>
  <c r="AH223" i="37"/>
  <c r="AH232" i="37"/>
  <c r="AH297" i="37"/>
  <c r="AH301" i="37"/>
  <c r="AH305" i="37"/>
  <c r="AH309" i="37"/>
  <c r="AH313" i="37"/>
  <c r="AH330" i="37"/>
  <c r="AH352" i="37"/>
  <c r="AH403" i="37"/>
  <c r="AH431" i="37"/>
  <c r="AH435" i="37"/>
  <c r="AH439" i="37"/>
  <c r="AH443" i="37"/>
  <c r="AH447" i="37"/>
  <c r="AH451" i="37"/>
  <c r="AH455" i="37"/>
  <c r="AH459" i="37"/>
  <c r="AH463" i="37"/>
  <c r="AH467" i="37"/>
  <c r="AH514" i="37"/>
  <c r="AH518" i="37"/>
  <c r="AH522" i="37"/>
  <c r="AH545" i="37"/>
  <c r="AH574" i="37"/>
  <c r="AH960" i="37"/>
  <c r="AH968" i="37"/>
  <c r="AH996" i="37"/>
  <c r="AH1000" i="37"/>
  <c r="AH220" i="37"/>
  <c r="AH298" i="37"/>
  <c r="AH302" i="37"/>
  <c r="AH306" i="37"/>
  <c r="AH310" i="37"/>
  <c r="AH314" i="37"/>
  <c r="AH331" i="37"/>
  <c r="AH404" i="37"/>
  <c r="AH432" i="37"/>
  <c r="AH436" i="37"/>
  <c r="AH440" i="37"/>
  <c r="AH444" i="37"/>
  <c r="AH448" i="37"/>
  <c r="AH452" i="37"/>
  <c r="AH456" i="37"/>
  <c r="AH460" i="37"/>
  <c r="AH464" i="37"/>
  <c r="AH468" i="37"/>
  <c r="AH492" i="37"/>
  <c r="AH515" i="37"/>
  <c r="AH519" i="37"/>
  <c r="AH523" i="37"/>
  <c r="AH546" i="37"/>
  <c r="AH565" i="37"/>
  <c r="AH575" i="37"/>
  <c r="AJ3" i="37"/>
  <c r="AC3" i="37" s="1"/>
  <c r="AJ4" i="37"/>
  <c r="AC4" i="37" s="1"/>
  <c r="AJ5" i="37"/>
  <c r="AC5" i="37" s="1"/>
  <c r="AJ6" i="37"/>
  <c r="AC6" i="37" s="1"/>
  <c r="AJ7" i="37"/>
  <c r="AC7" i="37" s="1"/>
  <c r="AJ8" i="37"/>
  <c r="AC8" i="37" s="1"/>
  <c r="AJ9" i="37"/>
  <c r="AC9" i="37" s="1"/>
  <c r="AJ10" i="37"/>
  <c r="AC10" i="37" s="1"/>
  <c r="AJ11" i="37"/>
  <c r="AC11" i="37" s="1"/>
  <c r="AJ12" i="37"/>
  <c r="AC12" i="37" s="1"/>
  <c r="AJ13" i="37"/>
  <c r="AC13" i="37" s="1"/>
  <c r="AJ14" i="37"/>
  <c r="AC14" i="37" s="1"/>
  <c r="AL16" i="37"/>
  <c r="AF16" i="37" s="1"/>
  <c r="AH16" i="37" s="1"/>
  <c r="AK17" i="37"/>
  <c r="AL17" i="37" s="1"/>
  <c r="AF17" i="37" s="1"/>
  <c r="AJ15" i="37"/>
  <c r="AC15" i="37" s="1"/>
  <c r="AG17" i="37"/>
  <c r="AL18" i="37"/>
  <c r="AF18" i="37" s="1"/>
  <c r="AH18" i="37" s="1"/>
  <c r="AK19" i="37"/>
  <c r="AL19" i="37" s="1"/>
  <c r="AF19" i="37" s="1"/>
  <c r="AJ17" i="37"/>
  <c r="AG19" i="37"/>
  <c r="AJ19" i="37"/>
  <c r="AL21" i="37"/>
  <c r="AF21" i="37" s="1"/>
  <c r="AH21" i="37" s="1"/>
  <c r="AK22" i="37"/>
  <c r="AL22" i="37" s="1"/>
  <c r="AF22" i="37" s="1"/>
  <c r="AJ20" i="37"/>
  <c r="AC20" i="37" s="1"/>
  <c r="AG22" i="37"/>
  <c r="AJ22" i="37" s="1"/>
  <c r="AJ23" i="37"/>
  <c r="AC23" i="37" s="1"/>
  <c r="AJ24" i="37"/>
  <c r="AC24" i="37" s="1"/>
  <c r="AJ25" i="37"/>
  <c r="AC25" i="37" s="1"/>
  <c r="AJ26" i="37"/>
  <c r="AC26" i="37" s="1"/>
  <c r="AJ27" i="37"/>
  <c r="AC27" i="37" s="1"/>
  <c r="AL29" i="37"/>
  <c r="AF29" i="37" s="1"/>
  <c r="AH29" i="37" s="1"/>
  <c r="AK30" i="37"/>
  <c r="AL30" i="37" s="1"/>
  <c r="AF30" i="37" s="1"/>
  <c r="AJ28" i="37"/>
  <c r="AC28" i="37" s="1"/>
  <c r="AG30" i="37"/>
  <c r="AL31" i="37"/>
  <c r="AF31" i="37" s="1"/>
  <c r="AH31" i="37" s="1"/>
  <c r="AK32" i="37"/>
  <c r="AL32" i="37" s="1"/>
  <c r="AF32" i="37" s="1"/>
  <c r="AJ30" i="37"/>
  <c r="AG32" i="37"/>
  <c r="AJ32" i="37" s="1"/>
  <c r="AJ33" i="37"/>
  <c r="AJ34" i="37"/>
  <c r="AJ35" i="37"/>
  <c r="AL37" i="37"/>
  <c r="AF37" i="37" s="1"/>
  <c r="AH37" i="37" s="1"/>
  <c r="AK38" i="37"/>
  <c r="AL38" i="37" s="1"/>
  <c r="AF38" i="37" s="1"/>
  <c r="AJ36" i="37"/>
  <c r="AG38" i="37"/>
  <c r="AJ38" i="37" s="1"/>
  <c r="AJ39" i="37"/>
  <c r="AJ40" i="37"/>
  <c r="AJ41" i="37"/>
  <c r="AL43" i="37"/>
  <c r="AF43" i="37" s="1"/>
  <c r="AH43" i="37" s="1"/>
  <c r="AK44" i="37"/>
  <c r="AL44" i="37" s="1"/>
  <c r="AF44" i="37" s="1"/>
  <c r="AJ42" i="37"/>
  <c r="AG44" i="37"/>
  <c r="AJ44" i="37" s="1"/>
  <c r="AL46" i="37"/>
  <c r="AF46" i="37" s="1"/>
  <c r="AH46" i="37" s="1"/>
  <c r="AK47" i="37"/>
  <c r="AL47" i="37" s="1"/>
  <c r="AF47" i="37" s="1"/>
  <c r="AJ45" i="37"/>
  <c r="AG47" i="37"/>
  <c r="AJ47" i="37"/>
  <c r="AL49" i="37"/>
  <c r="AF49" i="37" s="1"/>
  <c r="AH49" i="37" s="1"/>
  <c r="AK50" i="37"/>
  <c r="AL50" i="37" s="1"/>
  <c r="AF50" i="37" s="1"/>
  <c r="AJ48" i="37"/>
  <c r="AG50" i="37"/>
  <c r="AJ50" i="37" s="1"/>
  <c r="AL52" i="37"/>
  <c r="AF52" i="37" s="1"/>
  <c r="AH52" i="37" s="1"/>
  <c r="AK53" i="37"/>
  <c r="AL53" i="37" s="1"/>
  <c r="AF53" i="37" s="1"/>
  <c r="AJ51" i="37"/>
  <c r="AG53" i="37"/>
  <c r="AJ53" i="37" s="1"/>
  <c r="AL55" i="37"/>
  <c r="AF55" i="37" s="1"/>
  <c r="AH55" i="37" s="1"/>
  <c r="AK56" i="37"/>
  <c r="AL56" i="37" s="1"/>
  <c r="AF56" i="37" s="1"/>
  <c r="AJ54" i="37"/>
  <c r="AG56" i="37"/>
  <c r="AJ56" i="37"/>
  <c r="AJ57" i="37"/>
  <c r="AJ58" i="37"/>
  <c r="AL60" i="37"/>
  <c r="AF60" i="37" s="1"/>
  <c r="AH60" i="37" s="1"/>
  <c r="AK61" i="37"/>
  <c r="AJ59" i="37"/>
  <c r="AG61" i="37"/>
  <c r="AL63" i="37"/>
  <c r="AF63" i="37" s="1"/>
  <c r="AH63" i="37" s="1"/>
  <c r="AK64" i="37"/>
  <c r="AL64" i="37" s="1"/>
  <c r="AF64" i="37" s="1"/>
  <c r="AG64" i="37"/>
  <c r="AJ64" i="37"/>
  <c r="AJ65" i="37"/>
  <c r="AJ66" i="37"/>
  <c r="AJ67" i="37"/>
  <c r="AJ68" i="37"/>
  <c r="AL70" i="37"/>
  <c r="AF70" i="37" s="1"/>
  <c r="AH70" i="37" s="1"/>
  <c r="AK71" i="37"/>
  <c r="AL71" i="37" s="1"/>
  <c r="AF71" i="37" s="1"/>
  <c r="AJ69" i="37"/>
  <c r="AG71" i="37"/>
  <c r="AJ71" i="37"/>
  <c r="AL73" i="37"/>
  <c r="AF73" i="37" s="1"/>
  <c r="AH73" i="37" s="1"/>
  <c r="AK74" i="37"/>
  <c r="AL74" i="37" s="1"/>
  <c r="AF74" i="37" s="1"/>
  <c r="AJ72" i="37"/>
  <c r="AG74" i="37"/>
  <c r="AL75" i="37"/>
  <c r="AF75" i="37" s="1"/>
  <c r="AH75" i="37" s="1"/>
  <c r="AK76" i="37"/>
  <c r="AL76" i="37" s="1"/>
  <c r="AF76" i="37" s="1"/>
  <c r="AJ74" i="37"/>
  <c r="AG76" i="37"/>
  <c r="AJ76" i="37" s="1"/>
  <c r="AL77" i="37"/>
  <c r="AF77" i="37" s="1"/>
  <c r="AH77" i="37" s="1"/>
  <c r="AK78" i="37"/>
  <c r="AL78" i="37" s="1"/>
  <c r="AF78" i="37" s="1"/>
  <c r="AG78" i="37"/>
  <c r="AJ78" i="37"/>
  <c r="AJ79" i="37"/>
  <c r="AJ80" i="37"/>
  <c r="AL82" i="37"/>
  <c r="AF82" i="37" s="1"/>
  <c r="AH82" i="37" s="1"/>
  <c r="AK83" i="37"/>
  <c r="AL83" i="37" s="1"/>
  <c r="AF83" i="37" s="1"/>
  <c r="AJ81" i="37"/>
  <c r="AG83" i="37"/>
  <c r="AL84" i="37"/>
  <c r="AF84" i="37" s="1"/>
  <c r="AH84" i="37" s="1"/>
  <c r="AK85" i="37"/>
  <c r="AJ83" i="37"/>
  <c r="AG85" i="37"/>
  <c r="AL87" i="37"/>
  <c r="AF87" i="37" s="1"/>
  <c r="AH87" i="37" s="1"/>
  <c r="AK88" i="37"/>
  <c r="AL88" i="37" s="1"/>
  <c r="AF88" i="37" s="1"/>
  <c r="AG88" i="37"/>
  <c r="AL89" i="37"/>
  <c r="AF89" i="37" s="1"/>
  <c r="AH89" i="37" s="1"/>
  <c r="AK90" i="37"/>
  <c r="AL90" i="37" s="1"/>
  <c r="AF90" i="37" s="1"/>
  <c r="AJ88" i="37"/>
  <c r="AG90" i="37"/>
  <c r="AJ90" i="37"/>
  <c r="AJ91" i="37"/>
  <c r="AJ92" i="37"/>
  <c r="AJ93" i="37"/>
  <c r="AJ94" i="37"/>
  <c r="AL96" i="37"/>
  <c r="AF96" i="37" s="1"/>
  <c r="AH96" i="37" s="1"/>
  <c r="AK97" i="37"/>
  <c r="AL97" i="37" s="1"/>
  <c r="AF97" i="37" s="1"/>
  <c r="AJ95" i="37"/>
  <c r="AG97" i="37"/>
  <c r="AJ97" i="37"/>
  <c r="AL99" i="37"/>
  <c r="AF99" i="37" s="1"/>
  <c r="AH99" i="37" s="1"/>
  <c r="AK100" i="37"/>
  <c r="AL100" i="37" s="1"/>
  <c r="AF100" i="37" s="1"/>
  <c r="AJ98" i="37"/>
  <c r="AG100" i="37"/>
  <c r="AL101" i="37"/>
  <c r="AF101" i="37" s="1"/>
  <c r="AH101" i="37" s="1"/>
  <c r="AK102" i="37"/>
  <c r="AL102" i="37" s="1"/>
  <c r="AF102" i="37" s="1"/>
  <c r="AJ100" i="37"/>
  <c r="AG102" i="37"/>
  <c r="AJ102" i="37" s="1"/>
  <c r="AL103" i="37"/>
  <c r="AF103" i="37" s="1"/>
  <c r="AH103" i="37" s="1"/>
  <c r="AK104" i="37"/>
  <c r="AL104" i="37" s="1"/>
  <c r="AF104" i="37" s="1"/>
  <c r="AG104" i="37"/>
  <c r="AL105" i="37"/>
  <c r="AF105" i="37" s="1"/>
  <c r="AH105" i="37" s="1"/>
  <c r="AK106" i="37"/>
  <c r="AL106" i="37" s="1"/>
  <c r="AF106" i="37" s="1"/>
  <c r="AJ104" i="37"/>
  <c r="AG106" i="37"/>
  <c r="AJ106" i="37" s="1"/>
  <c r="AL107" i="37"/>
  <c r="AF107" i="37" s="1"/>
  <c r="AH107" i="37" s="1"/>
  <c r="AK108" i="37"/>
  <c r="AL108" i="37" s="1"/>
  <c r="AF108" i="37" s="1"/>
  <c r="AG108" i="37"/>
  <c r="AL109" i="37"/>
  <c r="AF109" i="37" s="1"/>
  <c r="AH109" i="37" s="1"/>
  <c r="AK110" i="37"/>
  <c r="AL110" i="37" s="1"/>
  <c r="AF110" i="37" s="1"/>
  <c r="AJ108" i="37"/>
  <c r="AG110" i="37"/>
  <c r="AJ110" i="37" s="1"/>
  <c r="AL111" i="37"/>
  <c r="AF111" i="37" s="1"/>
  <c r="AH111" i="37" s="1"/>
  <c r="AK112" i="37"/>
  <c r="AL112" i="37" s="1"/>
  <c r="AF112" i="37" s="1"/>
  <c r="AG112" i="37"/>
  <c r="AJ112" i="37"/>
  <c r="AL114" i="37"/>
  <c r="AF114" i="37" s="1"/>
  <c r="AH114" i="37" s="1"/>
  <c r="AK115" i="37"/>
  <c r="AL115" i="37" s="1"/>
  <c r="AF115" i="37" s="1"/>
  <c r="AJ113" i="37"/>
  <c r="AG115" i="37"/>
  <c r="AJ115" i="37" s="1"/>
  <c r="AJ116" i="37"/>
  <c r="AJ117" i="37"/>
  <c r="AL119" i="37"/>
  <c r="AF119" i="37" s="1"/>
  <c r="AH119" i="37" s="1"/>
  <c r="AK120" i="37"/>
  <c r="AL120" i="37" s="1"/>
  <c r="AF120" i="37" s="1"/>
  <c r="AJ118" i="37"/>
  <c r="AG120" i="37"/>
  <c r="AJ120" i="37" s="1"/>
  <c r="AJ121" i="37"/>
  <c r="AL123" i="37"/>
  <c r="AF123" i="37" s="1"/>
  <c r="AH123" i="37" s="1"/>
  <c r="AK124" i="37"/>
  <c r="AL124" i="37" s="1"/>
  <c r="AF124" i="37" s="1"/>
  <c r="AJ122" i="37"/>
  <c r="AG124" i="37"/>
  <c r="AJ124" i="37" s="1"/>
  <c r="AJ125" i="37"/>
  <c r="AJ126" i="37"/>
  <c r="AJ127" i="37"/>
  <c r="AJ128" i="37"/>
  <c r="AJ129" i="37"/>
  <c r="AL131" i="37"/>
  <c r="AF131" i="37" s="1"/>
  <c r="AH131" i="37" s="1"/>
  <c r="AK132" i="37"/>
  <c r="AL132" i="37" s="1"/>
  <c r="AF132" i="37" s="1"/>
  <c r="AJ130" i="37"/>
  <c r="AG132" i="37"/>
  <c r="AJ132" i="37" s="1"/>
  <c r="AJ133" i="37"/>
  <c r="AL135" i="37"/>
  <c r="AF135" i="37" s="1"/>
  <c r="AH135" i="37" s="1"/>
  <c r="AK136" i="37"/>
  <c r="AL136" i="37" s="1"/>
  <c r="AF136" i="37" s="1"/>
  <c r="AJ134" i="37"/>
  <c r="AG136" i="37"/>
  <c r="AJ136" i="37" s="1"/>
  <c r="AJ137" i="37"/>
  <c r="AL139" i="37"/>
  <c r="AF139" i="37" s="1"/>
  <c r="AH139" i="37" s="1"/>
  <c r="AK140" i="37"/>
  <c r="AL140" i="37" s="1"/>
  <c r="AF140" i="37" s="1"/>
  <c r="AJ138" i="37"/>
  <c r="AG140" i="37"/>
  <c r="AL141" i="37"/>
  <c r="AF141" i="37" s="1"/>
  <c r="AH141" i="37" s="1"/>
  <c r="AK142" i="37"/>
  <c r="AL142" i="37" s="1"/>
  <c r="AF142" i="37" s="1"/>
  <c r="AJ140" i="37"/>
  <c r="AG142" i="37"/>
  <c r="AJ142" i="37" s="1"/>
  <c r="AL143" i="37"/>
  <c r="AF143" i="37" s="1"/>
  <c r="AH143" i="37" s="1"/>
  <c r="AK144" i="37"/>
  <c r="AL144" i="37" s="1"/>
  <c r="AF144" i="37" s="1"/>
  <c r="AG144" i="37"/>
  <c r="AJ144" i="37"/>
  <c r="AJ145" i="37"/>
  <c r="AJ146" i="37"/>
  <c r="AJ147" i="37"/>
  <c r="AL149" i="37"/>
  <c r="AF149" i="37" s="1"/>
  <c r="AH149" i="37" s="1"/>
  <c r="AK150" i="37"/>
  <c r="AL150" i="37" s="1"/>
  <c r="AF150" i="37" s="1"/>
  <c r="AJ148" i="37"/>
  <c r="AG150" i="37"/>
  <c r="AJ151" i="37"/>
  <c r="AJ152" i="37"/>
  <c r="AJ153" i="37"/>
  <c r="AJ154" i="37"/>
  <c r="AL156" i="37"/>
  <c r="AF156" i="37" s="1"/>
  <c r="AH156" i="37" s="1"/>
  <c r="AK157" i="37"/>
  <c r="AL157" i="37" s="1"/>
  <c r="AF157" i="37" s="1"/>
  <c r="AJ155" i="37"/>
  <c r="AG157" i="37"/>
  <c r="AL158" i="37"/>
  <c r="AF158" i="37" s="1"/>
  <c r="AH158" i="37" s="1"/>
  <c r="AK159" i="37"/>
  <c r="AL159" i="37" s="1"/>
  <c r="AF159" i="37" s="1"/>
  <c r="AJ157" i="37"/>
  <c r="AG159" i="37"/>
  <c r="AJ159" i="37" s="1"/>
  <c r="AL160" i="37"/>
  <c r="AF160" i="37" s="1"/>
  <c r="AH160" i="37" s="1"/>
  <c r="AK161" i="37"/>
  <c r="AL161" i="37" s="1"/>
  <c r="AF161" i="37" s="1"/>
  <c r="AG161" i="37"/>
  <c r="AJ161" i="37"/>
  <c r="AJ162" i="37"/>
  <c r="AL164" i="37"/>
  <c r="AF164" i="37" s="1"/>
  <c r="AH164" i="37" s="1"/>
  <c r="AK165" i="37"/>
  <c r="AJ163" i="37"/>
  <c r="AG165" i="37"/>
  <c r="AJ167" i="37"/>
  <c r="AL169" i="37"/>
  <c r="AF169" i="37" s="1"/>
  <c r="AH169" i="37" s="1"/>
  <c r="AK170" i="37"/>
  <c r="AJ168" i="37"/>
  <c r="AG170" i="37"/>
  <c r="AL174" i="37"/>
  <c r="AF174" i="37" s="1"/>
  <c r="AH174" i="37" s="1"/>
  <c r="AK175" i="37"/>
  <c r="AJ173" i="37"/>
  <c r="AG175" i="37"/>
  <c r="AJ177" i="37"/>
  <c r="AJ178" i="37"/>
  <c r="AJ179" i="37"/>
  <c r="AJ180" i="37"/>
  <c r="AL182" i="37"/>
  <c r="AF182" i="37" s="1"/>
  <c r="AH182" i="37" s="1"/>
  <c r="AK183" i="37"/>
  <c r="AJ181" i="37"/>
  <c r="AG183" i="37"/>
  <c r="AL187" i="37"/>
  <c r="AF187" i="37" s="1"/>
  <c r="AH187" i="37" s="1"/>
  <c r="AK188" i="37"/>
  <c r="AG188" i="37"/>
  <c r="AL192" i="37"/>
  <c r="AF192" i="37" s="1"/>
  <c r="AH192" i="37" s="1"/>
  <c r="AK193" i="37"/>
  <c r="AG193" i="37"/>
  <c r="AL197" i="37"/>
  <c r="AF197" i="37" s="1"/>
  <c r="AH197" i="37" s="1"/>
  <c r="AK198" i="37"/>
  <c r="AG198" i="37"/>
  <c r="AL202" i="37"/>
  <c r="AF202" i="37" s="1"/>
  <c r="AH202" i="37" s="1"/>
  <c r="AK203" i="37"/>
  <c r="AG203" i="37"/>
  <c r="AL207" i="37"/>
  <c r="AF207" i="37" s="1"/>
  <c r="AH207" i="37" s="1"/>
  <c r="AK208" i="37"/>
  <c r="AG208" i="37"/>
  <c r="AL213" i="37"/>
  <c r="AF213" i="37" s="1"/>
  <c r="AH213" i="37" s="1"/>
  <c r="AK214" i="37"/>
  <c r="AJ212" i="37"/>
  <c r="AG214" i="37"/>
  <c r="AL216" i="37"/>
  <c r="AF216" i="37" s="1"/>
  <c r="AH216" i="37" s="1"/>
  <c r="AK217" i="37"/>
  <c r="AL217" i="37" s="1"/>
  <c r="AF217" i="37" s="1"/>
  <c r="AG217" i="37"/>
  <c r="AJ217" i="37" s="1"/>
  <c r="AL218" i="37"/>
  <c r="AF218" i="37" s="1"/>
  <c r="AH218" i="37" s="1"/>
  <c r="AK219" i="37"/>
  <c r="AL219" i="37" s="1"/>
  <c r="AF219" i="37" s="1"/>
  <c r="AG219" i="37"/>
  <c r="AJ219" i="37" s="1"/>
  <c r="AJ220" i="37"/>
  <c r="AJ221" i="37"/>
  <c r="AJ222" i="37"/>
  <c r="AL224" i="37"/>
  <c r="AF224" i="37" s="1"/>
  <c r="AH224" i="37" s="1"/>
  <c r="AK225" i="37"/>
  <c r="AL225" i="37" s="1"/>
  <c r="AF225" i="37" s="1"/>
  <c r="AJ223" i="37"/>
  <c r="AG225" i="37"/>
  <c r="AJ225" i="37" s="1"/>
  <c r="AJ226" i="37"/>
  <c r="AJ227" i="37"/>
  <c r="AL229" i="37"/>
  <c r="AF229" i="37" s="1"/>
  <c r="AH229" i="37" s="1"/>
  <c r="AK230" i="37"/>
  <c r="AL230" i="37" s="1"/>
  <c r="AF230" i="37" s="1"/>
  <c r="AJ228" i="37"/>
  <c r="AG230" i="37"/>
  <c r="AJ230" i="37"/>
  <c r="AJ231" i="37"/>
  <c r="AL233" i="37"/>
  <c r="AF233" i="37" s="1"/>
  <c r="AH233" i="37" s="1"/>
  <c r="AK234" i="37"/>
  <c r="AL234" i="37" s="1"/>
  <c r="AF234" i="37" s="1"/>
  <c r="AJ232" i="37"/>
  <c r="AG234" i="37"/>
  <c r="AJ234" i="37" s="1"/>
  <c r="AL236" i="37"/>
  <c r="AF236" i="37" s="1"/>
  <c r="AH236" i="37" s="1"/>
  <c r="AK237" i="37"/>
  <c r="AJ235" i="37"/>
  <c r="AG237" i="37"/>
  <c r="AL241" i="37"/>
  <c r="AF241" i="37" s="1"/>
  <c r="AH241" i="37" s="1"/>
  <c r="AK242" i="37"/>
  <c r="AG242" i="37"/>
  <c r="AL246" i="37"/>
  <c r="AF246" i="37" s="1"/>
  <c r="AH246" i="37" s="1"/>
  <c r="AK247" i="37"/>
  <c r="AG247" i="37"/>
  <c r="AL251" i="37"/>
  <c r="AF251" i="37" s="1"/>
  <c r="AH251" i="37" s="1"/>
  <c r="AK252" i="37"/>
  <c r="AG252" i="37"/>
  <c r="AJ256" i="37"/>
  <c r="AJ257" i="37"/>
  <c r="AJ258" i="37"/>
  <c r="AJ259" i="37"/>
  <c r="AJ260" i="37"/>
  <c r="AJ261" i="37"/>
  <c r="AJ262" i="37"/>
  <c r="AJ263" i="37"/>
  <c r="AJ264" i="37"/>
  <c r="AJ265" i="37"/>
  <c r="AJ266" i="37"/>
  <c r="AJ267" i="37"/>
  <c r="AJ268" i="37"/>
  <c r="AJ269" i="37"/>
  <c r="AJ270" i="37"/>
  <c r="AJ271" i="37"/>
  <c r="AJ272" i="37"/>
  <c r="AJ273" i="37"/>
  <c r="AJ274" i="37"/>
  <c r="AJ275" i="37"/>
  <c r="AJ276" i="37"/>
  <c r="AJ277" i="37"/>
  <c r="AJ278" i="37"/>
  <c r="AJ279" i="37"/>
  <c r="AJ280" i="37"/>
  <c r="AJ281" i="37"/>
  <c r="AJ282" i="37"/>
  <c r="AJ283" i="37"/>
  <c r="AJ284" i="37"/>
  <c r="AJ285" i="37"/>
  <c r="AJ286" i="37"/>
  <c r="AJ287" i="37"/>
  <c r="AJ288" i="37"/>
  <c r="AJ289" i="37"/>
  <c r="AJ290" i="37"/>
  <c r="AJ291" i="37"/>
  <c r="AL293" i="37"/>
  <c r="AF293" i="37" s="1"/>
  <c r="AH293" i="37" s="1"/>
  <c r="AK294" i="37"/>
  <c r="AL294" i="37" s="1"/>
  <c r="AF294" i="37" s="1"/>
  <c r="AJ292" i="37"/>
  <c r="AG294" i="37"/>
  <c r="AJ294" i="37" s="1"/>
  <c r="AJ295" i="37"/>
  <c r="AJ296" i="37"/>
  <c r="AJ297" i="37"/>
  <c r="AJ298" i="37"/>
  <c r="AJ299" i="37"/>
  <c r="AJ300" i="37"/>
  <c r="AJ301" i="37"/>
  <c r="AJ302" i="37"/>
  <c r="AJ303" i="37"/>
  <c r="AJ304" i="37"/>
  <c r="AJ305" i="37"/>
  <c r="AJ306" i="37"/>
  <c r="AJ307" i="37"/>
  <c r="AJ308" i="37"/>
  <c r="AJ309" i="37"/>
  <c r="AJ310" i="37"/>
  <c r="AJ311" i="37"/>
  <c r="AJ312" i="37"/>
  <c r="AJ313" i="37"/>
  <c r="AJ314" i="37"/>
  <c r="AL316" i="37"/>
  <c r="AF316" i="37" s="1"/>
  <c r="AH316" i="37" s="1"/>
  <c r="AK317" i="37"/>
  <c r="AL317" i="37" s="1"/>
  <c r="AF317" i="37" s="1"/>
  <c r="AJ315" i="37"/>
  <c r="AG317" i="37"/>
  <c r="AJ317" i="37" s="1"/>
  <c r="AJ318" i="37"/>
  <c r="AJ319" i="37"/>
  <c r="AJ320" i="37"/>
  <c r="AJ321" i="37"/>
  <c r="AJ322" i="37"/>
  <c r="AJ323" i="37"/>
  <c r="AJ324" i="37"/>
  <c r="AL326" i="37"/>
  <c r="AF326" i="37" s="1"/>
  <c r="AH326" i="37" s="1"/>
  <c r="AK327" i="37"/>
  <c r="AL327" i="37" s="1"/>
  <c r="AF327" i="37" s="1"/>
  <c r="AJ325" i="37"/>
  <c r="AG327" i="37"/>
  <c r="AJ327" i="37"/>
  <c r="AJ328" i="37"/>
  <c r="AJ329" i="37"/>
  <c r="AJ330" i="37"/>
  <c r="AJ331" i="37"/>
  <c r="AL333" i="37"/>
  <c r="AF333" i="37" s="1"/>
  <c r="AH333" i="37" s="1"/>
  <c r="AK334" i="37"/>
  <c r="AL334" i="37" s="1"/>
  <c r="AF334" i="37" s="1"/>
  <c r="AJ332" i="37"/>
  <c r="AG334" i="37"/>
  <c r="AJ334" i="37" s="1"/>
  <c r="AJ335" i="37"/>
  <c r="AJ336" i="37"/>
  <c r="AJ337" i="37"/>
  <c r="AJ338" i="37"/>
  <c r="AL340" i="37"/>
  <c r="AF340" i="37" s="1"/>
  <c r="AH340" i="37" s="1"/>
  <c r="AK341" i="37"/>
  <c r="AL341" i="37" s="1"/>
  <c r="AF341" i="37" s="1"/>
  <c r="AJ339" i="37"/>
  <c r="AG341" i="37"/>
  <c r="AJ341" i="37" s="1"/>
  <c r="AL342" i="37"/>
  <c r="AF342" i="37" s="1"/>
  <c r="AH342" i="37" s="1"/>
  <c r="AK343" i="37"/>
  <c r="AL343" i="37" s="1"/>
  <c r="AF343" i="37" s="1"/>
  <c r="AG343" i="37"/>
  <c r="AJ343" i="37"/>
  <c r="AJ344" i="37"/>
  <c r="AJ345" i="37"/>
  <c r="AJ346" i="37"/>
  <c r="AJ347" i="37"/>
  <c r="AJ348" i="37"/>
  <c r="AL350" i="37"/>
  <c r="AF350" i="37" s="1"/>
  <c r="AH350" i="37" s="1"/>
  <c r="AK351" i="37"/>
  <c r="AL351" i="37" s="1"/>
  <c r="AF351" i="37" s="1"/>
  <c r="AJ349" i="37"/>
  <c r="AG351" i="37"/>
  <c r="AJ351" i="37" s="1"/>
  <c r="AL353" i="37"/>
  <c r="AF353" i="37" s="1"/>
  <c r="AH353" i="37" s="1"/>
  <c r="AK354" i="37"/>
  <c r="AL354" i="37" s="1"/>
  <c r="AF354" i="37" s="1"/>
  <c r="AJ352" i="37"/>
  <c r="AG354" i="37"/>
  <c r="AJ354" i="37" s="1"/>
  <c r="AL356" i="37"/>
  <c r="AF356" i="37" s="1"/>
  <c r="AH356" i="37" s="1"/>
  <c r="AK357" i="37"/>
  <c r="AJ355" i="37"/>
  <c r="AG357" i="37"/>
  <c r="AJ359" i="37"/>
  <c r="AJ360" i="37"/>
  <c r="AJ361" i="37"/>
  <c r="AJ362" i="37"/>
  <c r="AJ363" i="37"/>
  <c r="AJ364" i="37"/>
  <c r="AJ365" i="37"/>
  <c r="AJ366" i="37"/>
  <c r="AJ367" i="37"/>
  <c r="AJ368" i="37"/>
  <c r="AJ369" i="37"/>
  <c r="AJ370" i="37"/>
  <c r="AJ371" i="37"/>
  <c r="AJ372" i="37"/>
  <c r="AJ373" i="37"/>
  <c r="AJ374" i="37"/>
  <c r="AJ375" i="37"/>
  <c r="AJ376" i="37"/>
  <c r="AJ377" i="37"/>
  <c r="AJ378" i="37"/>
  <c r="AJ379" i="37"/>
  <c r="AJ380" i="37"/>
  <c r="AJ381" i="37"/>
  <c r="AJ382" i="37"/>
  <c r="AJ383" i="37"/>
  <c r="AJ384" i="37"/>
  <c r="AJ385" i="37"/>
  <c r="AJ386" i="37"/>
  <c r="AL388" i="37"/>
  <c r="AF388" i="37" s="1"/>
  <c r="AH388" i="37" s="1"/>
  <c r="AK389" i="37"/>
  <c r="AJ387" i="37"/>
  <c r="AG389" i="37"/>
  <c r="AJ391" i="37"/>
  <c r="AJ392" i="37"/>
  <c r="AJ393" i="37"/>
  <c r="AJ394" i="37"/>
  <c r="AJ395" i="37"/>
  <c r="AJ396" i="37"/>
  <c r="AJ397" i="37"/>
  <c r="AJ398" i="37"/>
  <c r="AJ399" i="37"/>
  <c r="AL401" i="37"/>
  <c r="AF401" i="37" s="1"/>
  <c r="AH401" i="37" s="1"/>
  <c r="AK402" i="37"/>
  <c r="AL402" i="37" s="1"/>
  <c r="AF402" i="37" s="1"/>
  <c r="AJ400" i="37"/>
  <c r="AG402" i="37"/>
  <c r="AJ402" i="37"/>
  <c r="AJ403" i="37"/>
  <c r="AJ404" i="37"/>
  <c r="AL406" i="37"/>
  <c r="AF406" i="37" s="1"/>
  <c r="AH406" i="37" s="1"/>
  <c r="AK407" i="37"/>
  <c r="AL407" i="37" s="1"/>
  <c r="AF407" i="37" s="1"/>
  <c r="AJ405" i="37"/>
  <c r="AG407" i="37"/>
  <c r="AJ407" i="37"/>
  <c r="AL409" i="37"/>
  <c r="AF409" i="37" s="1"/>
  <c r="AH409" i="37" s="1"/>
  <c r="AK410" i="37"/>
  <c r="AL410" i="37" s="1"/>
  <c r="AF410" i="37" s="1"/>
  <c r="AJ408" i="37"/>
  <c r="AG410" i="37"/>
  <c r="AJ410" i="37" s="1"/>
  <c r="AL411" i="37"/>
  <c r="AF411" i="37" s="1"/>
  <c r="AH411" i="37" s="1"/>
  <c r="AK412" i="37"/>
  <c r="AG412" i="37"/>
  <c r="AL414" i="37"/>
  <c r="AF414" i="37" s="1"/>
  <c r="AH414" i="37" s="1"/>
  <c r="AK415" i="37"/>
  <c r="AG415" i="37"/>
  <c r="AL418" i="37"/>
  <c r="AF418" i="37" s="1"/>
  <c r="AH418" i="37" s="1"/>
  <c r="AK419" i="37"/>
  <c r="AL419" i="37" s="1"/>
  <c r="AF419" i="37" s="1"/>
  <c r="AJ417" i="37"/>
  <c r="AG419" i="37"/>
  <c r="AJ419" i="37"/>
  <c r="AJ420" i="37"/>
  <c r="AJ421" i="37"/>
  <c r="AJ422" i="37"/>
  <c r="AJ423" i="37"/>
  <c r="AJ424" i="37"/>
  <c r="AJ425" i="37"/>
  <c r="AJ426" i="37"/>
  <c r="AL428" i="37"/>
  <c r="AF428" i="37" s="1"/>
  <c r="AH428" i="37" s="1"/>
  <c r="AK429" i="37"/>
  <c r="AL429" i="37" s="1"/>
  <c r="AF429" i="37" s="1"/>
  <c r="AJ427" i="37"/>
  <c r="AG429" i="37"/>
  <c r="AJ429" i="37"/>
  <c r="AJ430" i="37"/>
  <c r="AJ431" i="37"/>
  <c r="AJ432" i="37"/>
  <c r="AJ433" i="37"/>
  <c r="AJ434" i="37"/>
  <c r="AJ435" i="37"/>
  <c r="AJ436" i="37"/>
  <c r="AJ437" i="37"/>
  <c r="AJ438" i="37"/>
  <c r="AJ439" i="37"/>
  <c r="AJ440" i="37"/>
  <c r="AJ441" i="37"/>
  <c r="AJ442" i="37"/>
  <c r="AJ443" i="37"/>
  <c r="AJ444" i="37"/>
  <c r="AJ445" i="37"/>
  <c r="AJ446" i="37"/>
  <c r="AJ447" i="37"/>
  <c r="AJ448" i="37"/>
  <c r="AJ449" i="37"/>
  <c r="AJ450" i="37"/>
  <c r="AJ451" i="37"/>
  <c r="AJ452" i="37"/>
  <c r="AJ453" i="37"/>
  <c r="AJ454" i="37"/>
  <c r="AJ455" i="37"/>
  <c r="AJ456" i="37"/>
  <c r="AJ457" i="37"/>
  <c r="AJ458" i="37"/>
  <c r="AJ459" i="37"/>
  <c r="AJ460" i="37"/>
  <c r="AJ461" i="37"/>
  <c r="AJ462" i="37"/>
  <c r="AJ463" i="37"/>
  <c r="AJ464" i="37"/>
  <c r="AJ465" i="37"/>
  <c r="AJ466" i="37"/>
  <c r="AJ467" i="37"/>
  <c r="AJ468" i="37"/>
  <c r="AL470" i="37"/>
  <c r="AF470" i="37" s="1"/>
  <c r="AH470" i="37" s="1"/>
  <c r="AK471" i="37"/>
  <c r="AL471" i="37" s="1"/>
  <c r="AF471" i="37" s="1"/>
  <c r="AJ469" i="37"/>
  <c r="AG471" i="37"/>
  <c r="AJ471" i="37"/>
  <c r="AJ472" i="37"/>
  <c r="AJ473" i="37"/>
  <c r="AJ474" i="37"/>
  <c r="AJ475" i="37"/>
  <c r="AL477" i="37"/>
  <c r="AF477" i="37" s="1"/>
  <c r="AH477" i="37" s="1"/>
  <c r="AK478" i="37"/>
  <c r="AL478" i="37" s="1"/>
  <c r="AF478" i="37" s="1"/>
  <c r="AJ476" i="37"/>
  <c r="AG478" i="37"/>
  <c r="AL479" i="37"/>
  <c r="AF479" i="37" s="1"/>
  <c r="AH479" i="37" s="1"/>
  <c r="AK480" i="37"/>
  <c r="AL480" i="37" s="1"/>
  <c r="AF480" i="37" s="1"/>
  <c r="AJ478" i="37"/>
  <c r="AG480" i="37"/>
  <c r="AJ480" i="37" s="1"/>
  <c r="AL481" i="37"/>
  <c r="AF481" i="37" s="1"/>
  <c r="AH481" i="37" s="1"/>
  <c r="AK482" i="37"/>
  <c r="AG482" i="37"/>
  <c r="AJ484" i="37"/>
  <c r="AJ485" i="37"/>
  <c r="AL487" i="37"/>
  <c r="AF487" i="37" s="1"/>
  <c r="AH487" i="37" s="1"/>
  <c r="AK488" i="37"/>
  <c r="AJ486" i="37"/>
  <c r="AG488" i="37"/>
  <c r="AL490" i="37"/>
  <c r="AF490" i="37" s="1"/>
  <c r="AH490" i="37" s="1"/>
  <c r="AK491" i="37"/>
  <c r="AL491" i="37" s="1"/>
  <c r="AF491" i="37" s="1"/>
  <c r="AG491" i="37"/>
  <c r="AJ491" i="37" s="1"/>
  <c r="AL493" i="37"/>
  <c r="AF493" i="37" s="1"/>
  <c r="AH493" i="37" s="1"/>
  <c r="AK494" i="37"/>
  <c r="AL494" i="37" s="1"/>
  <c r="AF494" i="37" s="1"/>
  <c r="AJ492" i="37"/>
  <c r="AG494" i="37"/>
  <c r="AJ494" i="37" s="1"/>
  <c r="AJ495" i="37"/>
  <c r="AJ496" i="37"/>
  <c r="AJ497" i="37"/>
  <c r="AL499" i="37"/>
  <c r="AF499" i="37" s="1"/>
  <c r="AH499" i="37" s="1"/>
  <c r="AK500" i="37"/>
  <c r="AL500" i="37" s="1"/>
  <c r="AF500" i="37" s="1"/>
  <c r="AJ498" i="37"/>
  <c r="AG500" i="37"/>
  <c r="AL501" i="37"/>
  <c r="AF501" i="37" s="1"/>
  <c r="AH501" i="37" s="1"/>
  <c r="AK502" i="37"/>
  <c r="AL502" i="37" s="1"/>
  <c r="AF502" i="37" s="1"/>
  <c r="AJ500" i="37"/>
  <c r="AG502" i="37"/>
  <c r="AJ502" i="37" s="1"/>
  <c r="AL503" i="37"/>
  <c r="AF503" i="37" s="1"/>
  <c r="AH503" i="37" s="1"/>
  <c r="AK504" i="37"/>
  <c r="AL504" i="37" s="1"/>
  <c r="AF504" i="37" s="1"/>
  <c r="AG504" i="37"/>
  <c r="AL505" i="37"/>
  <c r="AF505" i="37" s="1"/>
  <c r="AH505" i="37" s="1"/>
  <c r="AK506" i="37"/>
  <c r="AL506" i="37" s="1"/>
  <c r="AF506" i="37" s="1"/>
  <c r="AJ504" i="37"/>
  <c r="AG506" i="37"/>
  <c r="AJ506" i="37"/>
  <c r="AJ507" i="37"/>
  <c r="AJ508" i="37"/>
  <c r="AJ509" i="37"/>
  <c r="AL511" i="37"/>
  <c r="AF511" i="37" s="1"/>
  <c r="AH511" i="37" s="1"/>
  <c r="AK512" i="37"/>
  <c r="AL512" i="37" s="1"/>
  <c r="AF512" i="37" s="1"/>
  <c r="AJ510" i="37"/>
  <c r="AG512" i="37"/>
  <c r="AJ512" i="37"/>
  <c r="AJ513" i="37"/>
  <c r="AJ514" i="37"/>
  <c r="AJ515" i="37"/>
  <c r="AJ516" i="37"/>
  <c r="AJ517" i="37"/>
  <c r="AJ518" i="37"/>
  <c r="AJ519" i="37"/>
  <c r="AJ520" i="37"/>
  <c r="AJ521" i="37"/>
  <c r="AJ522" i="37"/>
  <c r="AL524" i="37"/>
  <c r="AF524" i="37" s="1"/>
  <c r="AH524" i="37" s="1"/>
  <c r="AK525" i="37"/>
  <c r="AL525" i="37" s="1"/>
  <c r="AF525" i="37" s="1"/>
  <c r="AJ523" i="37"/>
  <c r="AG525" i="37"/>
  <c r="AJ525" i="37" s="1"/>
  <c r="AJ526" i="37"/>
  <c r="AJ527" i="37"/>
  <c r="AJ528" i="37"/>
  <c r="AJ529" i="37"/>
  <c r="AL531" i="37"/>
  <c r="AF531" i="37" s="1"/>
  <c r="AH531" i="37" s="1"/>
  <c r="AK532" i="37"/>
  <c r="AL532" i="37" s="1"/>
  <c r="AF532" i="37" s="1"/>
  <c r="AJ530" i="37"/>
  <c r="AG532" i="37"/>
  <c r="AJ532" i="37" s="1"/>
  <c r="AL533" i="37"/>
  <c r="AF533" i="37" s="1"/>
  <c r="AH533" i="37" s="1"/>
  <c r="AK534" i="37"/>
  <c r="AL534" i="37" s="1"/>
  <c r="AF534" i="37" s="1"/>
  <c r="AG534" i="37"/>
  <c r="AJ534" i="37" s="1"/>
  <c r="AL536" i="37"/>
  <c r="AF536" i="37" s="1"/>
  <c r="AH536" i="37" s="1"/>
  <c r="AK537" i="37"/>
  <c r="AL537" i="37" s="1"/>
  <c r="AF537" i="37" s="1"/>
  <c r="AJ535" i="37"/>
  <c r="AG537" i="37"/>
  <c r="AJ537" i="37"/>
  <c r="AL539" i="37"/>
  <c r="AF539" i="37" s="1"/>
  <c r="AH539" i="37" s="1"/>
  <c r="AK540" i="37"/>
  <c r="AL540" i="37" s="1"/>
  <c r="AF540" i="37" s="1"/>
  <c r="AJ538" i="37"/>
  <c r="AG540" i="37"/>
  <c r="AJ540" i="37"/>
  <c r="AJ541" i="37"/>
  <c r="AL543" i="37"/>
  <c r="AF543" i="37" s="1"/>
  <c r="AH543" i="37" s="1"/>
  <c r="AK544" i="37"/>
  <c r="AL544" i="37" s="1"/>
  <c r="AF544" i="37" s="1"/>
  <c r="AJ542" i="37"/>
  <c r="AG544" i="37"/>
  <c r="AJ544" i="37" s="1"/>
  <c r="AJ545" i="37"/>
  <c r="AJ546" i="37"/>
  <c r="AL548" i="37"/>
  <c r="AF548" i="37" s="1"/>
  <c r="AH548" i="37" s="1"/>
  <c r="AK549" i="37"/>
  <c r="AL549" i="37" s="1"/>
  <c r="AF549" i="37" s="1"/>
  <c r="AJ547" i="37"/>
  <c r="AG549" i="37"/>
  <c r="AJ549" i="37" s="1"/>
  <c r="AJ550" i="37"/>
  <c r="AJ551" i="37"/>
  <c r="AJ552" i="37"/>
  <c r="AJ553" i="37"/>
  <c r="AJ554" i="37"/>
  <c r="AJ555" i="37"/>
  <c r="AL557" i="37"/>
  <c r="AF557" i="37" s="1"/>
  <c r="AH557" i="37" s="1"/>
  <c r="AK558" i="37"/>
  <c r="AL558" i="37" s="1"/>
  <c r="AF558" i="37" s="1"/>
  <c r="AJ556" i="37"/>
  <c r="AG558" i="37"/>
  <c r="AL559" i="37"/>
  <c r="AF559" i="37" s="1"/>
  <c r="AH559" i="37" s="1"/>
  <c r="AK560" i="37"/>
  <c r="AJ558" i="37"/>
  <c r="AG560" i="37"/>
  <c r="AL563" i="37"/>
  <c r="AF563" i="37" s="1"/>
  <c r="AH563" i="37" s="1"/>
  <c r="AK564" i="37"/>
  <c r="AL564" i="37" s="1"/>
  <c r="AF564" i="37" s="1"/>
  <c r="AG564" i="37"/>
  <c r="AJ564" i="37"/>
  <c r="AJ565" i="37"/>
  <c r="AL567" i="37"/>
  <c r="AF567" i="37" s="1"/>
  <c r="AH567" i="37" s="1"/>
  <c r="AK568" i="37"/>
  <c r="AJ566" i="37"/>
  <c r="AG568" i="37"/>
  <c r="AL570" i="37"/>
  <c r="AF570" i="37" s="1"/>
  <c r="AH570" i="37" s="1"/>
  <c r="AK571" i="37"/>
  <c r="AG571" i="37"/>
  <c r="AJ573" i="37"/>
  <c r="AJ574" i="37"/>
  <c r="AL576" i="37"/>
  <c r="AF576" i="37" s="1"/>
  <c r="AH576" i="37" s="1"/>
  <c r="AK577" i="37"/>
  <c r="AJ575" i="37"/>
  <c r="AG577" i="37"/>
  <c r="AL581" i="37"/>
  <c r="AF581" i="37" s="1"/>
  <c r="AH581" i="37" s="1"/>
  <c r="AK582" i="37"/>
  <c r="AG582" i="37"/>
  <c r="AL586" i="37"/>
  <c r="AF586" i="37" s="1"/>
  <c r="AH586" i="37" s="1"/>
  <c r="AK587" i="37"/>
  <c r="AG587" i="37"/>
  <c r="AL589" i="37"/>
  <c r="AF589" i="37" s="1"/>
  <c r="AH589" i="37" s="1"/>
  <c r="AK590" i="37"/>
  <c r="AG590" i="37"/>
  <c r="AL592" i="37"/>
  <c r="AF592" i="37" s="1"/>
  <c r="AH592" i="37" s="1"/>
  <c r="AK593" i="37"/>
  <c r="AG593" i="37"/>
  <c r="AL596" i="37"/>
  <c r="AF596" i="37" s="1"/>
  <c r="AH596" i="37" s="1"/>
  <c r="AK597" i="37"/>
  <c r="AG597" i="37"/>
  <c r="AL599" i="37"/>
  <c r="AF599" i="37" s="1"/>
  <c r="AH599" i="37" s="1"/>
  <c r="AK600" i="37"/>
  <c r="AG600" i="37"/>
  <c r="AL605" i="37"/>
  <c r="AF605" i="37" s="1"/>
  <c r="AH605" i="37" s="1"/>
  <c r="AK606" i="37"/>
  <c r="AL606" i="37" s="1"/>
  <c r="AF606" i="37" s="1"/>
  <c r="AJ604" i="37"/>
  <c r="AG606" i="37"/>
  <c r="AJ606" i="37" s="1"/>
  <c r="AL608" i="37"/>
  <c r="AF608" i="37" s="1"/>
  <c r="AH608" i="37" s="1"/>
  <c r="AK609" i="37"/>
  <c r="AL609" i="37" s="1"/>
  <c r="AF609" i="37" s="1"/>
  <c r="AJ607" i="37"/>
  <c r="AG609" i="37"/>
  <c r="AJ609" i="37" s="1"/>
  <c r="AJ610" i="37"/>
  <c r="AJ611" i="37"/>
  <c r="AJ612" i="37"/>
  <c r="AJ613" i="37"/>
  <c r="AJ614" i="37"/>
  <c r="AJ615" i="37"/>
  <c r="AJ616" i="37"/>
  <c r="AL638" i="37"/>
  <c r="AF638" i="37" s="1"/>
  <c r="AH638" i="37" s="1"/>
  <c r="AK639" i="37"/>
  <c r="AL639" i="37" s="1"/>
  <c r="AF639" i="37" s="1"/>
  <c r="AG639" i="37"/>
  <c r="AL656" i="37"/>
  <c r="AF656" i="37" s="1"/>
  <c r="AH656" i="37" s="1"/>
  <c r="AK657" i="37"/>
  <c r="AL657" i="37" s="1"/>
  <c r="AF657" i="37" s="1"/>
  <c r="AG657" i="37"/>
  <c r="AL709" i="37"/>
  <c r="AF709" i="37" s="1"/>
  <c r="AH709" i="37" s="1"/>
  <c r="AK710" i="37"/>
  <c r="AG710" i="37"/>
  <c r="AL712" i="37"/>
  <c r="AF712" i="37" s="1"/>
  <c r="AH712" i="37" s="1"/>
  <c r="AK713" i="37"/>
  <c r="AG713" i="37"/>
  <c r="AL715" i="37"/>
  <c r="AF715" i="37" s="1"/>
  <c r="AH715" i="37" s="1"/>
  <c r="AK716" i="37"/>
  <c r="AL716" i="37" s="1"/>
  <c r="AF716" i="37" s="1"/>
  <c r="AG716" i="37"/>
  <c r="AL719" i="37"/>
  <c r="AF719" i="37" s="1"/>
  <c r="AH719" i="37" s="1"/>
  <c r="AK720" i="37"/>
  <c r="AL720" i="37" s="1"/>
  <c r="AF720" i="37" s="1"/>
  <c r="AG720" i="37"/>
  <c r="AL721" i="37"/>
  <c r="AF721" i="37" s="1"/>
  <c r="AH721" i="37" s="1"/>
  <c r="AK722" i="37"/>
  <c r="AG722" i="37"/>
  <c r="AL725" i="37"/>
  <c r="AF725" i="37" s="1"/>
  <c r="AH725" i="37" s="1"/>
  <c r="AK726" i="37"/>
  <c r="AL726" i="37" s="1"/>
  <c r="AF726" i="37" s="1"/>
  <c r="AG726" i="37"/>
  <c r="AL730" i="37"/>
  <c r="AF730" i="37" s="1"/>
  <c r="AH730" i="37" s="1"/>
  <c r="AK731" i="37"/>
  <c r="AG731" i="37"/>
  <c r="AJ739" i="37"/>
  <c r="AL742" i="37"/>
  <c r="AF742" i="37" s="1"/>
  <c r="AH742" i="37" s="1"/>
  <c r="AK743" i="37"/>
  <c r="AG743" i="37"/>
  <c r="AL746" i="37"/>
  <c r="AF746" i="37" s="1"/>
  <c r="AH746" i="37" s="1"/>
  <c r="AK747" i="37"/>
  <c r="AL747" i="37" s="1"/>
  <c r="AF747" i="37" s="1"/>
  <c r="AG747" i="37"/>
  <c r="AL750" i="37"/>
  <c r="AF750" i="37" s="1"/>
  <c r="AH750" i="37" s="1"/>
  <c r="AK751" i="37"/>
  <c r="AL751" i="37" s="1"/>
  <c r="AF751" i="37" s="1"/>
  <c r="AG751" i="37"/>
  <c r="AL753" i="37"/>
  <c r="AF753" i="37" s="1"/>
  <c r="AH753" i="37" s="1"/>
  <c r="AK754" i="37"/>
  <c r="AL754" i="37" s="1"/>
  <c r="AF754" i="37" s="1"/>
  <c r="AG754" i="37"/>
  <c r="AL758" i="37"/>
  <c r="AF758" i="37" s="1"/>
  <c r="AH758" i="37" s="1"/>
  <c r="AK759" i="37"/>
  <c r="AG759" i="37"/>
  <c r="AL762" i="37"/>
  <c r="AF762" i="37" s="1"/>
  <c r="AH762" i="37" s="1"/>
  <c r="AK763" i="37"/>
  <c r="AL763" i="37" s="1"/>
  <c r="AF763" i="37" s="1"/>
  <c r="AG763" i="37"/>
  <c r="AL764" i="37"/>
  <c r="AF764" i="37" s="1"/>
  <c r="AH764" i="37" s="1"/>
  <c r="AK765" i="37"/>
  <c r="AL765" i="37" s="1"/>
  <c r="AF765" i="37" s="1"/>
  <c r="AG765" i="37"/>
  <c r="AL789" i="37"/>
  <c r="AF789" i="37" s="1"/>
  <c r="AH789" i="37" s="1"/>
  <c r="AK790" i="37"/>
  <c r="AL790" i="37" s="1"/>
  <c r="AF790" i="37" s="1"/>
  <c r="AG790" i="37"/>
  <c r="AL794" i="37"/>
  <c r="AF794" i="37" s="1"/>
  <c r="AH794" i="37" s="1"/>
  <c r="AK795" i="37"/>
  <c r="AL795" i="37" s="1"/>
  <c r="AF795" i="37" s="1"/>
  <c r="AG795" i="37"/>
  <c r="AL811" i="37"/>
  <c r="AF811" i="37" s="1"/>
  <c r="AH811" i="37" s="1"/>
  <c r="AK812" i="37"/>
  <c r="AG812" i="37"/>
  <c r="AL837" i="37"/>
  <c r="AF837" i="37" s="1"/>
  <c r="AH837" i="37" s="1"/>
  <c r="AK838" i="37"/>
  <c r="AL838" i="37" s="1"/>
  <c r="AF838" i="37" s="1"/>
  <c r="AG838" i="37"/>
  <c r="AL840" i="37"/>
  <c r="AF840" i="37" s="1"/>
  <c r="AH840" i="37" s="1"/>
  <c r="AK841" i="37"/>
  <c r="AL841" i="37" s="1"/>
  <c r="AF841" i="37" s="1"/>
  <c r="AG841" i="37"/>
  <c r="AL862" i="37"/>
  <c r="AF862" i="37" s="1"/>
  <c r="AH862" i="37" s="1"/>
  <c r="AK863" i="37"/>
  <c r="AG863" i="37"/>
  <c r="AL872" i="37"/>
  <c r="AF872" i="37" s="1"/>
  <c r="AH872" i="37" s="1"/>
  <c r="AK873" i="37"/>
  <c r="AL873" i="37" s="1"/>
  <c r="AF873" i="37" s="1"/>
  <c r="AG873" i="37"/>
  <c r="AL878" i="37"/>
  <c r="AF878" i="37" s="1"/>
  <c r="AH878" i="37" s="1"/>
  <c r="AK879" i="37"/>
  <c r="AG879" i="37"/>
  <c r="AL881" i="37"/>
  <c r="AF881" i="37" s="1"/>
  <c r="AH881" i="37" s="1"/>
  <c r="AK882" i="37"/>
  <c r="AL882" i="37" s="1"/>
  <c r="AF882" i="37" s="1"/>
  <c r="AG882" i="37"/>
  <c r="AL887" i="37"/>
  <c r="AF887" i="37" s="1"/>
  <c r="AH887" i="37" s="1"/>
  <c r="AK888" i="37"/>
  <c r="AL888" i="37" s="1"/>
  <c r="AF888" i="37" s="1"/>
  <c r="AG888" i="37"/>
  <c r="AL889" i="37"/>
  <c r="AF889" i="37" s="1"/>
  <c r="AH889" i="37" s="1"/>
  <c r="AK890" i="37"/>
  <c r="AL890" i="37" s="1"/>
  <c r="AF890" i="37" s="1"/>
  <c r="AG890" i="37"/>
  <c r="AL891" i="37"/>
  <c r="AF891" i="37" s="1"/>
  <c r="AH891" i="37" s="1"/>
  <c r="AK892" i="37"/>
  <c r="AL892" i="37" s="1"/>
  <c r="AF892" i="37" s="1"/>
  <c r="AG892" i="37"/>
  <c r="AL898" i="37"/>
  <c r="AF898" i="37" s="1"/>
  <c r="AH898" i="37" s="1"/>
  <c r="AK899" i="37"/>
  <c r="AL899" i="37" s="1"/>
  <c r="AF899" i="37" s="1"/>
  <c r="AG899" i="37"/>
  <c r="AL924" i="37"/>
  <c r="AF924" i="37" s="1"/>
  <c r="AH924" i="37" s="1"/>
  <c r="AK925" i="37"/>
  <c r="AL925" i="37" s="1"/>
  <c r="AF925" i="37" s="1"/>
  <c r="AG925" i="37"/>
  <c r="AL929" i="37"/>
  <c r="AF929" i="37" s="1"/>
  <c r="AH929" i="37" s="1"/>
  <c r="AK930" i="37"/>
  <c r="AL930" i="37" s="1"/>
  <c r="AF930" i="37" s="1"/>
  <c r="AG930" i="37"/>
  <c r="AL935" i="37"/>
  <c r="AF935" i="37" s="1"/>
  <c r="AH935" i="37" s="1"/>
  <c r="AK936" i="37"/>
  <c r="AL936" i="37" s="1"/>
  <c r="AF936" i="37" s="1"/>
  <c r="AG936" i="37"/>
  <c r="AL962" i="37"/>
  <c r="AF962" i="37" s="1"/>
  <c r="AH962" i="37" s="1"/>
  <c r="AK963" i="37"/>
  <c r="AG963" i="37"/>
  <c r="AL965" i="37"/>
  <c r="AF965" i="37" s="1"/>
  <c r="AH965" i="37" s="1"/>
  <c r="AK966" i="37"/>
  <c r="AG966" i="37"/>
  <c r="AL969" i="37"/>
  <c r="AF969" i="37" s="1"/>
  <c r="AH969" i="37" s="1"/>
  <c r="AK970" i="37"/>
  <c r="AL970" i="37" s="1"/>
  <c r="AF970" i="37" s="1"/>
  <c r="AJ968" i="37"/>
  <c r="AG970" i="37"/>
  <c r="AL971" i="37"/>
  <c r="AF971" i="37" s="1"/>
  <c r="AH971" i="37" s="1"/>
  <c r="AK972" i="37"/>
  <c r="AG972" i="37"/>
  <c r="AL974" i="37"/>
  <c r="AF974" i="37" s="1"/>
  <c r="AH974" i="37" s="1"/>
  <c r="AK975" i="37"/>
  <c r="AL975" i="37" s="1"/>
  <c r="AF975" i="37" s="1"/>
  <c r="AG975" i="37"/>
  <c r="AL976" i="37"/>
  <c r="AF976" i="37" s="1"/>
  <c r="AH976" i="37" s="1"/>
  <c r="AK977" i="37"/>
  <c r="AL977" i="37" s="1"/>
  <c r="AF977" i="37" s="1"/>
  <c r="AG977" i="37"/>
  <c r="AL978" i="37"/>
  <c r="AF978" i="37" s="1"/>
  <c r="AH978" i="37" s="1"/>
  <c r="AK979" i="37"/>
  <c r="AG979" i="37"/>
  <c r="AL985" i="37"/>
  <c r="AF985" i="37" s="1"/>
  <c r="AH985" i="37" s="1"/>
  <c r="AK986" i="37"/>
  <c r="AG986" i="37"/>
  <c r="AL989" i="37"/>
  <c r="AF989" i="37" s="1"/>
  <c r="AH989" i="37" s="1"/>
  <c r="AK990" i="37"/>
  <c r="AG990" i="37"/>
  <c r="AB736" i="37"/>
  <c r="AI736" i="37" s="1"/>
  <c r="AC736" i="37"/>
  <c r="AB745" i="37"/>
  <c r="AI745" i="37" s="1"/>
  <c r="AC745" i="37"/>
  <c r="AG991" i="37" l="1"/>
  <c r="AL990" i="37"/>
  <c r="AF990" i="37" s="1"/>
  <c r="AH990" i="37" s="1"/>
  <c r="AK991" i="37"/>
  <c r="AG987" i="37"/>
  <c r="AL986" i="37"/>
  <c r="AF986" i="37" s="1"/>
  <c r="AH986" i="37" s="1"/>
  <c r="AK987" i="37"/>
  <c r="AL987" i="37" s="1"/>
  <c r="AF987" i="37" s="1"/>
  <c r="AH987" i="37" s="1"/>
  <c r="AG980" i="37"/>
  <c r="AL979" i="37"/>
  <c r="AF979" i="37" s="1"/>
  <c r="AH979" i="37" s="1"/>
  <c r="AK980" i="37"/>
  <c r="AH977" i="37"/>
  <c r="AH975" i="37"/>
  <c r="AG973" i="37"/>
  <c r="AL972" i="37"/>
  <c r="AF972" i="37" s="1"/>
  <c r="AH972" i="37" s="1"/>
  <c r="AK973" i="37"/>
  <c r="AL973" i="37" s="1"/>
  <c r="AF973" i="37" s="1"/>
  <c r="AH973" i="37" s="1"/>
  <c r="AH970" i="37"/>
  <c r="AG967" i="37"/>
  <c r="AL966" i="37"/>
  <c r="AF966" i="37" s="1"/>
  <c r="AH966" i="37" s="1"/>
  <c r="AK967" i="37"/>
  <c r="AL967" i="37" s="1"/>
  <c r="AF967" i="37" s="1"/>
  <c r="AG964" i="37"/>
  <c r="AL963" i="37"/>
  <c r="AF963" i="37" s="1"/>
  <c r="AH963" i="37" s="1"/>
  <c r="AK964" i="37"/>
  <c r="AL964" i="37" s="1"/>
  <c r="AF964" i="37" s="1"/>
  <c r="AH964" i="37" s="1"/>
  <c r="AH936" i="37"/>
  <c r="AH930" i="37"/>
  <c r="AH925" i="37"/>
  <c r="AH899" i="37"/>
  <c r="AH892" i="37"/>
  <c r="AH890" i="37"/>
  <c r="AH888" i="37"/>
  <c r="AH882" i="37"/>
  <c r="AG880" i="37"/>
  <c r="AL879" i="37"/>
  <c r="AF879" i="37" s="1"/>
  <c r="AH879" i="37" s="1"/>
  <c r="AK880" i="37"/>
  <c r="AL880" i="37" s="1"/>
  <c r="AF880" i="37" s="1"/>
  <c r="AH880" i="37" s="1"/>
  <c r="AH873" i="37"/>
  <c r="AG864" i="37"/>
  <c r="AL863" i="37"/>
  <c r="AF863" i="37" s="1"/>
  <c r="AH863" i="37" s="1"/>
  <c r="AK864" i="37"/>
  <c r="AL864" i="37" s="1"/>
  <c r="AF864" i="37" s="1"/>
  <c r="AH864" i="37" s="1"/>
  <c r="AH841" i="37"/>
  <c r="AH838" i="37"/>
  <c r="AG813" i="37"/>
  <c r="AL812" i="37"/>
  <c r="AF812" i="37" s="1"/>
  <c r="AH812" i="37" s="1"/>
  <c r="AK813" i="37"/>
  <c r="AL813" i="37" s="1"/>
  <c r="AF813" i="37" s="1"/>
  <c r="AH795" i="37"/>
  <c r="AH790" i="37"/>
  <c r="AH765" i="37"/>
  <c r="AH763" i="37"/>
  <c r="AG760" i="37"/>
  <c r="AL759" i="37"/>
  <c r="AF759" i="37" s="1"/>
  <c r="AH759" i="37" s="1"/>
  <c r="AK760" i="37"/>
  <c r="AL760" i="37" s="1"/>
  <c r="AF760" i="37" s="1"/>
  <c r="AH760" i="37" s="1"/>
  <c r="AH754" i="37"/>
  <c r="AH751" i="37"/>
  <c r="AH747" i="37"/>
  <c r="AG744" i="37"/>
  <c r="AL743" i="37"/>
  <c r="AF743" i="37" s="1"/>
  <c r="AH743" i="37" s="1"/>
  <c r="AK744" i="37"/>
  <c r="AG732" i="37"/>
  <c r="AL731" i="37"/>
  <c r="AF731" i="37" s="1"/>
  <c r="AH731" i="37" s="1"/>
  <c r="AK732" i="37"/>
  <c r="AH726" i="37"/>
  <c r="AG723" i="37"/>
  <c r="AL722" i="37"/>
  <c r="AF722" i="37" s="1"/>
  <c r="AH722" i="37" s="1"/>
  <c r="AK723" i="37"/>
  <c r="AL723" i="37" s="1"/>
  <c r="AF723" i="37" s="1"/>
  <c r="AH723" i="37" s="1"/>
  <c r="AH720" i="37"/>
  <c r="AH716" i="37"/>
  <c r="AG714" i="37"/>
  <c r="AL713" i="37"/>
  <c r="AF713" i="37" s="1"/>
  <c r="AH713" i="37" s="1"/>
  <c r="AK714" i="37"/>
  <c r="AL714" i="37" s="1"/>
  <c r="AF714" i="37" s="1"/>
  <c r="AG711" i="37"/>
  <c r="AL710" i="37"/>
  <c r="AF710" i="37" s="1"/>
  <c r="AH710" i="37" s="1"/>
  <c r="AK711" i="37"/>
  <c r="AL711" i="37" s="1"/>
  <c r="AF711" i="37" s="1"/>
  <c r="AH711" i="37" s="1"/>
  <c r="AH657" i="37"/>
  <c r="AH639" i="37"/>
  <c r="AJ608" i="37"/>
  <c r="AH609" i="37"/>
  <c r="AJ605" i="37"/>
  <c r="AH606" i="37"/>
  <c r="AG601" i="37"/>
  <c r="AL600" i="37"/>
  <c r="AF600" i="37" s="1"/>
  <c r="AH600" i="37" s="1"/>
  <c r="AK601" i="37"/>
  <c r="AG598" i="37"/>
  <c r="AL597" i="37"/>
  <c r="AF597" i="37" s="1"/>
  <c r="AH597" i="37" s="1"/>
  <c r="AK598" i="37"/>
  <c r="AL598" i="37" s="1"/>
  <c r="AF598" i="37" s="1"/>
  <c r="AG594" i="37"/>
  <c r="AL593" i="37"/>
  <c r="AF593" i="37" s="1"/>
  <c r="AH593" i="37" s="1"/>
  <c r="AK594" i="37"/>
  <c r="AG591" i="37"/>
  <c r="AL590" i="37"/>
  <c r="AF590" i="37" s="1"/>
  <c r="AH590" i="37" s="1"/>
  <c r="AK591" i="37"/>
  <c r="AL591" i="37" s="1"/>
  <c r="AF591" i="37" s="1"/>
  <c r="AH591" i="37" s="1"/>
  <c r="AG588" i="37"/>
  <c r="AL587" i="37"/>
  <c r="AF587" i="37" s="1"/>
  <c r="AH587" i="37" s="1"/>
  <c r="AK588" i="37"/>
  <c r="AL588" i="37" s="1"/>
  <c r="AF588" i="37" s="1"/>
  <c r="AG583" i="37"/>
  <c r="AL582" i="37"/>
  <c r="AF582" i="37" s="1"/>
  <c r="AH582" i="37" s="1"/>
  <c r="AK583" i="37"/>
  <c r="AG578" i="37"/>
  <c r="AL577" i="37"/>
  <c r="AF577" i="37" s="1"/>
  <c r="AH577" i="37" s="1"/>
  <c r="AK578" i="37"/>
  <c r="AG572" i="37"/>
  <c r="AL571" i="37"/>
  <c r="AF571" i="37" s="1"/>
  <c r="AH571" i="37" s="1"/>
  <c r="AK572" i="37"/>
  <c r="AL572" i="37" s="1"/>
  <c r="AF572" i="37" s="1"/>
  <c r="AH572" i="37" s="1"/>
  <c r="AG569" i="37"/>
  <c r="AL568" i="37"/>
  <c r="AF568" i="37" s="1"/>
  <c r="AH568" i="37" s="1"/>
  <c r="AK569" i="37"/>
  <c r="AL569" i="37" s="1"/>
  <c r="AF569" i="37" s="1"/>
  <c r="AJ563" i="37"/>
  <c r="AH564" i="37"/>
  <c r="AG561" i="37"/>
  <c r="AL560" i="37"/>
  <c r="AF560" i="37" s="1"/>
  <c r="AH560" i="37" s="1"/>
  <c r="AK561" i="37"/>
  <c r="AJ557" i="37"/>
  <c r="AH558" i="37"/>
  <c r="AJ548" i="37"/>
  <c r="AH549" i="37"/>
  <c r="AJ543" i="37"/>
  <c r="AH544" i="37"/>
  <c r="AJ539" i="37"/>
  <c r="AH540" i="37"/>
  <c r="AJ536" i="37"/>
  <c r="AH537" i="37"/>
  <c r="AJ533" i="37"/>
  <c r="AH534" i="37"/>
  <c r="AJ531" i="37"/>
  <c r="AH532" i="37"/>
  <c r="AJ524" i="37"/>
  <c r="AH525" i="37"/>
  <c r="AJ511" i="37"/>
  <c r="AH512" i="37"/>
  <c r="AJ505" i="37"/>
  <c r="AH506" i="37"/>
  <c r="AJ503" i="37"/>
  <c r="AH504" i="37"/>
  <c r="AJ501" i="37"/>
  <c r="AH502" i="37"/>
  <c r="AJ499" i="37"/>
  <c r="AH500" i="37"/>
  <c r="AJ493" i="37"/>
  <c r="AH494" i="37"/>
  <c r="AJ490" i="37"/>
  <c r="AH491" i="37"/>
  <c r="AG489" i="37"/>
  <c r="AL488" i="37"/>
  <c r="AF488" i="37" s="1"/>
  <c r="AH488" i="37" s="1"/>
  <c r="AK489" i="37"/>
  <c r="AL489" i="37" s="1"/>
  <c r="AF489" i="37" s="1"/>
  <c r="AH489" i="37" s="1"/>
  <c r="AG483" i="37"/>
  <c r="AL482" i="37"/>
  <c r="AF482" i="37" s="1"/>
  <c r="AH482" i="37" s="1"/>
  <c r="AK483" i="37"/>
  <c r="AL483" i="37" s="1"/>
  <c r="AF483" i="37" s="1"/>
  <c r="AH483" i="37" s="1"/>
  <c r="AJ479" i="37"/>
  <c r="AH480" i="37"/>
  <c r="AJ477" i="37"/>
  <c r="AH478" i="37"/>
  <c r="AJ470" i="37"/>
  <c r="AH471" i="37"/>
  <c r="AJ428" i="37"/>
  <c r="AH429" i="37"/>
  <c r="AJ418" i="37"/>
  <c r="AH419" i="37"/>
  <c r="AG416" i="37"/>
  <c r="AL415" i="37"/>
  <c r="AF415" i="37" s="1"/>
  <c r="AH415" i="37" s="1"/>
  <c r="AK416" i="37"/>
  <c r="AL416" i="37" s="1"/>
  <c r="AF416" i="37" s="1"/>
  <c r="AH416" i="37" s="1"/>
  <c r="AG413" i="37"/>
  <c r="AL412" i="37"/>
  <c r="AF412" i="37" s="1"/>
  <c r="AH412" i="37" s="1"/>
  <c r="AK413" i="37"/>
  <c r="AL413" i="37" s="1"/>
  <c r="AF413" i="37" s="1"/>
  <c r="AH413" i="37" s="1"/>
  <c r="AJ409" i="37"/>
  <c r="AH410" i="37"/>
  <c r="AJ406" i="37"/>
  <c r="AH407" i="37"/>
  <c r="AJ401" i="37"/>
  <c r="AH402" i="37"/>
  <c r="AG390" i="37"/>
  <c r="AL389" i="37"/>
  <c r="AF389" i="37" s="1"/>
  <c r="AH389" i="37" s="1"/>
  <c r="AK390" i="37"/>
  <c r="AL390" i="37" s="1"/>
  <c r="AF390" i="37" s="1"/>
  <c r="AH390" i="37" s="1"/>
  <c r="AG358" i="37"/>
  <c r="AL357" i="37"/>
  <c r="AF357" i="37" s="1"/>
  <c r="AH357" i="37" s="1"/>
  <c r="AK358" i="37"/>
  <c r="AL358" i="37" s="1"/>
  <c r="AF358" i="37" s="1"/>
  <c r="AH358" i="37" s="1"/>
  <c r="AJ353" i="37"/>
  <c r="AH354" i="37"/>
  <c r="AJ350" i="37"/>
  <c r="AH351" i="37"/>
  <c r="AJ342" i="37"/>
  <c r="AH343" i="37"/>
  <c r="AJ340" i="37"/>
  <c r="AH341" i="37"/>
  <c r="AJ333" i="37"/>
  <c r="AH334" i="37"/>
  <c r="AJ326" i="37"/>
  <c r="AH327" i="37"/>
  <c r="AJ316" i="37"/>
  <c r="AH317" i="37"/>
  <c r="AJ293" i="37"/>
  <c r="AH294" i="37"/>
  <c r="AG253" i="37"/>
  <c r="AL252" i="37"/>
  <c r="AF252" i="37" s="1"/>
  <c r="AH252" i="37" s="1"/>
  <c r="AK253" i="37"/>
  <c r="AG248" i="37"/>
  <c r="AL247" i="37"/>
  <c r="AF247" i="37" s="1"/>
  <c r="AH247" i="37" s="1"/>
  <c r="AK248" i="37"/>
  <c r="AG243" i="37"/>
  <c r="AL242" i="37"/>
  <c r="AF242" i="37" s="1"/>
  <c r="AH242" i="37" s="1"/>
  <c r="AK243" i="37"/>
  <c r="AG238" i="37"/>
  <c r="AL237" i="37"/>
  <c r="AF237" i="37" s="1"/>
  <c r="AH237" i="37" s="1"/>
  <c r="AK238" i="37"/>
  <c r="AJ233" i="37"/>
  <c r="AH234" i="37"/>
  <c r="AJ229" i="37"/>
  <c r="AH230" i="37"/>
  <c r="AJ224" i="37"/>
  <c r="AH225" i="37"/>
  <c r="AJ218" i="37"/>
  <c r="AH219" i="37"/>
  <c r="AJ216" i="37"/>
  <c r="AH217" i="37"/>
  <c r="AG215" i="37"/>
  <c r="AL214" i="37"/>
  <c r="AF214" i="37" s="1"/>
  <c r="AH214" i="37" s="1"/>
  <c r="AK215" i="37"/>
  <c r="AL215" i="37" s="1"/>
  <c r="AF215" i="37" s="1"/>
  <c r="AH215" i="37" s="1"/>
  <c r="AG209" i="37"/>
  <c r="AL208" i="37"/>
  <c r="AF208" i="37" s="1"/>
  <c r="AH208" i="37" s="1"/>
  <c r="AK209" i="37"/>
  <c r="AG204" i="37"/>
  <c r="AL203" i="37"/>
  <c r="AF203" i="37" s="1"/>
  <c r="AH203" i="37" s="1"/>
  <c r="AK204" i="37"/>
  <c r="AG199" i="37"/>
  <c r="AL198" i="37"/>
  <c r="AF198" i="37" s="1"/>
  <c r="AH198" i="37" s="1"/>
  <c r="AK199" i="37"/>
  <c r="AG194" i="37"/>
  <c r="AL193" i="37"/>
  <c r="AF193" i="37" s="1"/>
  <c r="AH193" i="37" s="1"/>
  <c r="AK194" i="37"/>
  <c r="AG189" i="37"/>
  <c r="AL188" i="37"/>
  <c r="AF188" i="37" s="1"/>
  <c r="AH188" i="37" s="1"/>
  <c r="AK189" i="37"/>
  <c r="AG184" i="37"/>
  <c r="AL183" i="37"/>
  <c r="AF183" i="37" s="1"/>
  <c r="AH183" i="37" s="1"/>
  <c r="AK184" i="37"/>
  <c r="AG176" i="37"/>
  <c r="AL175" i="37"/>
  <c r="AF175" i="37" s="1"/>
  <c r="AH175" i="37" s="1"/>
  <c r="AK176" i="37"/>
  <c r="AL176" i="37" s="1"/>
  <c r="AF176" i="37" s="1"/>
  <c r="AG171" i="37"/>
  <c r="AL170" i="37"/>
  <c r="AF170" i="37" s="1"/>
  <c r="AH170" i="37" s="1"/>
  <c r="AK171" i="37"/>
  <c r="AG166" i="37"/>
  <c r="AL165" i="37"/>
  <c r="AF165" i="37" s="1"/>
  <c r="AH165" i="37" s="1"/>
  <c r="AK166" i="37"/>
  <c r="AL166" i="37" s="1"/>
  <c r="AF166" i="37" s="1"/>
  <c r="AH166" i="37" s="1"/>
  <c r="AJ160" i="37"/>
  <c r="AH161" i="37"/>
  <c r="AJ158" i="37"/>
  <c r="AH159" i="37"/>
  <c r="AJ156" i="37"/>
  <c r="AH157" i="37"/>
  <c r="AH150" i="37"/>
  <c r="AJ143" i="37"/>
  <c r="AH144" i="37"/>
  <c r="AJ141" i="37"/>
  <c r="AH142" i="37"/>
  <c r="AJ139" i="37"/>
  <c r="AH140" i="37"/>
  <c r="AJ135" i="37"/>
  <c r="AH136" i="37"/>
  <c r="AJ131" i="37"/>
  <c r="AH132" i="37"/>
  <c r="AJ123" i="37"/>
  <c r="AH124" i="37"/>
  <c r="AJ119" i="37"/>
  <c r="AH120" i="37"/>
  <c r="AJ114" i="37"/>
  <c r="AH115" i="37"/>
  <c r="AJ111" i="37"/>
  <c r="AH112" i="37"/>
  <c r="AJ109" i="37"/>
  <c r="AH110" i="37"/>
  <c r="AJ107" i="37"/>
  <c r="AH108" i="37"/>
  <c r="AJ105" i="37"/>
  <c r="AH106" i="37"/>
  <c r="AJ103" i="37"/>
  <c r="AH104" i="37"/>
  <c r="AJ101" i="37"/>
  <c r="AH102" i="37"/>
  <c r="AJ99" i="37"/>
  <c r="AH100" i="37"/>
  <c r="AJ96" i="37"/>
  <c r="AH97" i="37"/>
  <c r="AJ89" i="37"/>
  <c r="AH90" i="37"/>
  <c r="AJ87" i="37"/>
  <c r="AH88" i="37"/>
  <c r="AG86" i="37"/>
  <c r="AL85" i="37"/>
  <c r="AF85" i="37" s="1"/>
  <c r="AH85" i="37" s="1"/>
  <c r="AK86" i="37"/>
  <c r="AL86" i="37" s="1"/>
  <c r="AF86" i="37" s="1"/>
  <c r="AH86" i="37" s="1"/>
  <c r="AJ82" i="37"/>
  <c r="AH83" i="37"/>
  <c r="AJ77" i="37"/>
  <c r="AH78" i="37"/>
  <c r="AJ75" i="37"/>
  <c r="AH76" i="37"/>
  <c r="AJ73" i="37"/>
  <c r="AH74" i="37"/>
  <c r="AJ70" i="37"/>
  <c r="AH71" i="37"/>
  <c r="AJ63" i="37"/>
  <c r="AH64" i="37"/>
  <c r="AG62" i="37"/>
  <c r="AL61" i="37"/>
  <c r="AF61" i="37" s="1"/>
  <c r="AH61" i="37" s="1"/>
  <c r="AK62" i="37"/>
  <c r="AL62" i="37" s="1"/>
  <c r="AF62" i="37" s="1"/>
  <c r="AH62" i="37" s="1"/>
  <c r="AJ55" i="37"/>
  <c r="AH56" i="37"/>
  <c r="AJ52" i="37"/>
  <c r="AH53" i="37"/>
  <c r="AJ49" i="37"/>
  <c r="AH50" i="37"/>
  <c r="AJ46" i="37"/>
  <c r="AH47" i="37"/>
  <c r="AJ43" i="37"/>
  <c r="AH44" i="37"/>
  <c r="AJ37" i="37"/>
  <c r="AH38" i="37"/>
  <c r="AJ31" i="37"/>
  <c r="AC31" i="37" s="1"/>
  <c r="AH32" i="37"/>
  <c r="AJ29" i="37"/>
  <c r="AC29" i="37" s="1"/>
  <c r="AH30" i="37"/>
  <c r="AJ21" i="37"/>
  <c r="AC21" i="37" s="1"/>
  <c r="AH22" i="37"/>
  <c r="AJ18" i="37"/>
  <c r="AC18" i="37" s="1"/>
  <c r="AH19" i="37"/>
  <c r="AJ16" i="37"/>
  <c r="AC16" i="37" s="1"/>
  <c r="AH17" i="37"/>
  <c r="AD745" i="37"/>
  <c r="AD736" i="37"/>
  <c r="AH569" i="37" l="1"/>
  <c r="AH588" i="37"/>
  <c r="AH714" i="37"/>
  <c r="AH967" i="37"/>
  <c r="AH176" i="37"/>
  <c r="AH598" i="37"/>
  <c r="AH813" i="37"/>
  <c r="AJ62" i="37"/>
  <c r="AJ61" i="37" s="1"/>
  <c r="AJ60" i="37" s="1"/>
  <c r="AJ86" i="37"/>
  <c r="AJ85" i="37" s="1"/>
  <c r="AJ84" i="37" s="1"/>
  <c r="AJ166" i="37"/>
  <c r="AJ165" i="37" s="1"/>
  <c r="AJ164" i="37" s="1"/>
  <c r="AL171" i="37"/>
  <c r="AF171" i="37" s="1"/>
  <c r="AH171" i="37" s="1"/>
  <c r="AK172" i="37"/>
  <c r="AL172" i="37" s="1"/>
  <c r="AF172" i="37" s="1"/>
  <c r="AG172" i="37"/>
  <c r="AJ176" i="37"/>
  <c r="AJ175" i="37" s="1"/>
  <c r="AJ174" i="37" s="1"/>
  <c r="AL184" i="37"/>
  <c r="AF184" i="37" s="1"/>
  <c r="AH184" i="37" s="1"/>
  <c r="AK185" i="37"/>
  <c r="AG185" i="37"/>
  <c r="AL189" i="37"/>
  <c r="AF189" i="37" s="1"/>
  <c r="AH189" i="37" s="1"/>
  <c r="AK190" i="37"/>
  <c r="AG190" i="37"/>
  <c r="AL194" i="37"/>
  <c r="AF194" i="37" s="1"/>
  <c r="AH194" i="37" s="1"/>
  <c r="AK195" i="37"/>
  <c r="AG195" i="37"/>
  <c r="AL199" i="37"/>
  <c r="AF199" i="37" s="1"/>
  <c r="AH199" i="37" s="1"/>
  <c r="AK200" i="37"/>
  <c r="AG200" i="37"/>
  <c r="AL204" i="37"/>
  <c r="AF204" i="37" s="1"/>
  <c r="AH204" i="37" s="1"/>
  <c r="AK205" i="37"/>
  <c r="AG205" i="37"/>
  <c r="AL209" i="37"/>
  <c r="AF209" i="37" s="1"/>
  <c r="AH209" i="37" s="1"/>
  <c r="AK210" i="37"/>
  <c r="AG210" i="37"/>
  <c r="AJ215" i="37"/>
  <c r="AJ214" i="37" s="1"/>
  <c r="AJ213" i="37" s="1"/>
  <c r="AL238" i="37"/>
  <c r="AF238" i="37" s="1"/>
  <c r="AH238" i="37" s="1"/>
  <c r="AK239" i="37"/>
  <c r="AG239" i="37"/>
  <c r="AL243" i="37"/>
  <c r="AF243" i="37" s="1"/>
  <c r="AH243" i="37" s="1"/>
  <c r="AK244" i="37"/>
  <c r="AG244" i="37"/>
  <c r="AL248" i="37"/>
  <c r="AF248" i="37" s="1"/>
  <c r="AH248" i="37" s="1"/>
  <c r="AK249" i="37"/>
  <c r="AG249" i="37"/>
  <c r="AL253" i="37"/>
  <c r="AF253" i="37" s="1"/>
  <c r="AH253" i="37" s="1"/>
  <c r="AK254" i="37"/>
  <c r="AG254" i="37"/>
  <c r="AJ358" i="37"/>
  <c r="AJ357" i="37" s="1"/>
  <c r="AJ356" i="37" s="1"/>
  <c r="AJ390" i="37"/>
  <c r="AJ389" i="37" s="1"/>
  <c r="AJ388" i="37" s="1"/>
  <c r="AJ413" i="37"/>
  <c r="AJ412" i="37" s="1"/>
  <c r="AJ411" i="37" s="1"/>
  <c r="AJ416" i="37"/>
  <c r="AJ415" i="37" s="1"/>
  <c r="AJ414" i="37" s="1"/>
  <c r="AJ483" i="37"/>
  <c r="AJ482" i="37" s="1"/>
  <c r="AJ481" i="37" s="1"/>
  <c r="AJ489" i="37"/>
  <c r="AJ488" i="37" s="1"/>
  <c r="AJ487" i="37" s="1"/>
  <c r="AL561" i="37"/>
  <c r="AF561" i="37" s="1"/>
  <c r="AH561" i="37" s="1"/>
  <c r="AK562" i="37"/>
  <c r="AL562" i="37" s="1"/>
  <c r="AF562" i="37" s="1"/>
  <c r="AG562" i="37"/>
  <c r="AJ569" i="37"/>
  <c r="AJ568" i="37" s="1"/>
  <c r="AJ567" i="37" s="1"/>
  <c r="AJ572" i="37"/>
  <c r="AJ571" i="37" s="1"/>
  <c r="AJ570" i="37" s="1"/>
  <c r="AL578" i="37"/>
  <c r="AF578" i="37" s="1"/>
  <c r="AH578" i="37" s="1"/>
  <c r="AK579" i="37"/>
  <c r="AG579" i="37"/>
  <c r="AL583" i="37"/>
  <c r="AF583" i="37" s="1"/>
  <c r="AH583" i="37" s="1"/>
  <c r="AK584" i="37"/>
  <c r="AG584" i="37"/>
  <c r="AJ588" i="37"/>
  <c r="AJ587" i="37" s="1"/>
  <c r="AJ586" i="37" s="1"/>
  <c r="AJ591" i="37"/>
  <c r="AJ590" i="37" s="1"/>
  <c r="AJ589" i="37" s="1"/>
  <c r="AL594" i="37"/>
  <c r="AF594" i="37" s="1"/>
  <c r="AH594" i="37" s="1"/>
  <c r="AK595" i="37"/>
  <c r="AL595" i="37" s="1"/>
  <c r="AF595" i="37" s="1"/>
  <c r="AG595" i="37"/>
  <c r="AJ598" i="37"/>
  <c r="AJ597" i="37" s="1"/>
  <c r="AJ596" i="37" s="1"/>
  <c r="AL601" i="37"/>
  <c r="AF601" i="37" s="1"/>
  <c r="AH601" i="37" s="1"/>
  <c r="AK602" i="37"/>
  <c r="AG602" i="37"/>
  <c r="AL732" i="37"/>
  <c r="AF732" i="37" s="1"/>
  <c r="AH732" i="37" s="1"/>
  <c r="AK733" i="37"/>
  <c r="AG733" i="37"/>
  <c r="AL744" i="37"/>
  <c r="AF744" i="37" s="1"/>
  <c r="AH744" i="37" s="1"/>
  <c r="AK745" i="37"/>
  <c r="AL745" i="37" s="1"/>
  <c r="AF745" i="37" s="1"/>
  <c r="AG745" i="37"/>
  <c r="AL980" i="37"/>
  <c r="AF980" i="37" s="1"/>
  <c r="AH980" i="37" s="1"/>
  <c r="AK981" i="37"/>
  <c r="AG981" i="37"/>
  <c r="AL991" i="37"/>
  <c r="AF991" i="37" s="1"/>
  <c r="AH991" i="37" s="1"/>
  <c r="AK992" i="37"/>
  <c r="AL992" i="37" s="1"/>
  <c r="AF992" i="37" s="1"/>
  <c r="AG992" i="37"/>
  <c r="P2" i="37"/>
  <c r="AC716" i="37"/>
  <c r="AC735" i="37"/>
  <c r="AC879" i="37"/>
  <c r="AC899" i="37"/>
  <c r="AC925" i="37"/>
  <c r="AC963" i="37"/>
  <c r="AC973" i="37"/>
  <c r="AC975" i="37"/>
  <c r="AC977" i="37"/>
  <c r="AC984" i="37"/>
  <c r="AC987" i="37"/>
  <c r="AH992" i="37" l="1"/>
  <c r="AG982" i="37"/>
  <c r="AL981" i="37"/>
  <c r="AF981" i="37" s="1"/>
  <c r="AH981" i="37" s="1"/>
  <c r="AK982" i="37"/>
  <c r="AJ745" i="37"/>
  <c r="AH745" i="37"/>
  <c r="AG734" i="37"/>
  <c r="AL733" i="37"/>
  <c r="AF733" i="37" s="1"/>
  <c r="AH733" i="37" s="1"/>
  <c r="AK734" i="37"/>
  <c r="AG603" i="37"/>
  <c r="AL602" i="37"/>
  <c r="AF602" i="37" s="1"/>
  <c r="AH602" i="37" s="1"/>
  <c r="AK603" i="37"/>
  <c r="AL603" i="37" s="1"/>
  <c r="AF603" i="37" s="1"/>
  <c r="AH603" i="37" s="1"/>
  <c r="AJ595" i="37"/>
  <c r="AJ594" i="37" s="1"/>
  <c r="AJ593" i="37" s="1"/>
  <c r="AJ592" i="37" s="1"/>
  <c r="AH595" i="37"/>
  <c r="AG585" i="37"/>
  <c r="AL584" i="37"/>
  <c r="AF584" i="37" s="1"/>
  <c r="AH584" i="37" s="1"/>
  <c r="AK585" i="37"/>
  <c r="AL585" i="37" s="1"/>
  <c r="AF585" i="37" s="1"/>
  <c r="AG580" i="37"/>
  <c r="AL579" i="37"/>
  <c r="AF579" i="37" s="1"/>
  <c r="AH579" i="37" s="1"/>
  <c r="AK580" i="37"/>
  <c r="AL580" i="37" s="1"/>
  <c r="AF580" i="37" s="1"/>
  <c r="AH580" i="37" s="1"/>
  <c r="AJ562" i="37"/>
  <c r="AJ561" i="37" s="1"/>
  <c r="AJ560" i="37" s="1"/>
  <c r="AJ559" i="37" s="1"/>
  <c r="AH562" i="37"/>
  <c r="AG255" i="37"/>
  <c r="AL254" i="37"/>
  <c r="AF254" i="37" s="1"/>
  <c r="AH254" i="37" s="1"/>
  <c r="AK255" i="37"/>
  <c r="AL255" i="37" s="1"/>
  <c r="AF255" i="37" s="1"/>
  <c r="AG250" i="37"/>
  <c r="AL249" i="37"/>
  <c r="AF249" i="37" s="1"/>
  <c r="AH249" i="37" s="1"/>
  <c r="AK250" i="37"/>
  <c r="AL250" i="37" s="1"/>
  <c r="AF250" i="37" s="1"/>
  <c r="AH250" i="37" s="1"/>
  <c r="AG245" i="37"/>
  <c r="AL244" i="37"/>
  <c r="AF244" i="37" s="1"/>
  <c r="AH244" i="37" s="1"/>
  <c r="AK245" i="37"/>
  <c r="AL245" i="37" s="1"/>
  <c r="AF245" i="37" s="1"/>
  <c r="AH245" i="37" s="1"/>
  <c r="AG240" i="37"/>
  <c r="AL239" i="37"/>
  <c r="AF239" i="37" s="1"/>
  <c r="AH239" i="37" s="1"/>
  <c r="AK240" i="37"/>
  <c r="AL240" i="37" s="1"/>
  <c r="AF240" i="37" s="1"/>
  <c r="AG211" i="37"/>
  <c r="AL210" i="37"/>
  <c r="AF210" i="37" s="1"/>
  <c r="AH210" i="37" s="1"/>
  <c r="AK211" i="37"/>
  <c r="AL211" i="37" s="1"/>
  <c r="AF211" i="37" s="1"/>
  <c r="AH211" i="37" s="1"/>
  <c r="AG206" i="37"/>
  <c r="AL205" i="37"/>
  <c r="AF205" i="37" s="1"/>
  <c r="AH205" i="37" s="1"/>
  <c r="AK206" i="37"/>
  <c r="AL206" i="37" s="1"/>
  <c r="AF206" i="37" s="1"/>
  <c r="AH206" i="37" s="1"/>
  <c r="AG201" i="37"/>
  <c r="AL200" i="37"/>
  <c r="AF200" i="37" s="1"/>
  <c r="AH200" i="37" s="1"/>
  <c r="AK201" i="37"/>
  <c r="AL201" i="37" s="1"/>
  <c r="AF201" i="37" s="1"/>
  <c r="AH201" i="37" s="1"/>
  <c r="AG196" i="37"/>
  <c r="AL195" i="37"/>
  <c r="AF195" i="37" s="1"/>
  <c r="AH195" i="37" s="1"/>
  <c r="AK196" i="37"/>
  <c r="AL196" i="37" s="1"/>
  <c r="AF196" i="37" s="1"/>
  <c r="AH196" i="37" s="1"/>
  <c r="AG191" i="37"/>
  <c r="AL190" i="37"/>
  <c r="AF190" i="37" s="1"/>
  <c r="AH190" i="37" s="1"/>
  <c r="AK191" i="37"/>
  <c r="AL191" i="37" s="1"/>
  <c r="AF191" i="37" s="1"/>
  <c r="AG186" i="37"/>
  <c r="AL185" i="37"/>
  <c r="AF185" i="37" s="1"/>
  <c r="AH185" i="37" s="1"/>
  <c r="AK186" i="37"/>
  <c r="AL186" i="37" s="1"/>
  <c r="AF186" i="37" s="1"/>
  <c r="AH186" i="37" s="1"/>
  <c r="AJ172" i="37"/>
  <c r="AJ171" i="37" s="1"/>
  <c r="AJ170" i="37" s="1"/>
  <c r="AJ169" i="37" s="1"/>
  <c r="AH172" i="37"/>
  <c r="AC990" i="37"/>
  <c r="AC982" i="37"/>
  <c r="AC873" i="37"/>
  <c r="AC841" i="37"/>
  <c r="AC765" i="37"/>
  <c r="AC744" i="37"/>
  <c r="AC639" i="37"/>
  <c r="AC986" i="37"/>
  <c r="AC890" i="37"/>
  <c r="AC981" i="37"/>
  <c r="AC813" i="37"/>
  <c r="AC731" i="37"/>
  <c r="AC723" i="37"/>
  <c r="AC711" i="37"/>
  <c r="AC838" i="37"/>
  <c r="AC972" i="37"/>
  <c r="AC964" i="37"/>
  <c r="AC936" i="37"/>
  <c r="AC892" i="37"/>
  <c r="AC888" i="37"/>
  <c r="AC864" i="37"/>
  <c r="AC812" i="37"/>
  <c r="AC760" i="37"/>
  <c r="AC734" i="37"/>
  <c r="AC710" i="37"/>
  <c r="AC790" i="37"/>
  <c r="AC992" i="37"/>
  <c r="AC980" i="37"/>
  <c r="AC880" i="37"/>
  <c r="AC743" i="37"/>
  <c r="AC726" i="37"/>
  <c r="AC722" i="37"/>
  <c r="AC714" i="37"/>
  <c r="AC930" i="37"/>
  <c r="AC983" i="37"/>
  <c r="AC979" i="37"/>
  <c r="AC863" i="37"/>
  <c r="AC795" i="37"/>
  <c r="AC751" i="37"/>
  <c r="AC747" i="37"/>
  <c r="AC733" i="37"/>
  <c r="AC713" i="37"/>
  <c r="AC657" i="37"/>
  <c r="AJ150" i="37"/>
  <c r="AJ149" i="37" s="1"/>
  <c r="AC970" i="37"/>
  <c r="AC966" i="37"/>
  <c r="AC882" i="37"/>
  <c r="AC991" i="37"/>
  <c r="AC967" i="37"/>
  <c r="AC763" i="37"/>
  <c r="AC759" i="37"/>
  <c r="AC754" i="37"/>
  <c r="AC732" i="37"/>
  <c r="AC720" i="37"/>
  <c r="AC41" i="37"/>
  <c r="AH240" i="37" l="1"/>
  <c r="AH191" i="37"/>
  <c r="AH255" i="37"/>
  <c r="AH585" i="37"/>
  <c r="AJ186" i="37"/>
  <c r="AJ185" i="37" s="1"/>
  <c r="AJ184" i="37" s="1"/>
  <c r="AJ183" i="37" s="1"/>
  <c r="AJ182" i="37" s="1"/>
  <c r="AJ191" i="37"/>
  <c r="AJ190" i="37" s="1"/>
  <c r="AJ189" i="37" s="1"/>
  <c r="AJ188" i="37" s="1"/>
  <c r="AJ187" i="37" s="1"/>
  <c r="AJ196" i="37"/>
  <c r="AJ195" i="37" s="1"/>
  <c r="AJ194" i="37" s="1"/>
  <c r="AJ193" i="37" s="1"/>
  <c r="AJ192" i="37" s="1"/>
  <c r="AJ201" i="37"/>
  <c r="AJ200" i="37" s="1"/>
  <c r="AJ199" i="37" s="1"/>
  <c r="AJ198" i="37" s="1"/>
  <c r="AJ197" i="37" s="1"/>
  <c r="AJ206" i="37"/>
  <c r="AJ205" i="37" s="1"/>
  <c r="AJ204" i="37" s="1"/>
  <c r="AJ203" i="37" s="1"/>
  <c r="AJ202" i="37" s="1"/>
  <c r="AJ211" i="37"/>
  <c r="AJ210" i="37" s="1"/>
  <c r="AJ209" i="37" s="1"/>
  <c r="AJ208" i="37" s="1"/>
  <c r="AJ207" i="37" s="1"/>
  <c r="AJ240" i="37"/>
  <c r="AJ239" i="37" s="1"/>
  <c r="AJ238" i="37" s="1"/>
  <c r="AJ237" i="37" s="1"/>
  <c r="AJ236" i="37" s="1"/>
  <c r="AJ245" i="37"/>
  <c r="AJ244" i="37" s="1"/>
  <c r="AJ243" i="37" s="1"/>
  <c r="AJ242" i="37" s="1"/>
  <c r="AJ241" i="37" s="1"/>
  <c r="AJ250" i="37"/>
  <c r="AJ249" i="37" s="1"/>
  <c r="AJ248" i="37" s="1"/>
  <c r="AJ247" i="37" s="1"/>
  <c r="AJ246" i="37" s="1"/>
  <c r="AJ255" i="37"/>
  <c r="AJ254" i="37" s="1"/>
  <c r="AJ253" i="37" s="1"/>
  <c r="AJ252" i="37" s="1"/>
  <c r="AJ251" i="37" s="1"/>
  <c r="AJ580" i="37"/>
  <c r="AJ579" i="37" s="1"/>
  <c r="AJ578" i="37" s="1"/>
  <c r="AJ577" i="37" s="1"/>
  <c r="AJ576" i="37" s="1"/>
  <c r="AJ585" i="37"/>
  <c r="AJ584" i="37" s="1"/>
  <c r="AJ583" i="37" s="1"/>
  <c r="AJ582" i="37" s="1"/>
  <c r="AJ581" i="37" s="1"/>
  <c r="AJ603" i="37"/>
  <c r="AJ602" i="37" s="1"/>
  <c r="AJ601" i="37" s="1"/>
  <c r="AJ600" i="37" s="1"/>
  <c r="AJ599" i="37" s="1"/>
  <c r="AL734" i="37"/>
  <c r="AF734" i="37" s="1"/>
  <c r="AH734" i="37" s="1"/>
  <c r="AK735" i="37"/>
  <c r="AG735" i="37"/>
  <c r="AL982" i="37"/>
  <c r="AF982" i="37" s="1"/>
  <c r="AH982" i="37" s="1"/>
  <c r="AK983" i="37"/>
  <c r="AG983" i="37"/>
  <c r="AC33" i="37"/>
  <c r="AC42" i="37"/>
  <c r="AC46" i="37"/>
  <c r="AC48" i="37"/>
  <c r="AC45" i="37"/>
  <c r="AC35" i="37"/>
  <c r="AC36" i="37"/>
  <c r="AC34" i="37"/>
  <c r="AC39" i="37"/>
  <c r="AC40" i="37"/>
  <c r="AC37" i="37"/>
  <c r="AC43" i="37"/>
  <c r="AB925" i="37"/>
  <c r="AI925" i="37" s="1"/>
  <c r="AJ925" i="37" s="1"/>
  <c r="AB926" i="37"/>
  <c r="AI926" i="37" s="1"/>
  <c r="AJ926" i="37" s="1"/>
  <c r="AB927" i="37"/>
  <c r="AI927" i="37" s="1"/>
  <c r="AJ927" i="37" s="1"/>
  <c r="AB928" i="37"/>
  <c r="AI928" i="37" s="1"/>
  <c r="AJ928" i="37" s="1"/>
  <c r="AB930" i="37"/>
  <c r="AI930" i="37" s="1"/>
  <c r="AJ930" i="37" s="1"/>
  <c r="AB931" i="37"/>
  <c r="AI931" i="37" s="1"/>
  <c r="AJ931" i="37" s="1"/>
  <c r="AB932" i="37"/>
  <c r="AI932" i="37" s="1"/>
  <c r="AJ932" i="37" s="1"/>
  <c r="AB933" i="37"/>
  <c r="AI933" i="37" s="1"/>
  <c r="AJ933" i="37" s="1"/>
  <c r="AB934" i="37"/>
  <c r="AI934" i="37" s="1"/>
  <c r="AJ934" i="37" s="1"/>
  <c r="AB935" i="37"/>
  <c r="AI935" i="37" s="1"/>
  <c r="AB936" i="37"/>
  <c r="AI936" i="37" s="1"/>
  <c r="AJ936" i="37" s="1"/>
  <c r="AB937" i="37"/>
  <c r="AI937" i="37" s="1"/>
  <c r="AJ937" i="37" s="1"/>
  <c r="AB938" i="37"/>
  <c r="AI938" i="37" s="1"/>
  <c r="AJ938" i="37" s="1"/>
  <c r="AB941" i="37"/>
  <c r="AI941" i="37" s="1"/>
  <c r="AJ941" i="37" s="1"/>
  <c r="AB943" i="37"/>
  <c r="AI943" i="37" s="1"/>
  <c r="AJ943" i="37" s="1"/>
  <c r="AB944" i="37"/>
  <c r="AI944" i="37" s="1"/>
  <c r="AJ944" i="37" s="1"/>
  <c r="AB945" i="37"/>
  <c r="AI945" i="37" s="1"/>
  <c r="AJ945" i="37" s="1"/>
  <c r="AB946" i="37"/>
  <c r="AI946" i="37" s="1"/>
  <c r="AJ946" i="37" s="1"/>
  <c r="AB947" i="37"/>
  <c r="AI947" i="37" s="1"/>
  <c r="AJ947" i="37" s="1"/>
  <c r="AB948" i="37"/>
  <c r="AI948" i="37" s="1"/>
  <c r="AJ948" i="37" s="1"/>
  <c r="AB949" i="37"/>
  <c r="AI949" i="37" s="1"/>
  <c r="AJ949" i="37" s="1"/>
  <c r="AB951" i="37"/>
  <c r="AI951" i="37" s="1"/>
  <c r="AJ951" i="37" s="1"/>
  <c r="AB952" i="37"/>
  <c r="AI952" i="37" s="1"/>
  <c r="AJ952" i="37" s="1"/>
  <c r="AB953" i="37"/>
  <c r="AI953" i="37" s="1"/>
  <c r="AJ953" i="37" s="1"/>
  <c r="AB955" i="37"/>
  <c r="AI955" i="37" s="1"/>
  <c r="AJ955" i="37" s="1"/>
  <c r="AB956" i="37"/>
  <c r="AI956" i="37" s="1"/>
  <c r="AJ956" i="37" s="1"/>
  <c r="AB957" i="37"/>
  <c r="AI957" i="37" s="1"/>
  <c r="AJ957" i="37" s="1"/>
  <c r="AB958" i="37"/>
  <c r="AI958" i="37" s="1"/>
  <c r="AJ958" i="37" s="1"/>
  <c r="AB959" i="37"/>
  <c r="AI959" i="37" s="1"/>
  <c r="AJ959" i="37" s="1"/>
  <c r="AB960" i="37"/>
  <c r="AI960" i="37" s="1"/>
  <c r="AJ960" i="37" s="1"/>
  <c r="AB961" i="37"/>
  <c r="AI961" i="37" s="1"/>
  <c r="AJ961" i="37" s="1"/>
  <c r="AB969" i="37"/>
  <c r="AI969" i="37" s="1"/>
  <c r="AB970" i="37"/>
  <c r="AI970" i="37" s="1"/>
  <c r="AJ970" i="37" s="1"/>
  <c r="AB971" i="37"/>
  <c r="AI971" i="37" s="1"/>
  <c r="AB972" i="37"/>
  <c r="AI972" i="37" s="1"/>
  <c r="AB973" i="37"/>
  <c r="AI973" i="37" s="1"/>
  <c r="AJ973" i="37" s="1"/>
  <c r="AB974" i="37"/>
  <c r="AI974" i="37" s="1"/>
  <c r="AB975" i="37"/>
  <c r="AI975" i="37" s="1"/>
  <c r="AJ975" i="37" s="1"/>
  <c r="AB976" i="37"/>
  <c r="AI976" i="37" s="1"/>
  <c r="AB977" i="37"/>
  <c r="AI977" i="37" s="1"/>
  <c r="AJ977" i="37" s="1"/>
  <c r="AB978" i="37"/>
  <c r="AI978" i="37" s="1"/>
  <c r="AB979" i="37"/>
  <c r="AI979" i="37" s="1"/>
  <c r="AB980" i="37"/>
  <c r="AI980" i="37" s="1"/>
  <c r="AB981" i="37"/>
  <c r="AI981" i="37" s="1"/>
  <c r="AB982" i="37"/>
  <c r="AI982" i="37" s="1"/>
  <c r="AB983" i="37"/>
  <c r="AI983" i="37" s="1"/>
  <c r="AB984" i="37"/>
  <c r="AI984" i="37" s="1"/>
  <c r="AB985" i="37"/>
  <c r="AI985" i="37" s="1"/>
  <c r="AB986" i="37"/>
  <c r="AI986" i="37" s="1"/>
  <c r="AB987" i="37"/>
  <c r="AI987" i="37" s="1"/>
  <c r="AJ987" i="37" s="1"/>
  <c r="AB988" i="37"/>
  <c r="AI988" i="37" s="1"/>
  <c r="AJ988" i="37" s="1"/>
  <c r="AB989" i="37"/>
  <c r="AI989" i="37" s="1"/>
  <c r="AB990" i="37"/>
  <c r="AI990" i="37" s="1"/>
  <c r="AB991" i="37"/>
  <c r="AI991" i="37" s="1"/>
  <c r="AB992" i="37"/>
  <c r="AI992" i="37" s="1"/>
  <c r="AJ992" i="37" s="1"/>
  <c r="AB993" i="37"/>
  <c r="AI993" i="37" s="1"/>
  <c r="AJ993" i="37" s="1"/>
  <c r="AB994" i="37"/>
  <c r="AI994" i="37" s="1"/>
  <c r="AJ994" i="37" s="1"/>
  <c r="AB995" i="37"/>
  <c r="AI995" i="37" s="1"/>
  <c r="AJ995" i="37" s="1"/>
  <c r="AB996" i="37"/>
  <c r="AI996" i="37" s="1"/>
  <c r="AJ996" i="37" s="1"/>
  <c r="AB997" i="37"/>
  <c r="AI997" i="37" s="1"/>
  <c r="AJ997" i="37" s="1"/>
  <c r="AB998" i="37"/>
  <c r="AI998" i="37" s="1"/>
  <c r="AJ998" i="37" s="1"/>
  <c r="AB999" i="37"/>
  <c r="AI999" i="37" s="1"/>
  <c r="AJ999" i="37" s="1"/>
  <c r="AB619" i="37"/>
  <c r="AI619" i="37" s="1"/>
  <c r="AJ619" i="37" s="1"/>
  <c r="AB620" i="37"/>
  <c r="AI620" i="37" s="1"/>
  <c r="AJ620" i="37" s="1"/>
  <c r="AB621" i="37"/>
  <c r="AI621" i="37" s="1"/>
  <c r="AJ621" i="37" s="1"/>
  <c r="AB622" i="37"/>
  <c r="AI622" i="37" s="1"/>
  <c r="AJ622" i="37" s="1"/>
  <c r="AB625" i="37"/>
  <c r="AI625" i="37" s="1"/>
  <c r="AJ625" i="37" s="1"/>
  <c r="AB631" i="37"/>
  <c r="AI631" i="37" s="1"/>
  <c r="AJ631" i="37" s="1"/>
  <c r="AB632" i="37"/>
  <c r="AI632" i="37" s="1"/>
  <c r="AJ632" i="37" s="1"/>
  <c r="AB633" i="37"/>
  <c r="AI633" i="37" s="1"/>
  <c r="AJ633" i="37" s="1"/>
  <c r="AB635" i="37"/>
  <c r="AI635" i="37" s="1"/>
  <c r="AJ635" i="37" s="1"/>
  <c r="AB636" i="37"/>
  <c r="AI636" i="37" s="1"/>
  <c r="AJ636" i="37" s="1"/>
  <c r="AB637" i="37"/>
  <c r="AI637" i="37" s="1"/>
  <c r="AJ637" i="37" s="1"/>
  <c r="AB638" i="37"/>
  <c r="AI638" i="37" s="1"/>
  <c r="AB639" i="37"/>
  <c r="AI639" i="37" s="1"/>
  <c r="AJ639" i="37" s="1"/>
  <c r="AB640" i="37"/>
  <c r="AI640" i="37" s="1"/>
  <c r="AJ640" i="37" s="1"/>
  <c r="AB655" i="37"/>
  <c r="AI655" i="37" s="1"/>
  <c r="AJ655" i="37" s="1"/>
  <c r="AB656" i="37"/>
  <c r="AI656" i="37" s="1"/>
  <c r="AB661" i="37"/>
  <c r="AI661" i="37" s="1"/>
  <c r="AJ661" i="37" s="1"/>
  <c r="AB663" i="37"/>
  <c r="AI663" i="37" s="1"/>
  <c r="AJ663" i="37" s="1"/>
  <c r="AB664" i="37"/>
  <c r="AI664" i="37" s="1"/>
  <c r="AJ664" i="37" s="1"/>
  <c r="AB665" i="37"/>
  <c r="AI665" i="37" s="1"/>
  <c r="AJ665" i="37" s="1"/>
  <c r="AB666" i="37"/>
  <c r="AI666" i="37" s="1"/>
  <c r="AJ666" i="37" s="1"/>
  <c r="AB667" i="37"/>
  <c r="AI667" i="37" s="1"/>
  <c r="AJ667" i="37" s="1"/>
  <c r="AB668" i="37"/>
  <c r="AI668" i="37" s="1"/>
  <c r="AJ668" i="37" s="1"/>
  <c r="AB669" i="37"/>
  <c r="AI669" i="37" s="1"/>
  <c r="AJ669" i="37" s="1"/>
  <c r="AB670" i="37"/>
  <c r="AI670" i="37" s="1"/>
  <c r="AJ670" i="37" s="1"/>
  <c r="AB671" i="37"/>
  <c r="AI671" i="37" s="1"/>
  <c r="AJ671" i="37" s="1"/>
  <c r="AB672" i="37"/>
  <c r="AI672" i="37" s="1"/>
  <c r="AJ672" i="37" s="1"/>
  <c r="AB673" i="37"/>
  <c r="AI673" i="37" s="1"/>
  <c r="AJ673" i="37" s="1"/>
  <c r="AB674" i="37"/>
  <c r="AI674" i="37" s="1"/>
  <c r="AJ674" i="37" s="1"/>
  <c r="AB675" i="37"/>
  <c r="AI675" i="37" s="1"/>
  <c r="AJ675" i="37" s="1"/>
  <c r="AB676" i="37"/>
  <c r="AI676" i="37" s="1"/>
  <c r="AJ676" i="37" s="1"/>
  <c r="AB678" i="37"/>
  <c r="AI678" i="37" s="1"/>
  <c r="AJ678" i="37" s="1"/>
  <c r="AB679" i="37"/>
  <c r="AI679" i="37" s="1"/>
  <c r="AJ679" i="37" s="1"/>
  <c r="AB680" i="37"/>
  <c r="AI680" i="37" s="1"/>
  <c r="AJ680" i="37" s="1"/>
  <c r="AB681" i="37"/>
  <c r="AI681" i="37" s="1"/>
  <c r="AJ681" i="37" s="1"/>
  <c r="AB682" i="37"/>
  <c r="AI682" i="37" s="1"/>
  <c r="AJ682" i="37" s="1"/>
  <c r="AB683" i="37"/>
  <c r="AI683" i="37" s="1"/>
  <c r="AJ683" i="37" s="1"/>
  <c r="AB684" i="37"/>
  <c r="AI684" i="37" s="1"/>
  <c r="AJ684" i="37" s="1"/>
  <c r="AB685" i="37"/>
  <c r="AI685" i="37" s="1"/>
  <c r="AJ685" i="37" s="1"/>
  <c r="AB689" i="37"/>
  <c r="AI689" i="37" s="1"/>
  <c r="AJ689" i="37" s="1"/>
  <c r="AB691" i="37"/>
  <c r="AI691" i="37" s="1"/>
  <c r="AJ691" i="37" s="1"/>
  <c r="AB692" i="37"/>
  <c r="AI692" i="37" s="1"/>
  <c r="AJ692" i="37" s="1"/>
  <c r="AB693" i="37"/>
  <c r="AI693" i="37" s="1"/>
  <c r="AJ693" i="37" s="1"/>
  <c r="AB698" i="37"/>
  <c r="AI698" i="37" s="1"/>
  <c r="AJ698" i="37" s="1"/>
  <c r="AB699" i="37"/>
  <c r="AI699" i="37" s="1"/>
  <c r="AJ699" i="37" s="1"/>
  <c r="AB700" i="37"/>
  <c r="AI700" i="37" s="1"/>
  <c r="AJ700" i="37" s="1"/>
  <c r="AB702" i="37"/>
  <c r="AI702" i="37" s="1"/>
  <c r="AJ702" i="37" s="1"/>
  <c r="AB704" i="37"/>
  <c r="AI704" i="37" s="1"/>
  <c r="AJ704" i="37" s="1"/>
  <c r="AB705" i="37"/>
  <c r="AI705" i="37" s="1"/>
  <c r="AJ705" i="37" s="1"/>
  <c r="AB706" i="37"/>
  <c r="AI706" i="37" s="1"/>
  <c r="AJ706" i="37" s="1"/>
  <c r="AB708" i="37"/>
  <c r="AI708" i="37" s="1"/>
  <c r="AJ708" i="37" s="1"/>
  <c r="AB709" i="37"/>
  <c r="AI709" i="37" s="1"/>
  <c r="AB710" i="37"/>
  <c r="AI710" i="37" s="1"/>
  <c r="AB712" i="37"/>
  <c r="AI712" i="37" s="1"/>
  <c r="AB713" i="37"/>
  <c r="AI713" i="37" s="1"/>
  <c r="AB714" i="37"/>
  <c r="AI714" i="37" s="1"/>
  <c r="AJ714" i="37" s="1"/>
  <c r="AB715" i="37"/>
  <c r="AI715" i="37" s="1"/>
  <c r="AB716" i="37"/>
  <c r="AI716" i="37" s="1"/>
  <c r="AJ716" i="37" s="1"/>
  <c r="AB717" i="37"/>
  <c r="AI717" i="37" s="1"/>
  <c r="AJ717" i="37" s="1"/>
  <c r="AB718" i="37"/>
  <c r="AI718" i="37" s="1"/>
  <c r="AJ718" i="37" s="1"/>
  <c r="AB719" i="37"/>
  <c r="AI719" i="37" s="1"/>
  <c r="AB720" i="37"/>
  <c r="AI720" i="37" s="1"/>
  <c r="AJ720" i="37" s="1"/>
  <c r="AB727" i="37"/>
  <c r="AI727" i="37" s="1"/>
  <c r="AJ727" i="37" s="1"/>
  <c r="AB728" i="37"/>
  <c r="AI728" i="37" s="1"/>
  <c r="AJ728" i="37" s="1"/>
  <c r="AB729" i="37"/>
  <c r="AI729" i="37" s="1"/>
  <c r="AJ729" i="37" s="1"/>
  <c r="AB730" i="37"/>
  <c r="AI730" i="37" s="1"/>
  <c r="AB735" i="37"/>
  <c r="AI735" i="37" s="1"/>
  <c r="AB737" i="37"/>
  <c r="AI737" i="37" s="1"/>
  <c r="AJ737" i="37" s="1"/>
  <c r="AB738" i="37"/>
  <c r="AI738" i="37" s="1"/>
  <c r="AJ738" i="37" s="1"/>
  <c r="AB740" i="37"/>
  <c r="AI740" i="37" s="1"/>
  <c r="AJ740" i="37" s="1"/>
  <c r="AB746" i="37"/>
  <c r="AI746" i="37" s="1"/>
  <c r="AB747" i="37"/>
  <c r="AI747" i="37" s="1"/>
  <c r="AJ747" i="37" s="1"/>
  <c r="AB748" i="37"/>
  <c r="AI748" i="37" s="1"/>
  <c r="AJ748" i="37" s="1"/>
  <c r="AB749" i="37"/>
  <c r="AI749" i="37" s="1"/>
  <c r="AJ749" i="37" s="1"/>
  <c r="AB750" i="37"/>
  <c r="AI750" i="37" s="1"/>
  <c r="AB751" i="37"/>
  <c r="AI751" i="37" s="1"/>
  <c r="AJ751" i="37" s="1"/>
  <c r="AB752" i="37"/>
  <c r="AI752" i="37" s="1"/>
  <c r="AJ752" i="37" s="1"/>
  <c r="AB753" i="37"/>
  <c r="AI753" i="37" s="1"/>
  <c r="AB754" i="37"/>
  <c r="AI754" i="37" s="1"/>
  <c r="AJ754" i="37" s="1"/>
  <c r="AB757" i="37"/>
  <c r="AI757" i="37" s="1"/>
  <c r="AJ757" i="37" s="1"/>
  <c r="AB758" i="37"/>
  <c r="AI758" i="37" s="1"/>
  <c r="AB759" i="37"/>
  <c r="AI759" i="37" s="1"/>
  <c r="AB760" i="37"/>
  <c r="AI760" i="37" s="1"/>
  <c r="AJ760" i="37" s="1"/>
  <c r="AB761" i="37"/>
  <c r="AI761" i="37" s="1"/>
  <c r="AJ761" i="37" s="1"/>
  <c r="AB762" i="37"/>
  <c r="AI762" i="37" s="1"/>
  <c r="AB763" i="37"/>
  <c r="AI763" i="37" s="1"/>
  <c r="AJ763" i="37" s="1"/>
  <c r="AB764" i="37"/>
  <c r="AI764" i="37" s="1"/>
  <c r="AB768" i="37"/>
  <c r="AI768" i="37" s="1"/>
  <c r="AJ768" i="37" s="1"/>
  <c r="AB769" i="37"/>
  <c r="AI769" i="37" s="1"/>
  <c r="AJ769" i="37" s="1"/>
  <c r="AB770" i="37"/>
  <c r="AI770" i="37" s="1"/>
  <c r="AJ770" i="37" s="1"/>
  <c r="AB772" i="37"/>
  <c r="AI772" i="37" s="1"/>
  <c r="AJ772" i="37" s="1"/>
  <c r="AB773" i="37"/>
  <c r="AI773" i="37" s="1"/>
  <c r="AJ773" i="37" s="1"/>
  <c r="AB774" i="37"/>
  <c r="AI774" i="37" s="1"/>
  <c r="AJ774" i="37" s="1"/>
  <c r="AB775" i="37"/>
  <c r="AI775" i="37" s="1"/>
  <c r="AJ775" i="37" s="1"/>
  <c r="AB776" i="37"/>
  <c r="AI776" i="37" s="1"/>
  <c r="AJ776" i="37" s="1"/>
  <c r="AB777" i="37"/>
  <c r="AI777" i="37" s="1"/>
  <c r="AJ777" i="37" s="1"/>
  <c r="AB778" i="37"/>
  <c r="AI778" i="37" s="1"/>
  <c r="AJ778" i="37" s="1"/>
  <c r="AB779" i="37"/>
  <c r="AI779" i="37" s="1"/>
  <c r="AJ779" i="37" s="1"/>
  <c r="AB780" i="37"/>
  <c r="AI780" i="37" s="1"/>
  <c r="AJ780" i="37" s="1"/>
  <c r="AB781" i="37"/>
  <c r="AI781" i="37" s="1"/>
  <c r="AJ781" i="37" s="1"/>
  <c r="AB782" i="37"/>
  <c r="AI782" i="37" s="1"/>
  <c r="AJ782" i="37" s="1"/>
  <c r="AB783" i="37"/>
  <c r="AI783" i="37" s="1"/>
  <c r="AJ783" i="37" s="1"/>
  <c r="AB784" i="37"/>
  <c r="AI784" i="37" s="1"/>
  <c r="AJ784" i="37" s="1"/>
  <c r="AB785" i="37"/>
  <c r="AI785" i="37" s="1"/>
  <c r="AJ785" i="37" s="1"/>
  <c r="AB786" i="37"/>
  <c r="AI786" i="37" s="1"/>
  <c r="AJ786" i="37" s="1"/>
  <c r="AB787" i="37"/>
  <c r="AI787" i="37" s="1"/>
  <c r="AJ787" i="37" s="1"/>
  <c r="AB788" i="37"/>
  <c r="AI788" i="37" s="1"/>
  <c r="AJ788" i="37" s="1"/>
  <c r="AB789" i="37"/>
  <c r="AI789" i="37" s="1"/>
  <c r="AB790" i="37"/>
  <c r="AI790" i="37" s="1"/>
  <c r="AJ790" i="37" s="1"/>
  <c r="AB792" i="37"/>
  <c r="AI792" i="37" s="1"/>
  <c r="AJ792" i="37" s="1"/>
  <c r="AB794" i="37"/>
  <c r="AI794" i="37" s="1"/>
  <c r="AB795" i="37"/>
  <c r="AI795" i="37" s="1"/>
  <c r="AJ795" i="37" s="1"/>
  <c r="AB796" i="37"/>
  <c r="AI796" i="37" s="1"/>
  <c r="AJ796" i="37" s="1"/>
  <c r="AB797" i="37"/>
  <c r="AI797" i="37" s="1"/>
  <c r="AJ797" i="37" s="1"/>
  <c r="AB798" i="37"/>
  <c r="AI798" i="37" s="1"/>
  <c r="AJ798" i="37" s="1"/>
  <c r="AB800" i="37"/>
  <c r="AI800" i="37" s="1"/>
  <c r="AJ800" i="37" s="1"/>
  <c r="AB801" i="37"/>
  <c r="AI801" i="37" s="1"/>
  <c r="AJ801" i="37" s="1"/>
  <c r="AB802" i="37"/>
  <c r="AI802" i="37" s="1"/>
  <c r="AJ802" i="37" s="1"/>
  <c r="AB803" i="37"/>
  <c r="AI803" i="37" s="1"/>
  <c r="AJ803" i="37" s="1"/>
  <c r="AB804" i="37"/>
  <c r="AI804" i="37" s="1"/>
  <c r="AJ804" i="37" s="1"/>
  <c r="AB805" i="37"/>
  <c r="AI805" i="37" s="1"/>
  <c r="AJ805" i="37" s="1"/>
  <c r="AB806" i="37"/>
  <c r="AI806" i="37" s="1"/>
  <c r="AJ806" i="37" s="1"/>
  <c r="AB807" i="37"/>
  <c r="AI807" i="37" s="1"/>
  <c r="AJ807" i="37" s="1"/>
  <c r="AB808" i="37"/>
  <c r="AI808" i="37" s="1"/>
  <c r="AJ808" i="37" s="1"/>
  <c r="AB809" i="37"/>
  <c r="AI809" i="37" s="1"/>
  <c r="AJ809" i="37" s="1"/>
  <c r="AB815" i="37"/>
  <c r="AI815" i="37" s="1"/>
  <c r="AJ815" i="37" s="1"/>
  <c r="AB816" i="37"/>
  <c r="AI816" i="37" s="1"/>
  <c r="AJ816" i="37" s="1"/>
  <c r="AB817" i="37"/>
  <c r="AI817" i="37" s="1"/>
  <c r="AJ817" i="37" s="1"/>
  <c r="AB818" i="37"/>
  <c r="AI818" i="37" s="1"/>
  <c r="AJ818" i="37" s="1"/>
  <c r="AB819" i="37"/>
  <c r="AI819" i="37" s="1"/>
  <c r="AJ819" i="37" s="1"/>
  <c r="AB820" i="37"/>
  <c r="AI820" i="37" s="1"/>
  <c r="AJ820" i="37" s="1"/>
  <c r="AB821" i="37"/>
  <c r="AI821" i="37" s="1"/>
  <c r="AJ821" i="37" s="1"/>
  <c r="AB822" i="37"/>
  <c r="AI822" i="37" s="1"/>
  <c r="AJ822" i="37" s="1"/>
  <c r="AB823" i="37"/>
  <c r="AI823" i="37" s="1"/>
  <c r="AJ823" i="37" s="1"/>
  <c r="AB824" i="37"/>
  <c r="AI824" i="37" s="1"/>
  <c r="AJ824" i="37" s="1"/>
  <c r="AB825" i="37"/>
  <c r="AI825" i="37" s="1"/>
  <c r="AJ825" i="37" s="1"/>
  <c r="AB826" i="37"/>
  <c r="AI826" i="37" s="1"/>
  <c r="AJ826" i="37" s="1"/>
  <c r="AB827" i="37"/>
  <c r="AI827" i="37" s="1"/>
  <c r="AJ827" i="37" s="1"/>
  <c r="AB828" i="37"/>
  <c r="AI828" i="37" s="1"/>
  <c r="AJ828" i="37" s="1"/>
  <c r="AB829" i="37"/>
  <c r="AI829" i="37" s="1"/>
  <c r="AJ829" i="37" s="1"/>
  <c r="AB834" i="37"/>
  <c r="AI834" i="37" s="1"/>
  <c r="AJ834" i="37" s="1"/>
  <c r="AB835" i="37"/>
  <c r="AI835" i="37" s="1"/>
  <c r="AJ835" i="37" s="1"/>
  <c r="AB836" i="37"/>
  <c r="AI836" i="37" s="1"/>
  <c r="AJ836" i="37" s="1"/>
  <c r="AB837" i="37"/>
  <c r="AI837" i="37" s="1"/>
  <c r="AB838" i="37"/>
  <c r="AI838" i="37" s="1"/>
  <c r="AJ838" i="37" s="1"/>
  <c r="AB839" i="37"/>
  <c r="AI839" i="37" s="1"/>
  <c r="AJ839" i="37" s="1"/>
  <c r="AB840" i="37"/>
  <c r="AI840" i="37" s="1"/>
  <c r="AB841" i="37"/>
  <c r="AI841" i="37" s="1"/>
  <c r="AJ841" i="37" s="1"/>
  <c r="AB843" i="37"/>
  <c r="AI843" i="37" s="1"/>
  <c r="AJ843" i="37" s="1"/>
  <c r="AB844" i="37"/>
  <c r="AI844" i="37" s="1"/>
  <c r="AJ844" i="37" s="1"/>
  <c r="AB845" i="37"/>
  <c r="AI845" i="37" s="1"/>
  <c r="AJ845" i="37" s="1"/>
  <c r="AB846" i="37"/>
  <c r="AI846" i="37" s="1"/>
  <c r="AJ846" i="37" s="1"/>
  <c r="AB847" i="37"/>
  <c r="AI847" i="37" s="1"/>
  <c r="AJ847" i="37" s="1"/>
  <c r="AB850" i="37"/>
  <c r="AI850" i="37" s="1"/>
  <c r="AJ850" i="37" s="1"/>
  <c r="AB851" i="37"/>
  <c r="AI851" i="37" s="1"/>
  <c r="AJ851" i="37" s="1"/>
  <c r="AB852" i="37"/>
  <c r="AI852" i="37" s="1"/>
  <c r="AJ852" i="37" s="1"/>
  <c r="AB853" i="37"/>
  <c r="AI853" i="37" s="1"/>
  <c r="AJ853" i="37" s="1"/>
  <c r="AB854" i="37"/>
  <c r="AI854" i="37" s="1"/>
  <c r="AJ854" i="37" s="1"/>
  <c r="AB855" i="37"/>
  <c r="AI855" i="37" s="1"/>
  <c r="AJ855" i="37" s="1"/>
  <c r="AB856" i="37"/>
  <c r="AI856" i="37" s="1"/>
  <c r="AJ856" i="37" s="1"/>
  <c r="AB857" i="37"/>
  <c r="AI857" i="37" s="1"/>
  <c r="AJ857" i="37" s="1"/>
  <c r="AB858" i="37"/>
  <c r="AI858" i="37" s="1"/>
  <c r="AJ858" i="37" s="1"/>
  <c r="AB859" i="37"/>
  <c r="AI859" i="37" s="1"/>
  <c r="AJ859" i="37" s="1"/>
  <c r="AB860" i="37"/>
  <c r="AI860" i="37" s="1"/>
  <c r="AJ860" i="37" s="1"/>
  <c r="AB861" i="37"/>
  <c r="AI861" i="37" s="1"/>
  <c r="AJ861" i="37" s="1"/>
  <c r="AB864" i="37"/>
  <c r="AI864" i="37" s="1"/>
  <c r="AJ864" i="37" s="1"/>
  <c r="AB865" i="37"/>
  <c r="AI865" i="37" s="1"/>
  <c r="AJ865" i="37" s="1"/>
  <c r="AB867" i="37"/>
  <c r="AI867" i="37" s="1"/>
  <c r="AJ867" i="37" s="1"/>
  <c r="AB868" i="37"/>
  <c r="AI868" i="37" s="1"/>
  <c r="AJ868" i="37" s="1"/>
  <c r="AB869" i="37"/>
  <c r="AI869" i="37" s="1"/>
  <c r="AJ869" i="37" s="1"/>
  <c r="AB870" i="37"/>
  <c r="AI870" i="37" s="1"/>
  <c r="AJ870" i="37" s="1"/>
  <c r="AB871" i="37"/>
  <c r="AI871" i="37" s="1"/>
  <c r="AJ871" i="37" s="1"/>
  <c r="AB873" i="37"/>
  <c r="AI873" i="37" s="1"/>
  <c r="AJ873" i="37" s="1"/>
  <c r="AB874" i="37"/>
  <c r="AI874" i="37" s="1"/>
  <c r="AJ874" i="37" s="1"/>
  <c r="AB875" i="37"/>
  <c r="AI875" i="37" s="1"/>
  <c r="AJ875" i="37" s="1"/>
  <c r="AB876" i="37"/>
  <c r="AI876" i="37" s="1"/>
  <c r="AJ876" i="37" s="1"/>
  <c r="AB877" i="37"/>
  <c r="AI877" i="37" s="1"/>
  <c r="AJ877" i="37" s="1"/>
  <c r="AB878" i="37"/>
  <c r="AI878" i="37" s="1"/>
  <c r="AB879" i="37"/>
  <c r="AI879" i="37" s="1"/>
  <c r="AB880" i="37"/>
  <c r="AI880" i="37" s="1"/>
  <c r="AJ880" i="37" s="1"/>
  <c r="AB881" i="37"/>
  <c r="AI881" i="37" s="1"/>
  <c r="AB882" i="37"/>
  <c r="AI882" i="37" s="1"/>
  <c r="AJ882" i="37" s="1"/>
  <c r="AB883" i="37"/>
  <c r="AI883" i="37" s="1"/>
  <c r="AJ883" i="37" s="1"/>
  <c r="AB884" i="37"/>
  <c r="AI884" i="37" s="1"/>
  <c r="AJ884" i="37" s="1"/>
  <c r="AB885" i="37"/>
  <c r="AI885" i="37" s="1"/>
  <c r="AJ885" i="37" s="1"/>
  <c r="AB886" i="37"/>
  <c r="AI886" i="37" s="1"/>
  <c r="AJ886" i="37" s="1"/>
  <c r="AB887" i="37"/>
  <c r="AI887" i="37" s="1"/>
  <c r="AB888" i="37"/>
  <c r="AI888" i="37" s="1"/>
  <c r="AJ888" i="37" s="1"/>
  <c r="AB889" i="37"/>
  <c r="AI889" i="37" s="1"/>
  <c r="AB890" i="37"/>
  <c r="AI890" i="37" s="1"/>
  <c r="AJ890" i="37" s="1"/>
  <c r="AB891" i="37"/>
  <c r="AI891" i="37" s="1"/>
  <c r="AB892" i="37"/>
  <c r="AI892" i="37" s="1"/>
  <c r="AJ892" i="37" s="1"/>
  <c r="AB893" i="37"/>
  <c r="AI893" i="37" s="1"/>
  <c r="AJ893" i="37" s="1"/>
  <c r="AB894" i="37"/>
  <c r="AI894" i="37" s="1"/>
  <c r="AJ894" i="37" s="1"/>
  <c r="AB895" i="37"/>
  <c r="AI895" i="37" s="1"/>
  <c r="AJ895" i="37" s="1"/>
  <c r="AB896" i="37"/>
  <c r="AI896" i="37" s="1"/>
  <c r="AJ896" i="37" s="1"/>
  <c r="AB897" i="37"/>
  <c r="AI897" i="37" s="1"/>
  <c r="AJ897" i="37" s="1"/>
  <c r="AB898" i="37"/>
  <c r="AI898" i="37" s="1"/>
  <c r="AB899" i="37"/>
  <c r="AI899" i="37" s="1"/>
  <c r="AJ899" i="37" s="1"/>
  <c r="AB900" i="37"/>
  <c r="AI900" i="37" s="1"/>
  <c r="AJ900" i="37" s="1"/>
  <c r="AB901" i="37"/>
  <c r="AI901" i="37" s="1"/>
  <c r="AJ901" i="37" s="1"/>
  <c r="AB905" i="37"/>
  <c r="AI905" i="37" s="1"/>
  <c r="AJ905" i="37" s="1"/>
  <c r="AB906" i="37"/>
  <c r="AI906" i="37" s="1"/>
  <c r="AJ906" i="37" s="1"/>
  <c r="AB907" i="37"/>
  <c r="AI907" i="37" s="1"/>
  <c r="AJ907" i="37" s="1"/>
  <c r="AB908" i="37"/>
  <c r="AI908" i="37" s="1"/>
  <c r="AJ908" i="37" s="1"/>
  <c r="AB909" i="37"/>
  <c r="AI909" i="37" s="1"/>
  <c r="AJ909" i="37" s="1"/>
  <c r="AB910" i="37"/>
  <c r="AI910" i="37" s="1"/>
  <c r="AJ910" i="37" s="1"/>
  <c r="AB911" i="37"/>
  <c r="AI911" i="37" s="1"/>
  <c r="AJ911" i="37" s="1"/>
  <c r="AB912" i="37"/>
  <c r="AI912" i="37" s="1"/>
  <c r="AJ912" i="37" s="1"/>
  <c r="AB914" i="37"/>
  <c r="AI914" i="37" s="1"/>
  <c r="AJ914" i="37" s="1"/>
  <c r="AB915" i="37"/>
  <c r="AI915" i="37" s="1"/>
  <c r="AJ915" i="37" s="1"/>
  <c r="AB916" i="37"/>
  <c r="AI916" i="37" s="1"/>
  <c r="AJ916" i="37" s="1"/>
  <c r="AB917" i="37"/>
  <c r="AI917" i="37" s="1"/>
  <c r="AJ917" i="37" s="1"/>
  <c r="AB918" i="37"/>
  <c r="AI918" i="37" s="1"/>
  <c r="AJ918" i="37" s="1"/>
  <c r="AB919" i="37"/>
  <c r="AI919" i="37" s="1"/>
  <c r="AJ919" i="37" s="1"/>
  <c r="AB921" i="37"/>
  <c r="AI921" i="37" s="1"/>
  <c r="AJ921" i="37" s="1"/>
  <c r="AB922" i="37"/>
  <c r="AI922" i="37" s="1"/>
  <c r="AJ922" i="37" s="1"/>
  <c r="AB923" i="37"/>
  <c r="AI923" i="37" s="1"/>
  <c r="AJ923" i="37" s="1"/>
  <c r="AB924" i="37"/>
  <c r="AI924" i="37" s="1"/>
  <c r="AJ924" i="37" s="1"/>
  <c r="AJ898" i="37" l="1"/>
  <c r="AJ891" i="37"/>
  <c r="AJ889" i="37"/>
  <c r="AJ887" i="37"/>
  <c r="AJ881" i="37"/>
  <c r="AJ879" i="37"/>
  <c r="AJ878" i="37"/>
  <c r="AJ840" i="37"/>
  <c r="AJ837" i="37"/>
  <c r="AJ794" i="37"/>
  <c r="AJ789" i="37"/>
  <c r="AJ762" i="37"/>
  <c r="AJ759" i="37"/>
  <c r="AJ758" i="37"/>
  <c r="AJ753" i="37"/>
  <c r="AJ750" i="37"/>
  <c r="AJ746" i="37"/>
  <c r="AJ719" i="37"/>
  <c r="AJ715" i="37"/>
  <c r="AJ713" i="37"/>
  <c r="AJ712" i="37"/>
  <c r="AJ638" i="37"/>
  <c r="AJ991" i="37"/>
  <c r="AJ990" i="37" s="1"/>
  <c r="AJ989" i="37" s="1"/>
  <c r="AJ986" i="37"/>
  <c r="AJ985" i="37"/>
  <c r="AJ976" i="37"/>
  <c r="AJ974" i="37"/>
  <c r="AJ972" i="37"/>
  <c r="AJ971" i="37"/>
  <c r="AJ969" i="37"/>
  <c r="AJ935" i="37"/>
  <c r="AG984" i="37"/>
  <c r="AL983" i="37"/>
  <c r="AF983" i="37" s="1"/>
  <c r="AH983" i="37" s="1"/>
  <c r="AK984" i="37"/>
  <c r="AL984" i="37" s="1"/>
  <c r="AF984" i="37" s="1"/>
  <c r="AH984" i="37" s="1"/>
  <c r="AG736" i="37"/>
  <c r="AL735" i="37"/>
  <c r="AF735" i="37" s="1"/>
  <c r="AH735" i="37" s="1"/>
  <c r="AK736" i="37"/>
  <c r="AL736" i="37" s="1"/>
  <c r="AF736" i="37" s="1"/>
  <c r="AH736" i="37" s="1"/>
  <c r="AC51" i="37"/>
  <c r="AC127" i="37"/>
  <c r="AD880" i="37"/>
  <c r="AB832" i="37"/>
  <c r="AI832" i="37" s="1"/>
  <c r="AJ832" i="37" s="1"/>
  <c r="AD792" i="37"/>
  <c r="AB743" i="37"/>
  <c r="AI743" i="37" s="1"/>
  <c r="AD678" i="37"/>
  <c r="AD622" i="37"/>
  <c r="AC484" i="37"/>
  <c r="AC300" i="37"/>
  <c r="AD985" i="37"/>
  <c r="AD945" i="37"/>
  <c r="AC134" i="37"/>
  <c r="AC126" i="37"/>
  <c r="AC118" i="37"/>
  <c r="AD919" i="37"/>
  <c r="AD911" i="37"/>
  <c r="AB903" i="37"/>
  <c r="AI903" i="37" s="1"/>
  <c r="AJ903" i="37" s="1"/>
  <c r="AD895" i="37"/>
  <c r="AD887" i="37"/>
  <c r="AD879" i="37"/>
  <c r="AD871" i="37"/>
  <c r="AB863" i="37"/>
  <c r="AI863" i="37" s="1"/>
  <c r="AJ863" i="37" s="1"/>
  <c r="AD855" i="37"/>
  <c r="AD847" i="37"/>
  <c r="AD839" i="37"/>
  <c r="AB831" i="37"/>
  <c r="AI831" i="37" s="1"/>
  <c r="AJ831" i="37" s="1"/>
  <c r="AD823" i="37"/>
  <c r="AD815" i="37"/>
  <c r="AD807" i="37"/>
  <c r="AB799" i="37"/>
  <c r="AI799" i="37" s="1"/>
  <c r="AJ799" i="37" s="1"/>
  <c r="AB791" i="37"/>
  <c r="AI791" i="37" s="1"/>
  <c r="AJ791" i="37" s="1"/>
  <c r="AD783" i="37"/>
  <c r="AD775" i="37"/>
  <c r="AB767" i="37"/>
  <c r="AI767" i="37" s="1"/>
  <c r="AJ767" i="37" s="1"/>
  <c r="AD759" i="37"/>
  <c r="AD751" i="37"/>
  <c r="AB742" i="37"/>
  <c r="AI742" i="37" s="1"/>
  <c r="AB733" i="37"/>
  <c r="AI733" i="37" s="1"/>
  <c r="AB725" i="37"/>
  <c r="AI725" i="37" s="1"/>
  <c r="AD717" i="37"/>
  <c r="AD709" i="37"/>
  <c r="AB701" i="37"/>
  <c r="AI701" i="37" s="1"/>
  <c r="AJ701" i="37" s="1"/>
  <c r="AD693" i="37"/>
  <c r="AD685" i="37"/>
  <c r="AB677" i="37"/>
  <c r="AI677" i="37" s="1"/>
  <c r="AJ677" i="37" s="1"/>
  <c r="AD669" i="37"/>
  <c r="AD661" i="37"/>
  <c r="AB653" i="37"/>
  <c r="AI653" i="37" s="1"/>
  <c r="AJ653" i="37" s="1"/>
  <c r="AB645" i="37"/>
  <c r="AI645" i="37" s="1"/>
  <c r="AJ645" i="37" s="1"/>
  <c r="AD637" i="37"/>
  <c r="AB629" i="37"/>
  <c r="AI629" i="37" s="1"/>
  <c r="AJ629" i="37" s="1"/>
  <c r="AD621" i="37"/>
  <c r="AC475" i="37"/>
  <c r="AB1000" i="37"/>
  <c r="AI1000" i="37" s="1"/>
  <c r="AJ1000" i="37" s="1"/>
  <c r="AD992" i="37"/>
  <c r="AD984" i="37"/>
  <c r="AD976" i="37"/>
  <c r="AD960" i="37"/>
  <c r="AD952" i="37"/>
  <c r="AC952" i="37"/>
  <c r="AD944" i="37"/>
  <c r="AD936" i="37"/>
  <c r="AD928" i="37"/>
  <c r="AC66" i="37"/>
  <c r="AC81" i="37"/>
  <c r="AC65" i="37"/>
  <c r="AC57" i="37"/>
  <c r="AC98" i="37"/>
  <c r="AC133" i="37"/>
  <c r="AC125" i="37"/>
  <c r="AC117" i="37"/>
  <c r="AD918" i="37"/>
  <c r="AD910" i="37"/>
  <c r="AB902" i="37"/>
  <c r="AI902" i="37" s="1"/>
  <c r="AJ902" i="37" s="1"/>
  <c r="AD894" i="37"/>
  <c r="AD886" i="37"/>
  <c r="AD878" i="37"/>
  <c r="AC870" i="37"/>
  <c r="AD870" i="37"/>
  <c r="AB862" i="37"/>
  <c r="AI862" i="37" s="1"/>
  <c r="AJ862" i="37" s="1"/>
  <c r="AD854" i="37"/>
  <c r="AC846" i="37"/>
  <c r="AD846" i="37"/>
  <c r="AD838" i="37"/>
  <c r="AB830" i="37"/>
  <c r="AI830" i="37" s="1"/>
  <c r="AJ830" i="37" s="1"/>
  <c r="AD822" i="37"/>
  <c r="AB814" i="37"/>
  <c r="AI814" i="37" s="1"/>
  <c r="AJ814" i="37" s="1"/>
  <c r="AC806" i="37"/>
  <c r="AD806" i="37"/>
  <c r="AD798" i="37"/>
  <c r="AD790" i="37"/>
  <c r="AD782" i="37"/>
  <c r="AC782" i="37"/>
  <c r="AD774" i="37"/>
  <c r="AB766" i="37"/>
  <c r="AI766" i="37" s="1"/>
  <c r="AJ766" i="37" s="1"/>
  <c r="AD758" i="37"/>
  <c r="AD750" i="37"/>
  <c r="AB741" i="37"/>
  <c r="AI741" i="37" s="1"/>
  <c r="AJ741" i="37" s="1"/>
  <c r="AB732" i="37"/>
  <c r="AI732" i="37" s="1"/>
  <c r="AB724" i="37"/>
  <c r="AI724" i="37" s="1"/>
  <c r="AJ724" i="37" s="1"/>
  <c r="AD716" i="37"/>
  <c r="AD708" i="37"/>
  <c r="AD700" i="37"/>
  <c r="AD692" i="37"/>
  <c r="AD684" i="37"/>
  <c r="AC684" i="37"/>
  <c r="AD676" i="37"/>
  <c r="AD668" i="37"/>
  <c r="AB660" i="37"/>
  <c r="AI660" i="37" s="1"/>
  <c r="AJ660" i="37" s="1"/>
  <c r="AB652" i="37"/>
  <c r="AI652" i="37" s="1"/>
  <c r="AJ652" i="37" s="1"/>
  <c r="AB644" i="37"/>
  <c r="AI644" i="37" s="1"/>
  <c r="AJ644" i="37" s="1"/>
  <c r="AD636" i="37"/>
  <c r="AB628" i="37"/>
  <c r="AI628" i="37" s="1"/>
  <c r="AJ628" i="37" s="1"/>
  <c r="AD620" i="37"/>
  <c r="AC620" i="37"/>
  <c r="AC554" i="37"/>
  <c r="AC458" i="37"/>
  <c r="AC426" i="37"/>
  <c r="AC394" i="37"/>
  <c r="AC330" i="37"/>
  <c r="AC298" i="37"/>
  <c r="AC266" i="37"/>
  <c r="AD999" i="37"/>
  <c r="AD991" i="37"/>
  <c r="AD983" i="37"/>
  <c r="AD975" i="37"/>
  <c r="AB967" i="37"/>
  <c r="AI967" i="37" s="1"/>
  <c r="AJ967" i="37" s="1"/>
  <c r="AD959" i="37"/>
  <c r="AD951" i="37"/>
  <c r="AD943" i="37"/>
  <c r="AD935" i="37"/>
  <c r="AD927" i="37"/>
  <c r="AC67" i="37"/>
  <c r="AD896" i="37"/>
  <c r="AD840" i="37"/>
  <c r="AD784" i="37"/>
  <c r="AB734" i="37"/>
  <c r="AI734" i="37" s="1"/>
  <c r="AD670" i="37"/>
  <c r="AB630" i="37"/>
  <c r="AI630" i="37" s="1"/>
  <c r="AJ630" i="37" s="1"/>
  <c r="AD953" i="37"/>
  <c r="AC58" i="37"/>
  <c r="AC116" i="37"/>
  <c r="AD917" i="37"/>
  <c r="AD909" i="37"/>
  <c r="AD901" i="37"/>
  <c r="AD893" i="37"/>
  <c r="AD885" i="37"/>
  <c r="AD877" i="37"/>
  <c r="AD869" i="37"/>
  <c r="AD861" i="37"/>
  <c r="AD853" i="37"/>
  <c r="AD845" i="37"/>
  <c r="AD837" i="37"/>
  <c r="AD829" i="37"/>
  <c r="AD821" i="37"/>
  <c r="AB813" i="37"/>
  <c r="AI813" i="37" s="1"/>
  <c r="AJ813" i="37" s="1"/>
  <c r="AD805" i="37"/>
  <c r="AD797" i="37"/>
  <c r="AD789" i="37"/>
  <c r="AD781" i="37"/>
  <c r="AD773" i="37"/>
  <c r="AB765" i="37"/>
  <c r="AI765" i="37" s="1"/>
  <c r="AJ765" i="37" s="1"/>
  <c r="AJ764" i="37" s="1"/>
  <c r="AD757" i="37"/>
  <c r="AD749" i="37"/>
  <c r="AD740" i="37"/>
  <c r="AB731" i="37"/>
  <c r="AI731" i="37" s="1"/>
  <c r="AB723" i="37"/>
  <c r="AI723" i="37" s="1"/>
  <c r="AJ723" i="37" s="1"/>
  <c r="AD715" i="37"/>
  <c r="AB707" i="37"/>
  <c r="AI707" i="37" s="1"/>
  <c r="AJ707" i="37" s="1"/>
  <c r="AD699" i="37"/>
  <c r="AD691" i="37"/>
  <c r="AD683" i="37"/>
  <c r="AD675" i="37"/>
  <c r="AD667" i="37"/>
  <c r="AB659" i="37"/>
  <c r="AI659" i="37" s="1"/>
  <c r="AJ659" i="37" s="1"/>
  <c r="AB651" i="37"/>
  <c r="AI651" i="37" s="1"/>
  <c r="AJ651" i="37" s="1"/>
  <c r="AB643" i="37"/>
  <c r="AI643" i="37" s="1"/>
  <c r="AJ643" i="37" s="1"/>
  <c r="AD635" i="37"/>
  <c r="AB627" i="37"/>
  <c r="AI627" i="37" s="1"/>
  <c r="AJ627" i="37" s="1"/>
  <c r="AD619" i="37"/>
  <c r="AD998" i="37"/>
  <c r="AD990" i="37"/>
  <c r="AD982" i="37"/>
  <c r="AD974" i="37"/>
  <c r="AB966" i="37"/>
  <c r="AI966" i="37" s="1"/>
  <c r="AD958" i="37"/>
  <c r="AB950" i="37"/>
  <c r="AI950" i="37" s="1"/>
  <c r="AJ950" i="37" s="1"/>
  <c r="AB942" i="37"/>
  <c r="AI942" i="37" s="1"/>
  <c r="AJ942" i="37" s="1"/>
  <c r="AD934" i="37"/>
  <c r="AD926" i="37"/>
  <c r="AB904" i="37"/>
  <c r="AI904" i="37" s="1"/>
  <c r="AJ904" i="37" s="1"/>
  <c r="AD856" i="37"/>
  <c r="AD808" i="37"/>
  <c r="AD768" i="37"/>
  <c r="AD718" i="37"/>
  <c r="AB694" i="37"/>
  <c r="AI694" i="37" s="1"/>
  <c r="AJ694" i="37" s="1"/>
  <c r="AB662" i="37"/>
  <c r="AI662" i="37" s="1"/>
  <c r="AJ662" i="37" s="1"/>
  <c r="AD977" i="37"/>
  <c r="AD937" i="37"/>
  <c r="AC937" i="37"/>
  <c r="AC49" i="37"/>
  <c r="AC95" i="37"/>
  <c r="AC79" i="37"/>
  <c r="AC131" i="37"/>
  <c r="AC123" i="37"/>
  <c r="AC107" i="37"/>
  <c r="AD924" i="37"/>
  <c r="AD916" i="37"/>
  <c r="AD908" i="37"/>
  <c r="AD900" i="37"/>
  <c r="AD892" i="37"/>
  <c r="AD884" i="37"/>
  <c r="AD876" i="37"/>
  <c r="AD868" i="37"/>
  <c r="AD860" i="37"/>
  <c r="AD852" i="37"/>
  <c r="AD844" i="37"/>
  <c r="AD836" i="37"/>
  <c r="AD828" i="37"/>
  <c r="AD820" i="37"/>
  <c r="AB812" i="37"/>
  <c r="AI812" i="37" s="1"/>
  <c r="AJ812" i="37" s="1"/>
  <c r="AD804" i="37"/>
  <c r="AD796" i="37"/>
  <c r="AD788" i="37"/>
  <c r="AD780" i="37"/>
  <c r="AD772" i="37"/>
  <c r="AD764" i="37"/>
  <c r="AB756" i="37"/>
  <c r="AI756" i="37" s="1"/>
  <c r="AJ756" i="37" s="1"/>
  <c r="AD748" i="37"/>
  <c r="AD730" i="37"/>
  <c r="AB722" i="37"/>
  <c r="AI722" i="37" s="1"/>
  <c r="AJ722" i="37" s="1"/>
  <c r="AD714" i="37"/>
  <c r="AD706" i="37"/>
  <c r="AD698" i="37"/>
  <c r="AB690" i="37"/>
  <c r="AI690" i="37" s="1"/>
  <c r="AJ690" i="37" s="1"/>
  <c r="AD682" i="37"/>
  <c r="AD674" i="37"/>
  <c r="AD666" i="37"/>
  <c r="AB658" i="37"/>
  <c r="AI658" i="37" s="1"/>
  <c r="AJ658" i="37" s="1"/>
  <c r="AB650" i="37"/>
  <c r="AI650" i="37" s="1"/>
  <c r="AJ650" i="37" s="1"/>
  <c r="AB642" i="37"/>
  <c r="AI642" i="37" s="1"/>
  <c r="AJ642" i="37" s="1"/>
  <c r="AB634" i="37"/>
  <c r="AI634" i="37" s="1"/>
  <c r="AJ634" i="37" s="1"/>
  <c r="AB626" i="37"/>
  <c r="AI626" i="37" s="1"/>
  <c r="AJ626" i="37" s="1"/>
  <c r="AB618" i="37"/>
  <c r="AI618" i="37" s="1"/>
  <c r="AJ618" i="37" s="1"/>
  <c r="AC440" i="37"/>
  <c r="AC368" i="37"/>
  <c r="AC344" i="37"/>
  <c r="AC272" i="37"/>
  <c r="AD997" i="37"/>
  <c r="AD989" i="37"/>
  <c r="AD981" i="37"/>
  <c r="AD973" i="37"/>
  <c r="AB965" i="37"/>
  <c r="AI965" i="37" s="1"/>
  <c r="AD957" i="37"/>
  <c r="AC957" i="37"/>
  <c r="AD949" i="37"/>
  <c r="AC949" i="37"/>
  <c r="AD941" i="37"/>
  <c r="AC941" i="37"/>
  <c r="AD933" i="37"/>
  <c r="AD925" i="37"/>
  <c r="AC59" i="37"/>
  <c r="AD912" i="37"/>
  <c r="AB872" i="37"/>
  <c r="AI872" i="37" s="1"/>
  <c r="AJ872" i="37" s="1"/>
  <c r="AD824" i="37"/>
  <c r="AD776" i="37"/>
  <c r="AD710" i="37"/>
  <c r="AD638" i="37"/>
  <c r="AD993" i="37"/>
  <c r="AD969" i="37"/>
  <c r="AB929" i="37"/>
  <c r="AI929" i="37" s="1"/>
  <c r="AJ929" i="37" s="1"/>
  <c r="AC73" i="37"/>
  <c r="AC99" i="37"/>
  <c r="AC94" i="37"/>
  <c r="AC54" i="37"/>
  <c r="AC258" i="37"/>
  <c r="AC226" i="37"/>
  <c r="AC162" i="37"/>
  <c r="AC154" i="37"/>
  <c r="AC130" i="37"/>
  <c r="AC122" i="37"/>
  <c r="AD923" i="37"/>
  <c r="AD915" i="37"/>
  <c r="AD907" i="37"/>
  <c r="AD899" i="37"/>
  <c r="AD891" i="37"/>
  <c r="AD883" i="37"/>
  <c r="AD875" i="37"/>
  <c r="AD867" i="37"/>
  <c r="AD859" i="37"/>
  <c r="AC859" i="37"/>
  <c r="AD851" i="37"/>
  <c r="AD843" i="37"/>
  <c r="AD835" i="37"/>
  <c r="AD827" i="37"/>
  <c r="AD819" i="37"/>
  <c r="AB811" i="37"/>
  <c r="AI811" i="37" s="1"/>
  <c r="AJ811" i="37" s="1"/>
  <c r="AD803" i="37"/>
  <c r="AC803" i="37"/>
  <c r="AD795" i="37"/>
  <c r="AD787" i="37"/>
  <c r="AD779" i="37"/>
  <c r="AB771" i="37"/>
  <c r="AI771" i="37" s="1"/>
  <c r="AJ771" i="37" s="1"/>
  <c r="AD763" i="37"/>
  <c r="AB755" i="37"/>
  <c r="AI755" i="37" s="1"/>
  <c r="AJ755" i="37" s="1"/>
  <c r="AD747" i="37"/>
  <c r="AD738" i="37"/>
  <c r="AD729" i="37"/>
  <c r="AB721" i="37"/>
  <c r="AI721" i="37" s="1"/>
  <c r="AJ721" i="37" s="1"/>
  <c r="AD713" i="37"/>
  <c r="AD705" i="37"/>
  <c r="AB697" i="37"/>
  <c r="AI697" i="37" s="1"/>
  <c r="AJ697" i="37" s="1"/>
  <c r="AD689" i="37"/>
  <c r="AD681" i="37"/>
  <c r="AD673" i="37"/>
  <c r="AD665" i="37"/>
  <c r="AB657" i="37"/>
  <c r="AI657" i="37" s="1"/>
  <c r="AJ657" i="37" s="1"/>
  <c r="AJ656" i="37" s="1"/>
  <c r="AB649" i="37"/>
  <c r="AI649" i="37" s="1"/>
  <c r="AJ649" i="37" s="1"/>
  <c r="AB641" i="37"/>
  <c r="AI641" i="37" s="1"/>
  <c r="AJ641" i="37" s="1"/>
  <c r="AD633" i="37"/>
  <c r="AD625" i="37"/>
  <c r="AB617" i="37"/>
  <c r="AI617" i="37" s="1"/>
  <c r="AJ617" i="37" s="1"/>
  <c r="AD996" i="37"/>
  <c r="AC996" i="37"/>
  <c r="AD988" i="37"/>
  <c r="AD980" i="37"/>
  <c r="AD972" i="37"/>
  <c r="AB964" i="37"/>
  <c r="AI964" i="37" s="1"/>
  <c r="AJ964" i="37" s="1"/>
  <c r="AD956" i="37"/>
  <c r="AD948" i="37"/>
  <c r="AB940" i="37"/>
  <c r="AI940" i="37" s="1"/>
  <c r="AJ940" i="37" s="1"/>
  <c r="AD932" i="37"/>
  <c r="AC91" i="37"/>
  <c r="AD888" i="37"/>
  <c r="AB848" i="37"/>
  <c r="AI848" i="37" s="1"/>
  <c r="AJ848" i="37" s="1"/>
  <c r="AD800" i="37"/>
  <c r="AD760" i="37"/>
  <c r="AD702" i="37"/>
  <c r="AB654" i="37"/>
  <c r="AI654" i="37" s="1"/>
  <c r="AJ654" i="37" s="1"/>
  <c r="AD961" i="37"/>
  <c r="AC961" i="37"/>
  <c r="AC80" i="37"/>
  <c r="AC93" i="37"/>
  <c r="AC69" i="37"/>
  <c r="AC137" i="37"/>
  <c r="AC129" i="37"/>
  <c r="AC121" i="37"/>
  <c r="AC113" i="37"/>
  <c r="AD922" i="37"/>
  <c r="AD914" i="37"/>
  <c r="AD906" i="37"/>
  <c r="AD898" i="37"/>
  <c r="AD890" i="37"/>
  <c r="AD882" i="37"/>
  <c r="AD874" i="37"/>
  <c r="AC874" i="37"/>
  <c r="AB866" i="37"/>
  <c r="AI866" i="37" s="1"/>
  <c r="AJ866" i="37" s="1"/>
  <c r="AD858" i="37"/>
  <c r="AD850" i="37"/>
  <c r="AB842" i="37"/>
  <c r="AI842" i="37" s="1"/>
  <c r="AJ842" i="37" s="1"/>
  <c r="AD834" i="37"/>
  <c r="AD826" i="37"/>
  <c r="AD818" i="37"/>
  <c r="AB810" i="37"/>
  <c r="AI810" i="37" s="1"/>
  <c r="AJ810" i="37" s="1"/>
  <c r="AD802" i="37"/>
  <c r="AC802" i="37"/>
  <c r="AD794" i="37"/>
  <c r="AD786" i="37"/>
  <c r="AD778" i="37"/>
  <c r="AD770" i="37"/>
  <c r="AC770" i="37"/>
  <c r="AD762" i="37"/>
  <c r="AD754" i="37"/>
  <c r="AD746" i="37"/>
  <c r="AC737" i="37"/>
  <c r="AD737" i="37"/>
  <c r="AD728" i="37"/>
  <c r="AC728" i="37"/>
  <c r="AD720" i="37"/>
  <c r="AD712" i="37"/>
  <c r="AD704" i="37"/>
  <c r="AC704" i="37"/>
  <c r="AB696" i="37"/>
  <c r="AI696" i="37" s="1"/>
  <c r="AJ696" i="37" s="1"/>
  <c r="AB688" i="37"/>
  <c r="AI688" i="37" s="1"/>
  <c r="AJ688" i="37" s="1"/>
  <c r="AD680" i="37"/>
  <c r="AD672" i="37"/>
  <c r="AC672" i="37"/>
  <c r="AC664" i="37"/>
  <c r="AD664" i="37"/>
  <c r="AD656" i="37"/>
  <c r="AB648" i="37"/>
  <c r="AI648" i="37" s="1"/>
  <c r="AJ648" i="37" s="1"/>
  <c r="AD640" i="37"/>
  <c r="AC640" i="37"/>
  <c r="AD632" i="37"/>
  <c r="AB624" i="37"/>
  <c r="AI624" i="37" s="1"/>
  <c r="AJ624" i="37" s="1"/>
  <c r="AC566" i="37"/>
  <c r="AC526" i="37"/>
  <c r="AC486" i="37"/>
  <c r="AC462" i="37"/>
  <c r="AC438" i="37"/>
  <c r="AC430" i="37"/>
  <c r="AC422" i="37"/>
  <c r="AC366" i="37"/>
  <c r="AC310" i="37"/>
  <c r="AC302" i="37"/>
  <c r="AC278" i="37"/>
  <c r="AC270" i="37"/>
  <c r="AD995" i="37"/>
  <c r="AD987" i="37"/>
  <c r="AD979" i="37"/>
  <c r="AD971" i="37"/>
  <c r="AB963" i="37"/>
  <c r="AI963" i="37" s="1"/>
  <c r="AJ963" i="37" s="1"/>
  <c r="AD955" i="37"/>
  <c r="AD947" i="37"/>
  <c r="AB939" i="37"/>
  <c r="AI939" i="37" s="1"/>
  <c r="AJ939" i="37" s="1"/>
  <c r="AD931" i="37"/>
  <c r="AC114" i="37"/>
  <c r="AB920" i="37"/>
  <c r="AI920" i="37" s="1"/>
  <c r="AJ920" i="37" s="1"/>
  <c r="AD864" i="37"/>
  <c r="AD816" i="37"/>
  <c r="AD752" i="37"/>
  <c r="AB726" i="37"/>
  <c r="AI726" i="37" s="1"/>
  <c r="AJ726" i="37" s="1"/>
  <c r="AB686" i="37"/>
  <c r="AI686" i="37" s="1"/>
  <c r="AJ686" i="37" s="1"/>
  <c r="AB646" i="37"/>
  <c r="AI646" i="37" s="1"/>
  <c r="AJ646" i="37" s="1"/>
  <c r="AC72" i="37"/>
  <c r="AC92" i="37"/>
  <c r="AC68" i="37"/>
  <c r="AC128" i="37"/>
  <c r="AD921" i="37"/>
  <c r="AB913" i="37"/>
  <c r="AI913" i="37" s="1"/>
  <c r="AJ913" i="37" s="1"/>
  <c r="AD905" i="37"/>
  <c r="AC905" i="37"/>
  <c r="AD897" i="37"/>
  <c r="AC897" i="37"/>
  <c r="AD889" i="37"/>
  <c r="AD881" i="37"/>
  <c r="AD873" i="37"/>
  <c r="AD865" i="37"/>
  <c r="AC865" i="37"/>
  <c r="AD857" i="37"/>
  <c r="AB849" i="37"/>
  <c r="AI849" i="37" s="1"/>
  <c r="AJ849" i="37" s="1"/>
  <c r="AD841" i="37"/>
  <c r="AB833" i="37"/>
  <c r="AI833" i="37" s="1"/>
  <c r="AJ833" i="37" s="1"/>
  <c r="AD825" i="37"/>
  <c r="AD817" i="37"/>
  <c r="AD809" i="37"/>
  <c r="AD801" i="37"/>
  <c r="AB793" i="37"/>
  <c r="AI793" i="37" s="1"/>
  <c r="AJ793" i="37" s="1"/>
  <c r="AD785" i="37"/>
  <c r="AD777" i="37"/>
  <c r="AD769" i="37"/>
  <c r="AD761" i="37"/>
  <c r="AD753" i="37"/>
  <c r="AB744" i="37"/>
  <c r="AI744" i="37" s="1"/>
  <c r="AJ744" i="37" s="1"/>
  <c r="AD735" i="37"/>
  <c r="AD727" i="37"/>
  <c r="AD719" i="37"/>
  <c r="AB711" i="37"/>
  <c r="AI711" i="37" s="1"/>
  <c r="AJ711" i="37" s="1"/>
  <c r="AJ710" i="37" s="1"/>
  <c r="AJ709" i="37" s="1"/>
  <c r="AB703" i="37"/>
  <c r="AI703" i="37" s="1"/>
  <c r="AJ703" i="37" s="1"/>
  <c r="AB695" i="37"/>
  <c r="AI695" i="37" s="1"/>
  <c r="AJ695" i="37" s="1"/>
  <c r="AB687" i="37"/>
  <c r="AI687" i="37" s="1"/>
  <c r="AJ687" i="37" s="1"/>
  <c r="AD679" i="37"/>
  <c r="AD671" i="37"/>
  <c r="AD663" i="37"/>
  <c r="AD655" i="37"/>
  <c r="AB647" i="37"/>
  <c r="AI647" i="37" s="1"/>
  <c r="AJ647" i="37" s="1"/>
  <c r="AD639" i="37"/>
  <c r="AD631" i="37"/>
  <c r="AB623" i="37"/>
  <c r="AI623" i="37" s="1"/>
  <c r="AJ623" i="37" s="1"/>
  <c r="AC397" i="37"/>
  <c r="AC285" i="37"/>
  <c r="AC994" i="37"/>
  <c r="AD994" i="37"/>
  <c r="AD986" i="37"/>
  <c r="AD978" i="37"/>
  <c r="AD970" i="37"/>
  <c r="AB962" i="37"/>
  <c r="AI962" i="37" s="1"/>
  <c r="AJ962" i="37" s="1"/>
  <c r="AB954" i="37"/>
  <c r="AI954" i="37" s="1"/>
  <c r="AJ954" i="37" s="1"/>
  <c r="AD946" i="37"/>
  <c r="AC946" i="37"/>
  <c r="AD938" i="37"/>
  <c r="AD930" i="37"/>
  <c r="AC773" i="37"/>
  <c r="AC675" i="37"/>
  <c r="AC377" i="37"/>
  <c r="AC361" i="37"/>
  <c r="AC145" i="37"/>
  <c r="AC508" i="37"/>
  <c r="AC472" i="37"/>
  <c r="AC921" i="37"/>
  <c r="AC869" i="37"/>
  <c r="AC805" i="37"/>
  <c r="AC776" i="37"/>
  <c r="AC622" i="37"/>
  <c r="AC452" i="37"/>
  <c r="AC380" i="37"/>
  <c r="AC304" i="37"/>
  <c r="AC268" i="37"/>
  <c r="AC945" i="37"/>
  <c r="AC933" i="37"/>
  <c r="AC909" i="37"/>
  <c r="AC875" i="37"/>
  <c r="AC661" i="37"/>
  <c r="AC519" i="37"/>
  <c r="AC495" i="37"/>
  <c r="AC845" i="37"/>
  <c r="AC817" i="37"/>
  <c r="AC807" i="37"/>
  <c r="AC958" i="37"/>
  <c r="AC934" i="37"/>
  <c r="AC926" i="37"/>
  <c r="AC918" i="37"/>
  <c r="AC858" i="37"/>
  <c r="AC850" i="37"/>
  <c r="AC826" i="37"/>
  <c r="AC822" i="37"/>
  <c r="AC798" i="37"/>
  <c r="AC786" i="37"/>
  <c r="AC778" i="37"/>
  <c r="AC700" i="37"/>
  <c r="AC668" i="37"/>
  <c r="AC632" i="37"/>
  <c r="AC546" i="37"/>
  <c r="AC538" i="37"/>
  <c r="AC530" i="37"/>
  <c r="AC518" i="37"/>
  <c r="AC514" i="37"/>
  <c r="AC893" i="37"/>
  <c r="AC829" i="37"/>
  <c r="AC919" i="37"/>
  <c r="AC883" i="37"/>
  <c r="AC847" i="37"/>
  <c r="AC815" i="37"/>
  <c r="AC783" i="37"/>
  <c r="AC998" i="37"/>
  <c r="AC922" i="37"/>
  <c r="AC914" i="37"/>
  <c r="AC906" i="37"/>
  <c r="AC894" i="37"/>
  <c r="AC886" i="37"/>
  <c r="AC854" i="37"/>
  <c r="AC680" i="37"/>
  <c r="AC636" i="37"/>
  <c r="AC612" i="37"/>
  <c r="AC550" i="37"/>
  <c r="AC542" i="37"/>
  <c r="AC510" i="37"/>
  <c r="AC498" i="37"/>
  <c r="AC466" i="37"/>
  <c r="AC454" i="37"/>
  <c r="AC446" i="37"/>
  <c r="AC442" i="37"/>
  <c r="AC434" i="37"/>
  <c r="AC382" i="37"/>
  <c r="AC370" i="37"/>
  <c r="AC346" i="37"/>
  <c r="AC338" i="37"/>
  <c r="AC322" i="37"/>
  <c r="AC314" i="37"/>
  <c r="AC290" i="37"/>
  <c r="AC282" i="37"/>
  <c r="AC262" i="37"/>
  <c r="AC178" i="37"/>
  <c r="AC450" i="37"/>
  <c r="AC386" i="37"/>
  <c r="AC374" i="37"/>
  <c r="AC318" i="37"/>
  <c r="AC306" i="37"/>
  <c r="AC274" i="37"/>
  <c r="AJ966" i="37" l="1"/>
  <c r="AJ965" i="37" s="1"/>
  <c r="AJ725" i="37"/>
  <c r="AJ743" i="37"/>
  <c r="AJ742" i="37" s="1"/>
  <c r="AJ736" i="37"/>
  <c r="AJ735" i="37" s="1"/>
  <c r="AJ734" i="37" s="1"/>
  <c r="AJ733" i="37" s="1"/>
  <c r="AJ732" i="37" s="1"/>
  <c r="AJ731" i="37" s="1"/>
  <c r="AJ730" i="37" s="1"/>
  <c r="AJ984" i="37"/>
  <c r="AJ983" i="37" s="1"/>
  <c r="AJ982" i="37" s="1"/>
  <c r="AJ981" i="37" s="1"/>
  <c r="AJ980" i="37" s="1"/>
  <c r="AJ979" i="37" s="1"/>
  <c r="AJ978" i="37" s="1"/>
  <c r="AC87" i="37"/>
  <c r="AC77" i="37"/>
  <c r="AC89" i="37"/>
  <c r="AC70" i="37"/>
  <c r="AC52" i="37"/>
  <c r="AC63" i="37"/>
  <c r="AC101" i="37"/>
  <c r="AC82" i="37"/>
  <c r="AC96" i="37"/>
  <c r="AC84" i="37"/>
  <c r="AD814" i="37"/>
  <c r="AC814" i="37"/>
  <c r="AD962" i="37"/>
  <c r="AC541" i="37"/>
  <c r="AC573" i="37"/>
  <c r="AC703" i="37"/>
  <c r="AD703" i="37"/>
  <c r="AD833" i="37"/>
  <c r="AC833" i="37"/>
  <c r="AC696" i="37"/>
  <c r="AD696" i="37"/>
  <c r="AD657" i="37"/>
  <c r="AD721" i="37"/>
  <c r="AD755" i="37"/>
  <c r="AC55" i="37"/>
  <c r="AD731" i="37"/>
  <c r="AD765" i="37"/>
  <c r="AD630" i="37"/>
  <c r="AD920" i="37"/>
  <c r="AC920" i="37"/>
  <c r="AD733" i="37"/>
  <c r="AD863" i="37"/>
  <c r="AC135" i="37"/>
  <c r="AD965" i="37"/>
  <c r="AD642" i="37"/>
  <c r="AC642" i="37"/>
  <c r="AD812" i="37"/>
  <c r="AC111" i="37"/>
  <c r="AD628" i="37"/>
  <c r="AC628" i="37"/>
  <c r="AD660" i="37"/>
  <c r="AC660" i="37"/>
  <c r="AD724" i="37"/>
  <c r="AC724" i="37"/>
  <c r="AD1000" i="37"/>
  <c r="AC613" i="37"/>
  <c r="AD645" i="37"/>
  <c r="AD677" i="37"/>
  <c r="AC677" i="37"/>
  <c r="AD742" i="37"/>
  <c r="AD903" i="37"/>
  <c r="AC903" i="37"/>
  <c r="AC109" i="37"/>
  <c r="AD743" i="37"/>
  <c r="AC647" i="37"/>
  <c r="AD647" i="37"/>
  <c r="AD711" i="37"/>
  <c r="AD744" i="37"/>
  <c r="AD866" i="37"/>
  <c r="AC866" i="37"/>
  <c r="AC119" i="37"/>
  <c r="AD697" i="37"/>
  <c r="AC697" i="37"/>
  <c r="AD966" i="37"/>
  <c r="AC643" i="37"/>
  <c r="AD643" i="37"/>
  <c r="AC707" i="37"/>
  <c r="AD707" i="37"/>
  <c r="AD634" i="37"/>
  <c r="AC634" i="37"/>
  <c r="AD904" i="37"/>
  <c r="AD652" i="37"/>
  <c r="AC652" i="37"/>
  <c r="AD767" i="37"/>
  <c r="AC767" i="37"/>
  <c r="AD646" i="37"/>
  <c r="AC646" i="37"/>
  <c r="AD929" i="37"/>
  <c r="AD618" i="37"/>
  <c r="AC618" i="37"/>
  <c r="AD650" i="37"/>
  <c r="AC650" i="37"/>
  <c r="AC756" i="37"/>
  <c r="AD756" i="37"/>
  <c r="AD662" i="37"/>
  <c r="AC474" i="37"/>
  <c r="AD732" i="37"/>
  <c r="AD766" i="37"/>
  <c r="AC766" i="37"/>
  <c r="AD830" i="37"/>
  <c r="AC830" i="37"/>
  <c r="AD862" i="37"/>
  <c r="AD653" i="37"/>
  <c r="AC653" i="37"/>
  <c r="AD832" i="37"/>
  <c r="AC832" i="37"/>
  <c r="AD726" i="37"/>
  <c r="AD701" i="37"/>
  <c r="AC701" i="37"/>
  <c r="AD831" i="37"/>
  <c r="AC623" i="37"/>
  <c r="AD623" i="37"/>
  <c r="AD687" i="37"/>
  <c r="AC687" i="37"/>
  <c r="AD849" i="37"/>
  <c r="AD913" i="37"/>
  <c r="AC913" i="37"/>
  <c r="AD963" i="37"/>
  <c r="AC574" i="37"/>
  <c r="AC607" i="37"/>
  <c r="AD648" i="37"/>
  <c r="AC648" i="37"/>
  <c r="AD810" i="37"/>
  <c r="AD842" i="37"/>
  <c r="AC842" i="37"/>
  <c r="AC60" i="37"/>
  <c r="AD964" i="37"/>
  <c r="AC641" i="37"/>
  <c r="AD641" i="37"/>
  <c r="AD771" i="37"/>
  <c r="AC771" i="37"/>
  <c r="AC105" i="37"/>
  <c r="AD942" i="37"/>
  <c r="AC942" i="37"/>
  <c r="AC651" i="37"/>
  <c r="AD651" i="37"/>
  <c r="AD813" i="37"/>
  <c r="AD734" i="37"/>
  <c r="AC103" i="37"/>
  <c r="AD799" i="37"/>
  <c r="AC799" i="37"/>
  <c r="AD686" i="37"/>
  <c r="AC686" i="37"/>
  <c r="AD872" i="37"/>
  <c r="AD626" i="37"/>
  <c r="AC626" i="37"/>
  <c r="AD658" i="37"/>
  <c r="AD690" i="37"/>
  <c r="AC690" i="37"/>
  <c r="AD722" i="37"/>
  <c r="AD694" i="37"/>
  <c r="AC694" i="37"/>
  <c r="AD967" i="37"/>
  <c r="AD644" i="37"/>
  <c r="AC644" i="37"/>
  <c r="AD741" i="37"/>
  <c r="AC741" i="37"/>
  <c r="AC902" i="37"/>
  <c r="AD902" i="37"/>
  <c r="AC467" i="37"/>
  <c r="AD629" i="37"/>
  <c r="AC629" i="37"/>
  <c r="AD725" i="37"/>
  <c r="AD791" i="37"/>
  <c r="AD954" i="37"/>
  <c r="AC954" i="37"/>
  <c r="AD695" i="37"/>
  <c r="AC695" i="37"/>
  <c r="AD793" i="37"/>
  <c r="AC793" i="37"/>
  <c r="AC75" i="37"/>
  <c r="AD939" i="37"/>
  <c r="AC939" i="37"/>
  <c r="AD624" i="37"/>
  <c r="AC624" i="37"/>
  <c r="AD688" i="37"/>
  <c r="AC688" i="37"/>
  <c r="AD654" i="37"/>
  <c r="AC654" i="37"/>
  <c r="AD848" i="37"/>
  <c r="AC848" i="37"/>
  <c r="AD940" i="37"/>
  <c r="AD617" i="37"/>
  <c r="AD649" i="37"/>
  <c r="AD811" i="37"/>
  <c r="AD950" i="37"/>
  <c r="AD627" i="37"/>
  <c r="AC627" i="37"/>
  <c r="AD659" i="37"/>
  <c r="AC659" i="37"/>
  <c r="AC721" i="37"/>
  <c r="AD723" i="37"/>
  <c r="AC521" i="37"/>
  <c r="AC691" i="37"/>
  <c r="AC774" i="37"/>
  <c r="AC810" i="37"/>
  <c r="AC522" i="37"/>
  <c r="AC738" i="37"/>
  <c r="AC959" i="37"/>
  <c r="AC263" i="37"/>
  <c r="AC279" i="37"/>
  <c r="AC295" i="37"/>
  <c r="AC311" i="37"/>
  <c r="AC359" i="37"/>
  <c r="AC375" i="37"/>
  <c r="AC391" i="37"/>
  <c r="AC459" i="37"/>
  <c r="AC547" i="37"/>
  <c r="AC645" i="37"/>
  <c r="AC693" i="37"/>
  <c r="AC843" i="37"/>
  <c r="AC923" i="37"/>
  <c r="AC276" i="37"/>
  <c r="AC424" i="37"/>
  <c r="AC460" i="37"/>
  <c r="AC748" i="37"/>
  <c r="AC884" i="37"/>
  <c r="AC916" i="37"/>
  <c r="AC956" i="37"/>
  <c r="AC148" i="37"/>
  <c r="AC336" i="37"/>
  <c r="AC586" i="37"/>
  <c r="AC630" i="37"/>
  <c r="AC780" i="37"/>
  <c r="AC844" i="37"/>
  <c r="AC257" i="37"/>
  <c r="AC305" i="37"/>
  <c r="AC321" i="37"/>
  <c r="AC381" i="37"/>
  <c r="AC417" i="37"/>
  <c r="AC433" i="37"/>
  <c r="AC449" i="37"/>
  <c r="AC465" i="37"/>
  <c r="AC485" i="37"/>
  <c r="AC611" i="37"/>
  <c r="AC757" i="37"/>
  <c r="AC155" i="37"/>
  <c r="AC400" i="37"/>
  <c r="AC221" i="37"/>
  <c r="AC222" i="37"/>
  <c r="AC717" i="37"/>
  <c r="AC708" i="37"/>
  <c r="AC823" i="37"/>
  <c r="AC223" i="37"/>
  <c r="AC315" i="37"/>
  <c r="AC363" i="37"/>
  <c r="AC523" i="37"/>
  <c r="AC729" i="37"/>
  <c r="AC779" i="37"/>
  <c r="AC312" i="37"/>
  <c r="AC352" i="37"/>
  <c r="AC496" i="37"/>
  <c r="AC670" i="37"/>
  <c r="AC698" i="37"/>
  <c r="AC784" i="37"/>
  <c r="AC820" i="37"/>
  <c r="AC856" i="37"/>
  <c r="AC280" i="37"/>
  <c r="AC308" i="37"/>
  <c r="AC348" i="37"/>
  <c r="AC376" i="37"/>
  <c r="AC408" i="37"/>
  <c r="AC516" i="37"/>
  <c r="AC666" i="37"/>
  <c r="AC702" i="37"/>
  <c r="AC816" i="37"/>
  <c r="AC825" i="37"/>
  <c r="AC273" i="37"/>
  <c r="AC289" i="37"/>
  <c r="AC309" i="37"/>
  <c r="AC326" i="37"/>
  <c r="AC325" i="37"/>
  <c r="AC365" i="37"/>
  <c r="AC421" i="37"/>
  <c r="AC437" i="37"/>
  <c r="AC453" i="37"/>
  <c r="AC509" i="37"/>
  <c r="AC565" i="37"/>
  <c r="AC615" i="37"/>
  <c r="AC631" i="37"/>
  <c r="AC663" i="37"/>
  <c r="AC679" i="37"/>
  <c r="AC740" i="37"/>
  <c r="AC761" i="37"/>
  <c r="AC777" i="37"/>
  <c r="AC797" i="37"/>
  <c r="AC857" i="37"/>
  <c r="AC881" i="37"/>
  <c r="AC138" i="37"/>
  <c r="AC362" i="37"/>
  <c r="AC818" i="37"/>
  <c r="AC676" i="37"/>
  <c r="AC834" i="37"/>
  <c r="AC915" i="37"/>
  <c r="AC163" i="37"/>
  <c r="AC227" i="37"/>
  <c r="AC267" i="37"/>
  <c r="AC283" i="37"/>
  <c r="AC299" i="37"/>
  <c r="AC331" i="37"/>
  <c r="AC347" i="37"/>
  <c r="AC379" i="37"/>
  <c r="AC395" i="37"/>
  <c r="AC431" i="37"/>
  <c r="AC447" i="37"/>
  <c r="AC463" i="37"/>
  <c r="AC507" i="37"/>
  <c r="AC551" i="37"/>
  <c r="AC617" i="37"/>
  <c r="AC633" i="37"/>
  <c r="AC649" i="37"/>
  <c r="AC665" i="37"/>
  <c r="AC681" i="37"/>
  <c r="AC819" i="37"/>
  <c r="AC855" i="37"/>
  <c r="AC895" i="37"/>
  <c r="AC931" i="37"/>
  <c r="AC997" i="37"/>
  <c r="AC232" i="37"/>
  <c r="AC396" i="37"/>
  <c r="AC891" i="37"/>
  <c r="AC928" i="37"/>
  <c r="AC988" i="37"/>
  <c r="AC953" i="37"/>
  <c r="AC152" i="37"/>
  <c r="AC448" i="37"/>
  <c r="AC552" i="37"/>
  <c r="AC610" i="37"/>
  <c r="AC753" i="37"/>
  <c r="AC752" i="37"/>
  <c r="AC788" i="37"/>
  <c r="AC852" i="37"/>
  <c r="AC896" i="37"/>
  <c r="AC932" i="37"/>
  <c r="AC345" i="37"/>
  <c r="AC469" i="37"/>
  <c r="AC545" i="37"/>
  <c r="AC764" i="37"/>
  <c r="AC993" i="37"/>
  <c r="AC427" i="37"/>
  <c r="AC520" i="37"/>
  <c r="AC229" i="37"/>
  <c r="AC228" i="37"/>
  <c r="AC969" i="37"/>
  <c r="AC968" i="37"/>
  <c r="AC181" i="37"/>
  <c r="AC269" i="37"/>
  <c r="AC910" i="37"/>
  <c r="AC775" i="37"/>
  <c r="AC839" i="37"/>
  <c r="AC367" i="37"/>
  <c r="AC527" i="37"/>
  <c r="AC685" i="37"/>
  <c r="AC787" i="37"/>
  <c r="AC849" i="37"/>
  <c r="AC284" i="37"/>
  <c r="AC320" i="37"/>
  <c r="AC364" i="37"/>
  <c r="AC436" i="37"/>
  <c r="AC468" i="37"/>
  <c r="AC604" i="37"/>
  <c r="AC678" i="37"/>
  <c r="AC706" i="37"/>
  <c r="AC792" i="37"/>
  <c r="AC828" i="37"/>
  <c r="AC256" i="37"/>
  <c r="AC288" i="37"/>
  <c r="AC384" i="37"/>
  <c r="AC420" i="37"/>
  <c r="AC492" i="37"/>
  <c r="AC674" i="37"/>
  <c r="AC824" i="37"/>
  <c r="AC853" i="37"/>
  <c r="AC153" i="37"/>
  <c r="AC173" i="37"/>
  <c r="AC261" i="37"/>
  <c r="AC277" i="37"/>
  <c r="AC329" i="37"/>
  <c r="AC369" i="37"/>
  <c r="AC385" i="37"/>
  <c r="AC405" i="37"/>
  <c r="AC441" i="37"/>
  <c r="AC513" i="37"/>
  <c r="AC529" i="37"/>
  <c r="AC667" i="37"/>
  <c r="AC683" i="37"/>
  <c r="AC699" i="37"/>
  <c r="AC781" i="37"/>
  <c r="AC801" i="37"/>
  <c r="AC885" i="37"/>
  <c r="AC293" i="37"/>
  <c r="AC220" i="37"/>
  <c r="AC146" i="37"/>
  <c r="AC398" i="37"/>
  <c r="AC938" i="37"/>
  <c r="AC955" i="37"/>
  <c r="AC809" i="37"/>
  <c r="AC927" i="37"/>
  <c r="AC995" i="37"/>
  <c r="AC147" i="37"/>
  <c r="AC167" i="37"/>
  <c r="AC231" i="37"/>
  <c r="AC271" i="37"/>
  <c r="AC287" i="37"/>
  <c r="AC303" i="37"/>
  <c r="AC319" i="37"/>
  <c r="AC335" i="37"/>
  <c r="AC350" i="37"/>
  <c r="AC383" i="37"/>
  <c r="AC399" i="37"/>
  <c r="AC418" i="37"/>
  <c r="AC435" i="37"/>
  <c r="AC451" i="37"/>
  <c r="AC555" i="37"/>
  <c r="AC621" i="37"/>
  <c r="AC637" i="37"/>
  <c r="AC669" i="37"/>
  <c r="AC827" i="37"/>
  <c r="AC943" i="37"/>
  <c r="AC999" i="37"/>
  <c r="AC1000" i="37"/>
  <c r="AC861" i="37"/>
  <c r="AC180" i="37"/>
  <c r="AC332" i="37"/>
  <c r="AC404" i="37"/>
  <c r="AC556" i="37"/>
  <c r="AC718" i="37"/>
  <c r="AC900" i="37"/>
  <c r="AC139" i="37"/>
  <c r="AC324" i="37"/>
  <c r="AC392" i="37"/>
  <c r="AC456" i="37"/>
  <c r="AC528" i="37"/>
  <c r="AC758" i="37"/>
  <c r="AC796" i="37"/>
  <c r="AC860" i="37"/>
  <c r="AC904" i="37"/>
  <c r="AC940" i="37"/>
  <c r="AC297" i="37"/>
  <c r="AC313" i="37"/>
  <c r="AC349" i="37"/>
  <c r="AC425" i="37"/>
  <c r="AC457" i="37"/>
  <c r="AC473" i="37"/>
  <c r="AC619" i="37"/>
  <c r="AC635" i="37"/>
  <c r="AC671" i="37"/>
  <c r="AC235" i="37"/>
  <c r="AC808" i="37"/>
  <c r="AC233" i="37"/>
  <c r="AC831" i="37"/>
  <c r="AC950" i="37"/>
  <c r="AC791" i="37"/>
  <c r="AC851" i="37"/>
  <c r="AC371" i="37"/>
  <c r="AC490" i="37"/>
  <c r="AC515" i="37"/>
  <c r="AC535" i="37"/>
  <c r="AC656" i="37"/>
  <c r="AC689" i="37"/>
  <c r="AC755" i="37"/>
  <c r="AC867" i="37"/>
  <c r="AC877" i="37"/>
  <c r="AC260" i="37"/>
  <c r="AC296" i="37"/>
  <c r="AC372" i="37"/>
  <c r="AC444" i="37"/>
  <c r="AC476" i="37"/>
  <c r="AC614" i="37"/>
  <c r="AC682" i="37"/>
  <c r="AC768" i="37"/>
  <c r="AC800" i="37"/>
  <c r="AC836" i="37"/>
  <c r="AC212" i="37"/>
  <c r="AC264" i="37"/>
  <c r="AC292" i="37"/>
  <c r="AC360" i="37"/>
  <c r="AC177" i="37"/>
  <c r="AC265" i="37"/>
  <c r="AC281" i="37"/>
  <c r="AC337" i="37"/>
  <c r="AC373" i="37"/>
  <c r="AC461" i="37"/>
  <c r="AC497" i="37"/>
  <c r="AC517" i="37"/>
  <c r="AC553" i="37"/>
  <c r="AC655" i="37"/>
  <c r="AC749" i="37"/>
  <c r="AC769" i="37"/>
  <c r="AC785" i="37"/>
  <c r="AC821" i="37"/>
  <c r="AC917" i="37"/>
  <c r="AC443" i="37"/>
  <c r="AC662" i="37"/>
  <c r="AC286" i="37"/>
  <c r="AC378" i="37"/>
  <c r="AC401" i="37"/>
  <c r="AC907" i="37"/>
  <c r="AC692" i="37"/>
  <c r="AC871" i="37"/>
  <c r="AC947" i="37"/>
  <c r="AC960" i="37"/>
  <c r="AC151" i="37"/>
  <c r="AC179" i="37"/>
  <c r="AC259" i="37"/>
  <c r="AC275" i="37"/>
  <c r="AC291" i="37"/>
  <c r="AC307" i="37"/>
  <c r="AC323" i="37"/>
  <c r="AC339" i="37"/>
  <c r="AC355" i="37"/>
  <c r="AC387" i="37"/>
  <c r="AC403" i="37"/>
  <c r="AC423" i="37"/>
  <c r="AC439" i="37"/>
  <c r="AC455" i="37"/>
  <c r="AC575" i="37"/>
  <c r="AC625" i="37"/>
  <c r="AC673" i="37"/>
  <c r="AC705" i="37"/>
  <c r="AC835" i="37"/>
  <c r="AC911" i="37"/>
  <c r="AC951" i="37"/>
  <c r="AC876" i="37"/>
  <c r="AC908" i="37"/>
  <c r="AC944" i="37"/>
  <c r="AC168" i="37"/>
  <c r="AC328" i="37"/>
  <c r="AC432" i="37"/>
  <c r="AC464" i="37"/>
  <c r="AC658" i="37"/>
  <c r="AC772" i="37"/>
  <c r="AC804" i="37"/>
  <c r="AC868" i="37"/>
  <c r="AC912" i="37"/>
  <c r="AC948" i="37"/>
  <c r="AC901" i="37"/>
  <c r="AC301" i="37"/>
  <c r="AC316" i="37"/>
  <c r="AC393" i="37"/>
  <c r="AC445" i="37"/>
  <c r="AC727" i="37"/>
  <c r="AC935" i="37"/>
  <c r="AC479" i="37"/>
  <c r="AC887" i="37"/>
  <c r="AC929" i="37"/>
  <c r="AC481" i="37"/>
  <c r="AC715" i="37"/>
  <c r="AC333" i="37"/>
  <c r="AC889" i="37"/>
  <c r="AC524" i="37" l="1"/>
  <c r="AC742" i="37"/>
  <c r="AC746" i="37"/>
  <c r="AC608" i="37"/>
  <c r="AC605" i="37"/>
  <c r="AC158" i="37"/>
  <c r="AC141" i="37"/>
  <c r="AC989" i="37"/>
  <c r="AC971" i="37"/>
  <c r="AC599" i="37"/>
  <c r="AC251" i="37"/>
  <c r="AC638" i="37"/>
  <c r="AC511" i="37"/>
  <c r="AC878" i="37"/>
  <c r="AC576" i="37"/>
  <c r="AC202" i="37"/>
  <c r="AC187" i="37"/>
  <c r="AC207" i="37"/>
  <c r="AC477" i="37"/>
  <c r="AC567" i="37"/>
  <c r="AC143" i="37"/>
  <c r="AC543" i="37"/>
  <c r="AC160" i="37"/>
  <c r="AC531" i="37"/>
  <c r="AC353" i="37"/>
  <c r="AC789" i="37"/>
  <c r="AC493" i="37"/>
  <c r="AC974" i="37"/>
  <c r="AC563" i="37"/>
  <c r="AC570" i="37"/>
  <c r="AC539" i="37"/>
  <c r="AC236" i="37"/>
  <c r="AC533" i="37"/>
  <c r="AC862" i="37"/>
  <c r="AC962" i="37"/>
  <c r="AC976" i="37"/>
  <c r="AC246" i="37"/>
  <c r="AC499" i="37"/>
  <c r="AC548" i="37"/>
  <c r="AC557" i="37"/>
  <c r="AC216" i="37"/>
  <c r="AC218" i="37"/>
  <c r="AC762" i="37"/>
  <c r="AC501" i="37"/>
  <c r="AC596" i="37"/>
  <c r="AC709" i="37"/>
  <c r="AC536" i="37"/>
  <c r="AC406" i="37"/>
  <c r="AC411" i="37"/>
  <c r="AC872" i="37"/>
  <c r="AC837" i="37"/>
  <c r="AC794" i="37"/>
  <c r="AC750" i="37"/>
  <c r="AC428" i="37"/>
  <c r="AC470" i="37"/>
  <c r="AC840" i="37"/>
  <c r="AC224" i="37"/>
  <c r="AC340" i="37"/>
  <c r="AC592" i="37"/>
  <c r="AC503" i="37"/>
  <c r="AC213" i="37"/>
  <c r="AC241" i="37"/>
  <c r="AC169" i="37"/>
  <c r="AC924" i="37"/>
  <c r="AC414" i="37"/>
  <c r="AC965" i="37"/>
  <c r="AC388" i="37"/>
  <c r="AC156" i="37"/>
  <c r="AC985" i="37"/>
  <c r="AC719" i="37"/>
  <c r="AC505" i="37"/>
  <c r="AC725" i="37"/>
  <c r="AC409" i="37"/>
  <c r="AC342" i="37"/>
  <c r="AC898" i="37"/>
  <c r="AC149" i="37"/>
  <c r="AC559" i="37" l="1"/>
  <c r="AC192" i="37"/>
  <c r="AC487" i="37"/>
  <c r="AC589" i="37"/>
  <c r="AC730" i="37"/>
  <c r="AC712" i="37"/>
  <c r="AC811" i="37"/>
  <c r="AC174" i="37"/>
  <c r="AC182" i="37"/>
  <c r="AC197" i="37"/>
  <c r="AC356" i="37"/>
  <c r="AC581" i="37"/>
  <c r="AC164" i="37"/>
  <c r="AD616" i="37"/>
  <c r="AD739" i="37"/>
  <c r="AC978" i="37" l="1"/>
  <c r="W2" i="37" l="1"/>
  <c r="V2" i="37"/>
  <c r="AH1021" i="37"/>
  <c r="B2" i="37"/>
  <c r="A2" i="37"/>
  <c r="AK2" i="37" l="1"/>
  <c r="AH1139" i="37"/>
  <c r="AH1160" i="37"/>
  <c r="AH1195" i="37"/>
  <c r="AH1209" i="37"/>
  <c r="AH1162" i="37"/>
  <c r="AH1042" i="37"/>
  <c r="AH1044" i="37" s="1"/>
  <c r="AH1063" i="37"/>
  <c r="AH1065" i="37" s="1"/>
  <c r="AH1028" i="37"/>
  <c r="AH1035" i="37"/>
  <c r="AH1037" i="37" s="1"/>
  <c r="AH1049" i="37"/>
  <c r="AH1051" i="37" s="1"/>
  <c r="AH1056" i="37"/>
  <c r="AH1058" i="37" s="1"/>
  <c r="AH1098" i="37"/>
  <c r="AH1100" i="37" s="1"/>
  <c r="AH1119" i="37"/>
  <c r="AH1121" i="37" s="1"/>
  <c r="AH1168" i="37"/>
  <c r="AH1147" i="37"/>
  <c r="AH1154" i="37"/>
  <c r="AH1163" i="37"/>
  <c r="AH1161" i="37"/>
  <c r="AH1084" i="37"/>
  <c r="AH1086" i="37" s="1"/>
  <c r="AH1091" i="37"/>
  <c r="AH1105" i="37"/>
  <c r="AH1112" i="37"/>
  <c r="AH1126" i="37"/>
  <c r="AH1140" i="37"/>
  <c r="AH1070" i="37"/>
  <c r="AH1072" i="37" s="1"/>
  <c r="AH1077" i="37"/>
  <c r="AH1133" i="37"/>
  <c r="AH1196" i="37"/>
  <c r="AH1210" i="37"/>
  <c r="AH1231" i="37"/>
  <c r="AG2" i="37"/>
  <c r="X2" i="37"/>
  <c r="AH1023" i="37" s="1"/>
  <c r="AH1259" i="37"/>
  <c r="AH1266" i="37"/>
  <c r="AH1280" i="37"/>
  <c r="AH1343" i="37"/>
  <c r="AH1329" i="37"/>
  <c r="AH1014" i="37"/>
  <c r="AH1175" i="37"/>
  <c r="AH1203" i="37"/>
  <c r="AH1238" i="37"/>
  <c r="AH1240" i="37" s="1"/>
  <c r="AH1273" i="37"/>
  <c r="AH1294" i="37"/>
  <c r="AH1315" i="37"/>
  <c r="AH1322" i="37"/>
  <c r="AH1217" i="37"/>
  <c r="AH1224" i="37"/>
  <c r="AH1252" i="37"/>
  <c r="AH1287" i="37"/>
  <c r="AH1308" i="37"/>
  <c r="AH1182" i="37"/>
  <c r="AH1189" i="37"/>
  <c r="AH1245" i="37"/>
  <c r="AH1301" i="37"/>
  <c r="AH1336" i="37"/>
  <c r="AB2" i="37"/>
  <c r="AD2" i="37" s="1"/>
  <c r="Z2" i="37"/>
  <c r="AL2" i="37" l="1"/>
  <c r="AF2" i="37" s="1"/>
  <c r="AI2" i="37"/>
  <c r="AJ2" i="37" s="1"/>
  <c r="Y2" i="37"/>
  <c r="AH2" i="37"/>
  <c r="AH1198" i="37"/>
  <c r="AH1212" i="37"/>
  <c r="AH1107" i="37"/>
  <c r="AH1149" i="37"/>
  <c r="AH1079" i="37"/>
  <c r="AH1093" i="37"/>
  <c r="AH1156" i="37"/>
  <c r="AH1170" i="37"/>
  <c r="AH1030" i="37"/>
  <c r="AH1142" i="37"/>
  <c r="AH1114" i="37"/>
  <c r="AH1135" i="37"/>
  <c r="AH1128" i="37"/>
  <c r="AH1167" i="37"/>
  <c r="AH1169" i="37" s="1"/>
  <c r="AH1153" i="37"/>
  <c r="AH1155" i="37" s="1"/>
  <c r="AH1146" i="37"/>
  <c r="AH1148" i="37" s="1"/>
  <c r="AH1141" i="37"/>
  <c r="AH1132" i="37"/>
  <c r="AH1134" i="37" s="1"/>
  <c r="AH1125" i="37"/>
  <c r="AH1127" i="37" s="1"/>
  <c r="AH1118" i="37"/>
  <c r="AH1120" i="37" s="1"/>
  <c r="AH1111" i="37"/>
  <c r="AH1113" i="37" s="1"/>
  <c r="AH1104" i="37"/>
  <c r="AH1106" i="37" s="1"/>
  <c r="AH1097" i="37"/>
  <c r="AH1099" i="37" s="1"/>
  <c r="AH1090" i="37"/>
  <c r="AH1092" i="37" s="1"/>
  <c r="AH1083" i="37"/>
  <c r="AH1085" i="37" s="1"/>
  <c r="AH1076" i="37"/>
  <c r="AH1078" i="37" s="1"/>
  <c r="AH1069" i="37"/>
  <c r="AH1071" i="37" s="1"/>
  <c r="AH1062" i="37"/>
  <c r="AH1064" i="37" s="1"/>
  <c r="AH1020" i="37"/>
  <c r="AH1055" i="37"/>
  <c r="AH1057" i="37" s="1"/>
  <c r="AH1048" i="37"/>
  <c r="AH1050" i="37" s="1"/>
  <c r="AH1041" i="37"/>
  <c r="AH1043" i="37" s="1"/>
  <c r="AH1034" i="37"/>
  <c r="AH1036" i="37" s="1"/>
  <c r="AH1027" i="37"/>
  <c r="AH1029" i="37" s="1"/>
  <c r="AH1289" i="37"/>
  <c r="AH1219" i="37"/>
  <c r="AH1254" i="37"/>
  <c r="AH1197" i="37"/>
  <c r="AH1211" i="37"/>
  <c r="AH1331" i="37"/>
  <c r="AH1303" i="37"/>
  <c r="AH1275" i="37"/>
  <c r="AH1268" i="37"/>
  <c r="AH1184" i="37"/>
  <c r="AH1205" i="37"/>
  <c r="AH1177" i="37"/>
  <c r="AH1324" i="37"/>
  <c r="AH1310" i="37"/>
  <c r="AH1282" i="37"/>
  <c r="AH1233" i="37"/>
  <c r="AH1191" i="37"/>
  <c r="AH1338" i="37"/>
  <c r="AH1317" i="37"/>
  <c r="AH1247" i="37"/>
  <c r="AH1296" i="37"/>
  <c r="AH1226" i="37"/>
  <c r="AH1261" i="37"/>
  <c r="AH1345" i="37"/>
  <c r="X1001" i="37"/>
  <c r="AH1016" i="37" s="1"/>
  <c r="AH1258" i="37"/>
  <c r="AH1260" i="37" s="1"/>
  <c r="AH1237" i="37"/>
  <c r="AH1239" i="37" s="1"/>
  <c r="AH1202" i="37"/>
  <c r="AH1204" i="37" s="1"/>
  <c r="AH1216" i="37"/>
  <c r="AH1218" i="37" s="1"/>
  <c r="AH1314" i="37"/>
  <c r="AH1316" i="37" s="1"/>
  <c r="AH1342" i="37"/>
  <c r="AH1344" i="37" s="1"/>
  <c r="AH1286" i="37"/>
  <c r="AH1288" i="37" s="1"/>
  <c r="AH1251" i="37"/>
  <c r="AH1253" i="37" s="1"/>
  <c r="AH1174" i="37"/>
  <c r="AH1176" i="37" s="1"/>
  <c r="AH1223" i="37"/>
  <c r="AH1225" i="37" s="1"/>
  <c r="Z1001" i="37"/>
  <c r="AH1013" i="37" s="1"/>
  <c r="AH1265" i="37"/>
  <c r="AH1267" i="37" s="1"/>
  <c r="AH1335" i="37"/>
  <c r="AH1337" i="37" s="1"/>
  <c r="AH1321" i="37"/>
  <c r="AH1323" i="37" s="1"/>
  <c r="AH1188" i="37"/>
  <c r="AH1190" i="37" s="1"/>
  <c r="AH1279" i="37"/>
  <c r="AH1281" i="37" s="1"/>
  <c r="AH1293" i="37"/>
  <c r="AH1295" i="37" s="1"/>
  <c r="AH1181" i="37"/>
  <c r="AH1183" i="37" s="1"/>
  <c r="AH1230" i="37"/>
  <c r="AH1232" i="37" s="1"/>
  <c r="AH1328" i="37"/>
  <c r="AH1330" i="37" s="1"/>
  <c r="AH1244" i="37"/>
  <c r="AH1246" i="37" s="1"/>
  <c r="AH1307" i="37"/>
  <c r="AH1309" i="37" s="1"/>
  <c r="AH1300" i="37"/>
  <c r="AH1302" i="37" s="1"/>
  <c r="AH1272" i="37"/>
  <c r="AH1274" i="37" s="1"/>
  <c r="AC2" i="37" l="1"/>
  <c r="AH1022" i="37"/>
  <c r="Y1001" i="37"/>
  <c r="AH1015" i="3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laquijano</author>
    <author xml:space="preserve">CONTRALORIA </author>
    <author>jmzambrano</author>
    <author>William Alfonso Artunduaga Bonilla</author>
    <author>Administrador</author>
    <author>WILLIAM ART.</author>
  </authors>
  <commentList>
    <comment ref="A1" authorId="0" shapeId="0" xr:uid="{00000000-0006-0000-0200-000001000000}">
      <text>
        <r>
          <rPr>
            <b/>
            <sz val="8"/>
            <color indexed="8"/>
            <rFont val="Tahoma"/>
            <family val="2"/>
          </rPr>
          <t xml:space="preserve">
Liste consecutivamente los hallazgos definidos  en el informe partiendo de uno.  
Nota: cuando una acción correctiva soluciona varios hallazgos de una misma naturaleza se debe agrupar.</t>
        </r>
        <r>
          <rPr>
            <sz val="8"/>
            <color indexed="8"/>
            <rFont val="Tahoma"/>
            <family val="2"/>
          </rPr>
          <t xml:space="preserve">
</t>
        </r>
      </text>
    </comment>
    <comment ref="G1" authorId="0" shapeId="0" xr:uid="{00000000-0006-0000-0200-000002000000}">
      <text>
        <r>
          <rPr>
            <b/>
            <sz val="8"/>
            <color indexed="8"/>
            <rFont val="Tahoma"/>
            <family val="2"/>
          </rPr>
          <t xml:space="preserve">Seleccione el numero del código correspondiente a la naturaleza del hallazgo y su origen en las diferentes áreas de la administración, según la clasificación establecida por la CGR. </t>
        </r>
        <r>
          <rPr>
            <sz val="8"/>
            <color indexed="8"/>
            <rFont val="Tahoma"/>
            <family val="2"/>
          </rPr>
          <t xml:space="preserve">
</t>
        </r>
      </text>
    </comment>
    <comment ref="H1" authorId="1" shapeId="0" xr:uid="{00000000-0006-0000-0200-000003000000}">
      <text>
        <r>
          <rPr>
            <b/>
            <sz val="8"/>
            <color indexed="8"/>
            <rFont val="Tahoma"/>
            <family val="2"/>
          </rPr>
          <t xml:space="preserve">DESCRIBA BREVEMENTE EL HALLAZGO ( NO MAS DE 50 PALABRAS).
</t>
        </r>
      </text>
    </comment>
    <comment ref="I1" authorId="1" shapeId="0" xr:uid="{00000000-0006-0000-0200-000004000000}">
      <text>
        <r>
          <rPr>
            <b/>
            <sz val="8"/>
            <color indexed="8"/>
            <rFont val="Tahoma"/>
            <family val="2"/>
          </rPr>
          <t>RELACIONE EL FACTOR GENERADOR DE LA FALLA ADMINISTRATIVA.</t>
        </r>
      </text>
    </comment>
    <comment ref="J1" authorId="0" shapeId="0" xr:uid="{00000000-0006-0000-0200-000005000000}">
      <text>
        <r>
          <rPr>
            <b/>
            <sz val="8"/>
            <color indexed="8"/>
            <rFont val="Tahoma"/>
            <family val="2"/>
          </rPr>
          <t>Registre la acción (correctiva y/o preventiva) que adopta la entidad para subsanar o corregir la causa que genera el  hallazgo.</t>
        </r>
        <r>
          <rPr>
            <sz val="8"/>
            <color indexed="8"/>
            <rFont val="Tahoma"/>
            <family val="2"/>
          </rPr>
          <t xml:space="preserve">
</t>
        </r>
      </text>
    </comment>
    <comment ref="K1" authorId="0" shapeId="0" xr:uid="{00000000-0006-0000-0200-000006000000}">
      <text>
        <r>
          <rPr>
            <b/>
            <sz val="8"/>
            <color indexed="8"/>
            <rFont val="Tahoma"/>
            <family val="2"/>
          </rPr>
          <t>Relacione y cuantifique las actividades a desarrollar para el cumplimiento de las metas parciales y finales que permitan medir el avance y cumplimiento del propósito  de mejoramiento. 
Se deben incluir tantas filas como metas sean necesarias.</t>
        </r>
      </text>
    </comment>
    <comment ref="L1" authorId="0" shapeId="0" xr:uid="{00000000-0006-0000-0200-000007000000}">
      <text>
        <r>
          <rPr>
            <b/>
            <sz val="8"/>
            <color indexed="8"/>
            <rFont val="Tahoma"/>
            <family val="2"/>
          </rPr>
          <t xml:space="preserve">Relacione el nombre de la unidad de medida que se  utiliza para medir el grado de avance de la actividad .
(unidades o porcentaje) 
</t>
        </r>
      </text>
    </comment>
    <comment ref="M1" authorId="0" shapeId="0" xr:uid="{00000000-0006-0000-0200-000008000000}">
      <text>
        <r>
          <rPr>
            <b/>
            <sz val="8"/>
            <color indexed="8"/>
            <rFont val="Tahoma"/>
            <family val="2"/>
          </rPr>
          <t xml:space="preserve">Relacione la cantidad, Volumen o tamaño de la actividad, establecido en unidades o porcentajes. 
</t>
        </r>
      </text>
    </comment>
    <comment ref="N1" authorId="0" shapeId="0" xr:uid="{00000000-0006-0000-0200-000009000000}">
      <text>
        <r>
          <rPr>
            <b/>
            <sz val="8"/>
            <color indexed="8"/>
            <rFont val="Tahoma"/>
            <family val="2"/>
          </rPr>
          <t xml:space="preserve">Fecha programada para la iniciación de cada actividad para el cumplimiento de la meta final. </t>
        </r>
        <r>
          <rPr>
            <sz val="8"/>
            <color indexed="8"/>
            <rFont val="Tahoma"/>
            <family val="2"/>
          </rPr>
          <t xml:space="preserve">
</t>
        </r>
      </text>
    </comment>
    <comment ref="O1" authorId="0" shapeId="0" xr:uid="{00000000-0006-0000-0200-00000A000000}">
      <text>
        <r>
          <rPr>
            <b/>
            <sz val="8"/>
            <color indexed="8"/>
            <rFont val="Tahoma"/>
            <family val="2"/>
          </rPr>
          <t>Fecha programada para la terminación de cada actividad para el cumplimiento de la meta final.</t>
        </r>
      </text>
    </comment>
    <comment ref="P1" authorId="0" shapeId="0" xr:uid="{00000000-0006-0000-0200-00000B000000}">
      <text>
        <r>
          <rPr>
            <b/>
            <sz val="8"/>
            <color indexed="8"/>
            <rFont val="Tahoma"/>
            <family val="2"/>
          </rPr>
          <t xml:space="preserve">La hoja calcula automáticamente el plazo de duración de la actividad  de mejoramiento teniendo en cuenta las fechas de inicio y terminación de la meta.
</t>
        </r>
      </text>
    </comment>
    <comment ref="Q1" authorId="2" shapeId="0" xr:uid="{00000000-0006-0000-0200-00000C000000}">
      <text>
        <r>
          <rPr>
            <b/>
            <sz val="8"/>
            <color indexed="8"/>
            <rFont val="Tahoma"/>
            <family val="2"/>
          </rPr>
          <t xml:space="preserve">Relacione el Nombre de la Dependencia (s) responsable por el cumplimiento de la meta.
</t>
        </r>
      </text>
    </comment>
    <comment ref="S1" authorId="0" shapeId="0" xr:uid="{00000000-0006-0000-0200-00000D000000}">
      <text>
        <r>
          <rPr>
            <sz val="8"/>
            <color indexed="8"/>
            <rFont val="Tahoma"/>
            <family val="2"/>
          </rPr>
          <t>Registre el avance físico de la ejecución de la actividad.</t>
        </r>
        <r>
          <rPr>
            <sz val="8"/>
            <color indexed="8"/>
            <rFont val="Tahoma"/>
            <family val="2"/>
          </rPr>
          <t xml:space="preserve">
</t>
        </r>
      </text>
    </comment>
    <comment ref="T1" authorId="0" shapeId="0" xr:uid="{00000000-0006-0000-0200-00000E000000}">
      <text>
        <r>
          <rPr>
            <sz val="8"/>
            <color indexed="8"/>
            <rFont val="Tahoma"/>
            <family val="2"/>
          </rPr>
          <t>Registre el avance físico de la ejecución de la actividad.</t>
        </r>
        <r>
          <rPr>
            <sz val="8"/>
            <color indexed="8"/>
            <rFont val="Tahoma"/>
            <family val="2"/>
          </rPr>
          <t xml:space="preserve">
</t>
        </r>
      </text>
    </comment>
    <comment ref="W1" authorId="0" shapeId="0" xr:uid="{00000000-0006-0000-0200-00000F000000}">
      <text>
        <r>
          <rPr>
            <sz val="8"/>
            <color indexed="8"/>
            <rFont val="Tahoma"/>
            <family val="2"/>
          </rPr>
          <t>Calcula el avance porcentual de la actividad dividiendo la ejecución informada en la columna N sobre la columna J</t>
        </r>
        <r>
          <rPr>
            <sz val="8"/>
            <color indexed="8"/>
            <rFont val="Tahoma"/>
            <family val="2"/>
          </rPr>
          <t xml:space="preserve">
</t>
        </r>
      </text>
    </comment>
    <comment ref="X1" authorId="3" shapeId="0" xr:uid="{11BB954F-3B5B-43C0-9E4C-FD8E41F3D7DC}">
      <text>
        <r>
          <rPr>
            <b/>
            <sz val="9"/>
            <color indexed="81"/>
            <rFont val="Tahoma"/>
            <family val="2"/>
          </rPr>
          <t xml:space="preserve">
POMi: Puntaje obtenido por cada meta.</t>
        </r>
      </text>
    </comment>
    <comment ref="Z1" authorId="3" shapeId="0" xr:uid="{BF95472E-E645-4F50-9CAD-2E010602CF24}">
      <text>
        <r>
          <rPr>
            <b/>
            <sz val="9"/>
            <color indexed="81"/>
            <rFont val="Tahoma"/>
            <family val="2"/>
          </rPr>
          <t xml:space="preserve">
PBEC=Puntaje base de evaluación de cumplimiento del plan, igual a la sumatoria de los puntajes atribuidos a cada una de las metas cuyo plazo de ejecución se encuentra vencido al momento de la evaluación.</t>
        </r>
      </text>
    </comment>
    <comment ref="J494" authorId="4" shapeId="0" xr:uid="{B04C490B-14C4-4F56-8A87-70E2EFFF5100}">
      <text>
        <r>
          <rPr>
            <b/>
            <sz val="8"/>
            <color indexed="81"/>
            <rFont val="Tahoma"/>
            <family val="2"/>
          </rPr>
          <t xml:space="preserve">
ICOCIV: Índice de Costos de la Construcción de Obras Civiles.</t>
        </r>
      </text>
    </comment>
    <comment ref="U728" authorId="3" shapeId="0" xr:uid="{F753BE39-B5BE-4C76-8A69-B465C4ABEB82}">
      <text>
        <r>
          <rPr>
            <b/>
            <sz val="9"/>
            <color indexed="81"/>
            <rFont val="Tahoma"/>
            <family val="2"/>
          </rPr>
          <t xml:space="preserve">
21/02/2024: Papel de trabajo de SVR.
22/02/2024: Papel de trabajo de SGI.</t>
        </r>
      </text>
    </comment>
    <comment ref="O730" authorId="5" shapeId="0" xr:uid="{04382472-4ED2-4F01-88B6-6E384571348D}">
      <text>
        <r>
          <rPr>
            <b/>
            <sz val="9"/>
            <color indexed="81"/>
            <rFont val="Tahoma"/>
            <family val="2"/>
          </rPr>
          <t xml:space="preserve">
Acción 2 y 3 - 30-12-2020</t>
        </r>
      </text>
    </comment>
    <comment ref="U830" authorId="4" shapeId="0" xr:uid="{4E467CC0-2C95-4FD7-88E1-470F60C65ECD}">
      <text>
        <r>
          <rPr>
            <b/>
            <sz val="9"/>
            <color indexed="81"/>
            <rFont val="Tahoma"/>
            <family val="2"/>
          </rPr>
          <t xml:space="preserve">
Complemento 10 de agosto de 2022.</t>
        </r>
      </text>
    </comment>
    <comment ref="Q833" authorId="3" shapeId="0" xr:uid="{854F53EC-E09A-4A9B-AB57-D431F1F29369}">
      <text>
        <r>
          <rPr>
            <b/>
            <sz val="9"/>
            <color indexed="81"/>
            <rFont val="Tahoma"/>
            <family val="2"/>
          </rPr>
          <t xml:space="preserve">
GGAI: GRUPO GERENCIA DE ADMINISTRACIÓN INMOBILIARIA</t>
        </r>
      </text>
    </comment>
    <comment ref="Q974" authorId="3" shapeId="0" xr:uid="{841FCA94-6D05-42B1-9909-3E859D37D1FF}">
      <text>
        <r>
          <rPr>
            <b/>
            <sz val="9"/>
            <color indexed="81"/>
            <rFont val="Tahoma"/>
            <family val="2"/>
          </rPr>
          <t xml:space="preserve">
GGAI: GRUPO GERENCIA DE ADMINISTRACIÓN INMOBILIARIA</t>
        </r>
      </text>
    </comment>
    <comment ref="Q989" authorId="3" shapeId="0" xr:uid="{08E007DA-624A-4B52-B873-78D4DA93BDB0}">
      <text>
        <r>
          <rPr>
            <b/>
            <sz val="9"/>
            <color indexed="81"/>
            <rFont val="Tahoma"/>
            <family val="2"/>
          </rPr>
          <t xml:space="preserve">
GGAI: GRUPO GERENCIA DE ADMINISTRACIÓN INMOBILIARIA</t>
        </r>
      </text>
    </comment>
  </commentList>
</comments>
</file>

<file path=xl/sharedStrings.xml><?xml version="1.0" encoding="utf-8"?>
<sst xmlns="http://schemas.openxmlformats.org/spreadsheetml/2006/main" count="11826" uniqueCount="3768">
  <si>
    <t>TOTALES</t>
  </si>
  <si>
    <t>PBEC</t>
  </si>
  <si>
    <t>PBEA</t>
  </si>
  <si>
    <t>CPM = POMMVi / PBEC</t>
  </si>
  <si>
    <t xml:space="preserve">Puntaje Logrado por las Actividades  Vencidas (PLAVI)  </t>
  </si>
  <si>
    <t>Puntaje  Logrado  por las Actividades  (PLAI)</t>
  </si>
  <si>
    <t>Puntaje atribuido a las actividades vencidas (PAAVI)</t>
  </si>
  <si>
    <t>Reporte</t>
  </si>
  <si>
    <t>Informe</t>
  </si>
  <si>
    <t>Informe con registro fotográfico</t>
  </si>
  <si>
    <t>8. Código hallazgo</t>
  </si>
  <si>
    <t>16. Causa del hallazgo</t>
  </si>
  <si>
    <t>20. Acción de mejora</t>
  </si>
  <si>
    <t>48. Observaciones</t>
  </si>
  <si>
    <t>11 01 002</t>
  </si>
  <si>
    <t>14 04 004</t>
  </si>
  <si>
    <t>16 04 001</t>
  </si>
  <si>
    <t>Informe trimestral</t>
  </si>
  <si>
    <t>18 01 004</t>
  </si>
  <si>
    <t>11 03 002</t>
  </si>
  <si>
    <t>12 02 002</t>
  </si>
  <si>
    <t>11 02 002</t>
  </si>
  <si>
    <t>14 04 006</t>
  </si>
  <si>
    <t>14 02 014</t>
  </si>
  <si>
    <t>11 03 001</t>
  </si>
  <si>
    <t>11 02 001</t>
  </si>
  <si>
    <t>21 04 001</t>
  </si>
  <si>
    <t>21 01 001</t>
  </si>
  <si>
    <t>21 05 001</t>
  </si>
  <si>
    <t>18 02 001</t>
  </si>
  <si>
    <t>14 02 003</t>
  </si>
  <si>
    <t>14 02 001</t>
  </si>
  <si>
    <t>FIRMA DEL REPRESENTANTE LEGAL</t>
  </si>
  <si>
    <t xml:space="preserve">Convenciones: </t>
  </si>
  <si>
    <t xml:space="preserve">Columnas de calculo automático </t>
  </si>
  <si>
    <t>Fila de Totales</t>
  </si>
  <si>
    <t>Código interno  hallazgo</t>
  </si>
  <si>
    <t>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t>
  </si>
  <si>
    <t>Lo anterior presuntamente se produce por debilidades de control propio del contratista que no permiten advertir oportunamente el problema, lo que trae como consecuencias un riesgo importante de accidentes laborales.</t>
  </si>
  <si>
    <t>Reporte trimestral</t>
  </si>
  <si>
    <t>No se considera un daño patrimonial en consideración a que es un agente diferente al INVÍAS el que solicita se realicen unos diseños nuevos, no obstante se evidencia una falta de planeación y coordinación interinstitucional entre las entidades del mismo Sector del Ejecutivo.</t>
  </si>
  <si>
    <t>No se ha corregido este detalle constructivo, el cual de no ser atendido oportunamente puede traer como consecuencia la afectación estructural del puente.</t>
  </si>
  <si>
    <t>El argumento esgrimido por parte del Instituto para la no terminación de esas obras es la falta de recursos que asciende a los $9.000 millones de pesos.</t>
  </si>
  <si>
    <t xml:space="preserve">Lo anterior debido a la presunta carencia, insuficiencia o inoportunidad en la aplicación de mecanismos de control para el eficaz cumplimiento de las funciones y obligaciones conferidas legalmente a la Interventoría y Gestores de INVÍAS. </t>
  </si>
  <si>
    <t>Las anteriores situaciones evidencian deficiencias de planeación para el  cumplimiento de las metas físicas contratadas; lo que pone en riesgo el cumplimiento de las obligaciones establecidas en el contrato, así como el proceso de liquidación</t>
  </si>
  <si>
    <t>Las anteriores circunstancias,  denotan debilidades de control y seguimiento del proceso contractual y afectan el cumplimiento tanto del objeto como del plazo establecido en el contrato.</t>
  </si>
  <si>
    <t>Situación que denota debilidades en la aplicación del Principio de Planeación, lo que puede afectar el cumplimiento del objeto contractual.</t>
  </si>
  <si>
    <t>Así las cosas, se ejecutó la rehabilitación con unos estudios diferentes a los inicialmente aportados y  pagados por el Instituto.</t>
  </si>
  <si>
    <t xml:space="preserve">Debido a deficiencias en la planeación de los estudios y diseños </t>
  </si>
  <si>
    <t xml:space="preserve">Debido a deficiencias en la planeación contractual en la determinación de los plazos de conformidad con los estudios y actividades constructivas </t>
  </si>
  <si>
    <t>Debido a deficiencias en la estructuración del presupuesto de obra y en estudios previos insuficientes puesto que solo se identifica  la necesidad y las metas físicas</t>
  </si>
  <si>
    <t>Lo anterior evidencia el  presunto incumplimiento tanto de las funciones de los Supervisores (Gestores) designados por INVÍAS establecidas en la Resolución 3376 de 2010,</t>
  </si>
  <si>
    <t>Esta situación evidencia fallas administrativas y de supervisión por parte de la Interventoría y del INVÍAS</t>
  </si>
  <si>
    <t>Se evidencia que hubo falta de planeación en la priorización y escogencia de los sitios donde se van a implantar los puentes</t>
  </si>
  <si>
    <t>Denotan debilidades en el plazo asignado para la ejecución del contrato.</t>
  </si>
  <si>
    <t>Deficiencias en los mecanismos de seguimiento y monitoreo del Instituto.</t>
  </si>
  <si>
    <t>No evidencia de estudios previos</t>
  </si>
  <si>
    <t>Presuntas deficiencias en la planeación y control y seguimiento, efectuado a las obligaciones de la Gobernación por parte del INVÍAS.</t>
  </si>
  <si>
    <t>Deficiencias en la etapa de planeación contractual de los convenios interadministrativos. No. 901 de 2013 y 902 de 2013 celebrado entre INVÍAS y Alcaldía del Municipio de Mocoa (Putumayo).</t>
  </si>
  <si>
    <t>Deficiencias en la etapa de planeación contractual del Convenio en la elaboración de estudios previos</t>
  </si>
  <si>
    <t>16 01 004</t>
  </si>
  <si>
    <t xml:space="preserve">Debilidades en los mecanismos de seguimiento y monitoreo. </t>
  </si>
  <si>
    <t xml:space="preserve">Control inadecuado de sus inmuebles.                                                                                                                                                                                                                                                                                               </t>
  </si>
  <si>
    <t>Deficiencias en el control y administración sobre los bienes del Invías</t>
  </si>
  <si>
    <t>18 04 001</t>
  </si>
  <si>
    <t>Falta de control adecuado sobre la propiedad de los bienes del Invías.</t>
  </si>
  <si>
    <t>Invías no tiene pleno dominio de los corredores férreos</t>
  </si>
  <si>
    <t>Se aplica la regla pactada para contratos laborales a contratos por prestación de servicios</t>
  </si>
  <si>
    <t>No tener criterios predefinidos para el pago prestaciones y primas; no exigir especificaciones mínimas, etc.</t>
  </si>
  <si>
    <t>Debilidades en el proceso de supervisión por parte de Invías.</t>
  </si>
  <si>
    <t>No se observa que la Entidad haya tomado correctivos respecto a dichos atrasos en la gestión predial.</t>
  </si>
  <si>
    <t>12 01 003</t>
  </si>
  <si>
    <t>Débil supervisión en el seguimiento del cumplimiento de las obligaciones emanadas del contrato, específicamente en lo atinente al aseguramiento de la Entidad</t>
  </si>
  <si>
    <t>18 01 001</t>
  </si>
  <si>
    <t>No permite tener la claridad suficiente para el adecuado análisis de la información contenida en los Estados Contables.</t>
  </si>
  <si>
    <t>12 01 004</t>
  </si>
  <si>
    <t>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t>
  </si>
  <si>
    <t>12 02 001</t>
  </si>
  <si>
    <t xml:space="preserve">Pese a lo reportado por la entidad,  se identifica falta de oportunidad del contratista para dar cumplimiento con las obligaciones a su cargo y de las fallas en materia de seguimiento a cargo de la Interventoría. </t>
  </si>
  <si>
    <t>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t>
  </si>
  <si>
    <t>Lo anterior debido a la falta de diseños en estructuras puntuales y los ajustes en alineamiento y sección que tuvieron que ser realizados a los diseños originales, por su desactualización y falta de coordinación con respecto a la realidad en campo</t>
  </si>
  <si>
    <t xml:space="preserve">Lo anterior, demuestra débil planeación,   deficiente coordinación interinstitucional para ejecutar de manera oportuna y efectiva los recursos  </t>
  </si>
  <si>
    <t>Lo anteriormente expuesto se suscitó por falencias de orden administrativo y conlleva un presunto incumplimiento de lo previsto en el en los numerales 1 y 2 del Artículo 34 de la Ley 734 de 2002, así como del artículo 84 de la Ley 1474 de 2011.</t>
  </si>
  <si>
    <t>Justificación de la contratación directa</t>
  </si>
  <si>
    <t>Deficiencia en la supervisión</t>
  </si>
  <si>
    <t xml:space="preserve">Se evidencia deficiencias en los estudios previos al no considerar la viabilidad de afectar predios cuya infraestructura sobrepasa el presupuesto asignado para la compra de los inmuebles. </t>
  </si>
  <si>
    <t>No se evidenció consulta frente al tema ante la Autoridad rectora, que en este caso es el Instituto Geográfico Agustín Codazzi.</t>
  </si>
  <si>
    <t xml:space="preserve">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t>
  </si>
  <si>
    <t>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t>
  </si>
  <si>
    <t>22 03 003</t>
  </si>
  <si>
    <t>Debilidades en el control de publicación</t>
  </si>
  <si>
    <t>16 03 100</t>
  </si>
  <si>
    <t xml:space="preserve">Lo anterior se presenta por debilidades en las actividades y controles inherentes a la organización de expedientes contractuales, que derivan en inadecuada gestión documental. </t>
  </si>
  <si>
    <t xml:space="preserve">H53R15 Cumplimiento metas plan de acción 2015. Administrativo. 
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
</t>
  </si>
  <si>
    <t>Deficiente planeación y seguimiento, la no oportuna y efectiva coordinación interinstitucional</t>
  </si>
  <si>
    <t>19 07 002</t>
  </si>
  <si>
    <t>Debilidades en  la aplicación de los controles y de seguimiento y monitoreo</t>
  </si>
  <si>
    <t>17 02 011</t>
  </si>
  <si>
    <t>Lo expuesto, evidencia debilidades en el manejo, reporte y consistencia de la información judicial por parte de Invías, afectando su nivel de confiabilidad, seguridad y solidez.</t>
  </si>
  <si>
    <t>Debilidades en el cumplimiento de las funciones por parte de los apoderados de Invías, lo que puede afectar el seguimiento a los procesos y procedimientos inherentes a la actividad judicial y extrajudicial de la Entidad.</t>
  </si>
  <si>
    <t>Se evidencia debilidad en el procedimiento administrativo y presupuestal para el pago de sentencias y conciliaciones; situación que genera  que estas obligaciones no se paguen a tiempo.</t>
  </si>
  <si>
    <t>Estas situaciones son originadas por la falta de conciliación y depuración de la información de las Áreas involucradas que son fuente de información, para los respectivos registros contables.</t>
  </si>
  <si>
    <t>19 03 005</t>
  </si>
  <si>
    <t xml:space="preserve">No se cuenta con una base de datos consolidada y actualizada, de tal manera que le permita conocer oportuna y  razonablemente el estado de cada uno de los recursos embargados de las cuentas bancarias, así como los remanentes de los procesos ya terminados de estas cuentas. </t>
  </si>
  <si>
    <t>Lo anteriormente descrito evidencia deficiencias en la programación presupuestal</t>
  </si>
  <si>
    <t xml:space="preserve">H1D16. Planeación contrato de obra 1246 de 2014
Revisada la documentación del contrato 1246 de 2014, se evidencian deficiencias en la planeación del mismo, que repercutieron en demoras en los tiempos de ejecución y la ejecución  de obras a posteriori de la fecha establecida en el plazo contractual.
</t>
  </si>
  <si>
    <t>Deficiencias en la planeación financiera y ejecución de obra</t>
  </si>
  <si>
    <t xml:space="preserve">Lo anterior  evidencia demora en el perfeccionamiento de los contratos, lo que afectó el proceso de legalización y ejecución del contrato, teniendo en cuenta que el plazo de ejecución establecido fue de dos (29 y seis (6) meses respectivamente. </t>
  </si>
  <si>
    <t>Debilidades en los controles implementados</t>
  </si>
  <si>
    <t>14 01 003</t>
  </si>
  <si>
    <t>Lo anteriormente expuesto evidencia falta de controles, toda vez que la Entidad, presuntamente, pasa por alto la aplicación de lo estipulado en la normatividad general que regula la contratación.</t>
  </si>
  <si>
    <t>Informes</t>
  </si>
  <si>
    <t>Estado de acción</t>
  </si>
  <si>
    <t>Estado de hallazgo</t>
  </si>
  <si>
    <t>Traducción a número</t>
  </si>
  <si>
    <t>Menor número</t>
  </si>
  <si>
    <t>Auditoria</t>
  </si>
  <si>
    <t>R2014</t>
  </si>
  <si>
    <t>R2015</t>
  </si>
  <si>
    <t>D2016</t>
  </si>
  <si>
    <t>Busca espacio</t>
  </si>
  <si>
    <t>Busca punto</t>
  </si>
  <si>
    <t>14 05 004</t>
  </si>
  <si>
    <t>Este hecho genera riesgo inherente y de control en la administración del anticipo y de la ejecución del Contrato de acuerdo con el plan de inversión del anticipo.</t>
  </si>
  <si>
    <t>Deficiencias de planeación en la formulación de los proyectos frente a los resultados arrojados por los Estudios y Diseños.</t>
  </si>
  <si>
    <t>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t>
  </si>
  <si>
    <t>Lo expuesto denota deficiencias en la formulación, ejecución y seguimiento de proyectos definidos en los documentos de política del Consejo Nacional de Política Económica y Social.</t>
  </si>
  <si>
    <t>La documentación allegada por la Entidad, en respuesta a requerimientos, se determinó falta de coherencia en la misma.</t>
  </si>
  <si>
    <t>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t>
  </si>
  <si>
    <t>15 04 006</t>
  </si>
  <si>
    <t>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t>
  </si>
  <si>
    <t>14 02 009</t>
  </si>
  <si>
    <t>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t>
  </si>
  <si>
    <t>EVP2016</t>
  </si>
  <si>
    <t>ECP2016</t>
  </si>
  <si>
    <t>Fecha Evaluación</t>
  </si>
  <si>
    <t xml:space="preserve">Debilidades en la planeación en algunos elementos propios del convenio, como es el plazo. </t>
  </si>
  <si>
    <t>Esta situación se presenta debido a que el proceso de expropiación fue presentado después de la finalización del plazo contractual, en razón a  inconvenientes   que surgieron en la enajenación voluntaria, por los obstáculos y acciones presentadas por la propietaria.</t>
  </si>
  <si>
    <t xml:space="preserve">Información suministrada en el informe de la CGR </t>
  </si>
  <si>
    <t xml:space="preserve">Debilidades en la estructuración de los documentos previos necesarios para adelantar los procesos contractuales y falencias en el lleno de requisitos exigidos en la Ley, específicamente el artículo 20 del Decreto 1510 de 2013. </t>
  </si>
  <si>
    <t>Falencias en estructuración de presupuesto oficial.</t>
  </si>
  <si>
    <t>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t>
  </si>
  <si>
    <t>Debilidades en la ejecución contractual y deficiencias en el Sistema de Control Interno de la Entidad al invertir recursos en un bien que no está bajo la administración del INVIAS, sino del Ministerio de Transporte, contraviniendo presuntamente la Constitución Política Artículo 209, el Artículo 23 de la Ley 80 de 1993 y Artículos 3 y 4 de la ley 489 de 1998.</t>
  </si>
  <si>
    <t>H32R16.  Oportunidad y Exactitud de los Informes de la Interventoría Convenio 777 de 2014 y Convenio 787 de 2014.
Respecto al desarrollo de los contratos, es normal hasta cierto punto que se presenten hechos imprevisibles que alteren las condiciones iniciales pactadas, generalmente en cuanto su alcance, especificaciones, valoración y tiempo de ejecución.</t>
  </si>
  <si>
    <t>Deficiencias de control y seguimiento en la labor de supervisión e interventoría, a través de la cual no se logró implementar mecanismos de control oportuno y seguimientos a la labor desarrollada por el contratista, que afecta el proceso de toma de decisiones por parte de la entidad contratante.</t>
  </si>
  <si>
    <t>H33R16.  Oportunidad de las publicaciones en SECOP Convenio 777 de 2014 y Convenio 787 de 2014.
La Ley 1150 de 2007, “Por medio de la cual se introducen medidas para la eficiencia y la transparencia en la Ley 80 de 1993 y se dictan otras disposiciones generales sobre la contratación con recursos públicos”, dispone en su artículo 3o. lo siguiente: “la sustanciación de las actuaciones, la expedición de los actos administrativos, los documentos, contratos y en general los actos derivados de la actividad precontractual y contractual, podrán tener lugar por medios electrónicos y que para el trámite, notificación y publicación de tales actos, podrán utilizarse soportes, medios y aplicaciones electrónicas.”</t>
  </si>
  <si>
    <t xml:space="preserve">Deficiencias en el manejo de la información contractual en la entidad territorial y en la omisión de supervisión por parte del Instituto, como parte de su labor de control y seguimiento, lo que conllevó a la vulneración por parte de la entidad territorial de los principios de publicidad y transparencia que rigen la contratación estatal, con la consecuente limitación al control que puede llevarse a cabo por parte de las sociedad en general y las entidades de control en ejercicio de su función de fiscalización. </t>
  </si>
  <si>
    <t>H62R16. Viabilidad predial para la construcción de la Paralela Oriental de la Autopista Floridablanca - Bucaramanga, Tramo T.C.C. - Molinos Altos en el Municipio de Floridablanca.
Deficiencias en el cumplimiento del principio de planeación contractual , toda vez que el presupuesto asignado no fue suficiente para lograr las metas físicas del contrato, es así, que la Interventoría indicó que el desarrollo de las obras no alcanza a llegar a Molinos Altos, lo que significó la no intervención del Tramo 2 Tele Bucaramanga – Molinos.</t>
  </si>
  <si>
    <t xml:space="preserve">En tal sentido, se determina que se presentaron deficiencias en el proceso de planeación del proyecto infraestructura vial en comento, ya que el diagnóstico predial en el cual se basó la estructuración no reflejó la magnitud del presupuesto requerido para la compra de los predios, ya que se estableció un valor inferior a los recursos necesarios para viabilizar la gestión predial del proyecto. </t>
  </si>
  <si>
    <t>Es importante indicar que dicha actividad deberá ser concluida de tal forma que los predios que fueron objeto de compra cuenten con la total disponibilidad física y jurídica a favor del Instituto Nacional de vías; al igual que no se presenten cuentas por pagar a los respectivos vendedores de los inmuebles negociados, en virtud con los parámetros establecidos en el Apéndice F “Gestión Predial del proceso licitatorio LP-SGT-SRN-PRE-051-2011.</t>
  </si>
  <si>
    <t>Desconocimiento parcial del marco general para uso y aplicación de indicadores diseñado por el DNP, el DANE y el Departamento Administrativo para la Función Pública.</t>
  </si>
  <si>
    <t>No ejercer adecuadamente el seguimiento y supervisión de los contratos puede ocasionar eventuales incumplimientos contractuales.</t>
  </si>
  <si>
    <t>La convocatoria, que deberá ser suscrita por la Comisión Nacional del Servicio Civil, el Jefe de la entidad u organismo.</t>
  </si>
  <si>
    <t>Por suscribir un contrato de prestación de servicios sin una verdadera necesidad estamos ante una gestión antieconómica  porque  no cumple con los deberes de la contratación pública y no consulta el buen uso de los recursos públicos.</t>
  </si>
  <si>
    <t xml:space="preserve">Demuestra debilidades en las actividades propias del desarrollo de los procesos coactivos del Invías, impidiendo al mismo tener claridad acerca de los títulos que aún pueden cobrarse y el valor al que asciende la cartera. </t>
  </si>
  <si>
    <t>De los tres elementos necesarios para iniciar la acción de repetición en  las actas del comité de conciliación se acepta que hay dos: 1. La condena a la entidad 2. El pago que el Invías reconoció y ordenó</t>
  </si>
  <si>
    <t>Falta o mala identificación de las cuentas bancarias de los beneficiarios de las sentencias</t>
  </si>
  <si>
    <t>Las sentencias o conciliaciones de la vigencia 2016 fueron reconocidas y canceladas por fuera del término máximo legal (540 días)</t>
  </si>
  <si>
    <t>Este hecho afecta razonabilidad de la cuenta (4110) Ingresos no Tributarios - Concesiones y Contribuciones</t>
  </si>
  <si>
    <t>Falencias en la programación y asignación presupuestal, por este concepto y deja a la Entidad frente al riesgo de tener que cancelar gastos adicionales por intereses moratorios a pesar de contar con algunos recursos.</t>
  </si>
  <si>
    <t>Se establece una subutilización de la capacidad instalada.</t>
  </si>
  <si>
    <t>Los municipios no están dando cumplimiento a las obligaciones de mantenimiento y reparaciones menores de los ferrys.</t>
  </si>
  <si>
    <t>La Entidad no ha tomado determinaciones definitivas tendientes a solucionar la utilización de los Ferrys por parte de los municipios donde se encuentran en la actualidad.</t>
  </si>
  <si>
    <t>Incumplimiento del contratista en las metas establecidas en el contrato del proyecto Cruce de la Cordillera.
Caminos para la Prosperidad, la meta fue planteada en el Plan Nacional de Desarrollo como actividades de mantenimiento rutinario, no obstante teniendo en cuenta el estado de las vías terciarias se requirió adelantar obras de mayores especificaciones 
Se adelantó el proceso licitatorio para la adecuación del muelle de Leticia, pero el proceso fue declarado desierto; por cronograma no se alcanzaba a abrir un nuevo proceso en la misma vigencia.</t>
  </si>
  <si>
    <t>En los diferentes proyectos que ejecuta el Instituto se puede evidenciar que no siempre se cumple de manera oportuna con estos postulados de planeación.</t>
  </si>
  <si>
    <t>R2016</t>
  </si>
  <si>
    <t xml:space="preserve"> 24. Actividades / Descripción</t>
  </si>
  <si>
    <t>44. Actividades / Avance físico de ejecución</t>
  </si>
  <si>
    <t>Cód. acción</t>
  </si>
  <si>
    <t>N° Acción</t>
  </si>
  <si>
    <t>Tipo de hallazgo</t>
  </si>
  <si>
    <t xml:space="preserve">H4D16. Seguimiento y control del contrato
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
</t>
  </si>
  <si>
    <t xml:space="preserve">H5ECP. Amortización de los Anticipos Convenios.
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
</t>
  </si>
  <si>
    <t>H19ECP.  Alcance del Contrato 1787 – 2014. Administrativo.
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t>
  </si>
  <si>
    <t xml:space="preserve">H22ECP. Verificación de la información de las fichas prediales, Contrato de Obra 1787 de 2014.
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
</t>
  </si>
  <si>
    <t>Se entregara un reporte trimestral.</t>
  </si>
  <si>
    <t>Se entregara un reporte trimestral</t>
  </si>
  <si>
    <t>Entregar un reporte en donde se verifique que todas las unidades ejecutoras tienen en cuenta la obligación de planear debidamente los plazos de acuerdo con las diferentes etapas de los convenios y/o contratos de obra e interventoría y/u objeto contractual.</t>
  </si>
  <si>
    <t>Entregar un reporte en donde se verifique que todas las unidades ejecutoras tienen en cuenta las exigencias señaladas en el Manual de Contratación relacionadas con el presupuesto.</t>
  </si>
  <si>
    <t xml:space="preserve">Verificar que el plazo de los contratos derivados estén acorde con el plazo del convenio marco.
</t>
  </si>
  <si>
    <t>Entregar un reporte en donde se verifique que todas las unidades ejecutoras tienen en cuenta las exigencias señaladas en el Manual de Contratación relacionados con el presupuesto.</t>
  </si>
  <si>
    <t>Solicitar informe  a la interventoría por presuntas  irregularidades en el pago de los servicios de interventoría, en virtud del contrato 4149 del 30 de diciembre 2013.</t>
  </si>
  <si>
    <t>Informe de interventoría donde se incluyan los soportes relacionados con la denuncia.</t>
  </si>
  <si>
    <t>Los supervisores no presentan informes mensuales que reflejen el resultado del ejercicio de sus funciones.</t>
  </si>
  <si>
    <t>Entregar un reporte en donde se verifique que todas las unidades ejecutoras tienen una planeación adecuada en los futuros procesos licitatorios y realizar reportes de verificación.</t>
  </si>
  <si>
    <t>Informar sobre la metodología predial usada específicamente en el proceso licitatorio del "Programa Vías para la Equidad".</t>
  </si>
  <si>
    <t xml:space="preserve">Reportar el cumplimiento de la las metas programadas. </t>
  </si>
  <si>
    <t xml:space="preserve">Entrega de reporte donde se señale el cumplimiento de la las metas programadas. </t>
  </si>
  <si>
    <t>Estudios actualizados.</t>
  </si>
  <si>
    <t xml:space="preserve">H59R16. Obras del contrato N° 1200 de 2016.
Un punto crítico de éxito del contrato para la construcción de la Variante de Ciénaga, es el tema de la liberación del área para las obras de construcción de la misma , toda vez que para un total de 407 predios requeridos, el 98% corresponde a urbanos, y solamente el 2% a rurales (9 predios) </t>
  </si>
  <si>
    <t>H10R16. Notas de campo.
Terminado por plazo el contrato 3460 de 2008, “CRUCE DE LA CORDILLERA CENTRAL”, se evidencia que el alcance físico pactado no se consiguió en su totalidad. 
Acción 1.</t>
  </si>
  <si>
    <t xml:space="preserve">1. Solicitar a la interventoría el  informe de incumplimiento. 
2. Solicitar a la OAJ la demanda.
</t>
  </si>
  <si>
    <t>Informe y demanda</t>
  </si>
  <si>
    <t>Verificar a través de los informe de interventoría el cumplimiento de escasez de personal en los frentes de trabajo, falta de señalización y protocolos de seguridad industrial, inadecuada disposición del material sobrante y debilidades frente al tema de responsabilidad social.</t>
  </si>
  <si>
    <t>Solicitar a la interventoría el respectivo informe.</t>
  </si>
  <si>
    <t>Oficiar a la ANI como complemento y reiteración del Oficio enviado en el año 2016, en el cual se solicitará informar para el periodo restante de gobierno, las intervenciones previstas en el Proyecto Cruce de la Cordillera Central, con el fin de remitir la información necesaria para lograr la debida coordinación interinstitucional.</t>
  </si>
  <si>
    <t>Oficiar a la ANI solicitando información de futuras proyecciones para la vigencia 2018 de las intervenciones previstas en el corredor del proyecto Cruce de la Cordillera Central, para el suministro de la información de los contratos ejecutados o en ejecución por parte del INVIAS.</t>
  </si>
  <si>
    <t>Oficio (solicitud y respuesta)</t>
  </si>
  <si>
    <t>1. Requerimiento mensualmente a los abogados apoderados de procesos a nivel nacional.
2. Reporte trimestral del administrador del EKOGUI evidenciando que se encuentra actualizado.</t>
  </si>
  <si>
    <t xml:space="preserve">Diligenciar por parte del abogado a cargo, en el aplicativo E-KOGUI, lo correspondiente de acuerdo a las etapas y actuaciones procesales a su cargo. </t>
  </si>
  <si>
    <t>Fortalecer el estudio de los diferentes aspectos a efecto de establecer la ocurrencia o no, del dolo o la culpa grave, para determinar el grado de responsabilidad.</t>
  </si>
  <si>
    <t>Realizar análisis de los casos de acciones de repetición por los abogados del Grupo Judiciales y Litigantes, a través del pre-comité de defensa judicial.</t>
  </si>
  <si>
    <t>1. Requerimiento mensual a los abogados apoderados de procesos a nivel nacional.
2. Reporte trimestral del administrador del EKOGUI evidenciando que se encuentra actualizado.</t>
  </si>
  <si>
    <t>21 metas fueron ajustadas faltando tres meses para finalizar la vigencia, así mismo analizadas las justificaciones expresadas por las dependencias estas obedecen a deficiencias en la planeación de las metas y/o ejecución de las actividades.</t>
  </si>
  <si>
    <t>OAP</t>
  </si>
  <si>
    <t xml:space="preserve">
Verificar la metodología de los indicadores de SISMEG que se están utilizando actualmente.</t>
  </si>
  <si>
    <t xml:space="preserve">
Acercamiento a las unidades rectoras de política DNP, DANE y DAFP para revisar la metodología de formulación de indicadores para la formulación y seguimiento a la gestión institucional, con el fin de adoptar mejoras en la formulación de los indicadores.</t>
  </si>
  <si>
    <t>Hoja de vida de Indicadores</t>
  </si>
  <si>
    <t>OCI</t>
  </si>
  <si>
    <t>H83R15. Riesgo Contable.
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t>
  </si>
  <si>
    <t>SA</t>
  </si>
  <si>
    <t>Registrar la revisión de la pertinencia de firmar o no el acuerdo de la Convocatoria 325 de 2015.</t>
  </si>
  <si>
    <t>Revisar pertinencia de firmar o no el acuerdo de la convocatoria y realizar el respectivo reporte.</t>
  </si>
  <si>
    <t>Reporte cuatrimestral</t>
  </si>
  <si>
    <t>H119R14. Bienes transferidos al Instituto Nacional de Vías- Invías, adquiridos por diferentes entidades. 
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t>
  </si>
  <si>
    <t>Desconocimiento del Invías sobre la totalidad de los predios a su nombre.</t>
  </si>
  <si>
    <t>Deficiencias de comunicación y colaboración entre dichas entidades.</t>
  </si>
  <si>
    <t>Seguimiento al  cumplimiento de los lineamientos  sobre la gestión documental y asesorar en el proceso a las Direcciones Territoriales que así lo soliciten, de acuerdo a la Ley 594 de 2000.</t>
  </si>
  <si>
    <t>Remitir memorando circular con instrucciones sobre la gestión documental y asesorar en el proceso a las Direcciones Territoriales que así lo soliciten.</t>
  </si>
  <si>
    <t>Reporte trimestral de cumplimiento de los lineamientos</t>
  </si>
  <si>
    <t xml:space="preserve">H52R15. Archivística y Gestión Documental.
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t>
  </si>
  <si>
    <t xml:space="preserve">Incluir en los pliegos de condiciones de los nuevos procesos contractuales de Consultoría a ser publicados, un plazo de 15 días para aprobación de Hojas de Vida. </t>
  </si>
  <si>
    <t>Pliegos de contratos de consultoría ajustados</t>
  </si>
  <si>
    <t>SF</t>
  </si>
  <si>
    <t>Reporte semestral</t>
  </si>
  <si>
    <t>Invías registra en su contabilidad la ejecución reportada a través de las actas que soportan la cuenta de cobro del contratista, sin tener en cuenta la fecha en que debía realizar la inversión.</t>
  </si>
  <si>
    <t>La liquidación de amortización de Carreteras, Puentes, Túneles, Líneas Férreas, Muelles y Canales de Acceso, se hace con base en el acta de liquidación y/o acta de recibo final de los contratos.</t>
  </si>
  <si>
    <t>H123R14. Registro de terrenos en la contabilidad.
Existen  291 predios registrados a nombre del Invías, de los cuales no se encuentran reconocidos en la contabilidad 173.
Acción 1.</t>
  </si>
  <si>
    <t>H123R14. Registro de terrenos en la contabilidad.
Existen  291 predios registrados a nombre del Invías, de los cuales no se encuentran reconocidos en la contabilidad 173.
Acción 2.</t>
  </si>
  <si>
    <t>H183R14. Notas a los estados contables incompletas.
Las Notas de los Estados Contables presentan deficiencias en la revelación, debido a que las mismas no permiten conocer situaciones significativas de los hechos contables, económicos y sociales, que afectan los estados contables.</t>
  </si>
  <si>
    <t>Acta</t>
  </si>
  <si>
    <t>SG</t>
  </si>
  <si>
    <t>Efectuar seguimiento a los compromisos adquiridos.</t>
  </si>
  <si>
    <t>Informes semestrales</t>
  </si>
  <si>
    <t xml:space="preserve">Acción 1 . 
1. Celebrar entre el contratista y las comunidades un acuerdo que contenga los criterios o metas, relativo a la ejecución de los recursos del Invías asignados a los proyectos.        
2. Publicar un informe de seguimiento con los avances de cumplimiento de los acuerdos.  </t>
  </si>
  <si>
    <t>Celebrar Comité para aprobación de restructuración financiera del contrato.</t>
  </si>
  <si>
    <t>Documento soporte de la reestructuración financiera para el cumplimiento de los compromisos</t>
  </si>
  <si>
    <t xml:space="preserve">Efectuar informe del cumplimiento del EIA, PMA y licencias que se le solicitará de manera cuatrimestral a la interventoría por parte del supervisor o gestor del proyecto o contrato. </t>
  </si>
  <si>
    <t xml:space="preserve"> Informe de cumplimiento cuatrimestral</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</si>
  <si>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1.
</t>
  </si>
  <si>
    <t>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t>
  </si>
  <si>
    <t>Deficiencias en el control y administración sobre los bienes del Invías.</t>
  </si>
  <si>
    <t>H131R14. Coordinación interinstitucional.
De acuerdo con el análisis de la situación legal y de propiedad de los predios del Invías, se observa que existen diferencias entre la información reportada por entidades como el Instituto Geográfico Agustín Codazzi- IGAC.
Acción 1.</t>
  </si>
  <si>
    <t xml:space="preserve">H131R14. Coordinación interinstitucional.
De acuerdo con el análisis de la situación legal y de propiedad de los predios del Invías, se observa que existen diferencias entre la información reportada por entidades como el Instituto Geográfico Agustín Codazzi- IGAC.
Acción 2. </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</si>
  <si>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1.</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</si>
  <si>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2.</t>
  </si>
  <si>
    <t>Debilidades de control y seguimiento a la licencia de Vertimientos por parte del Instituto Nacional de Vías - Invías.
En consideración a lo anterior, solo se dará el traslado a la incidencia penal, puesto que el Ministerio Público ya fue comunicado como consecuencia de la parte resolutoria del acto administrativo que impone la multa.</t>
  </si>
  <si>
    <t>Debilidades de control y seguimiento a la licencia de Vertimientos por parte del Instituto Nacional de Vías - Invías.</t>
  </si>
  <si>
    <t>Falta de registro y clasificación predial.</t>
  </si>
  <si>
    <t>Adquirir los predios requeridos para la terminación de las obras de los contratos 544-2012; 581-2012;570-2012; 807-2009; 794-2009;  1433-2011 y el 780-2009.</t>
  </si>
  <si>
    <t xml:space="preserve">Adquirir los predios requeridos para terminación de las obras e iniciar procesos de expropiación.                                                     </t>
  </si>
  <si>
    <t>Informe sobre adquisición predial</t>
  </si>
  <si>
    <t xml:space="preserve">Informe </t>
  </si>
  <si>
    <t>H3R15. Proceso de negociación del predio del tramo Quindío con número de ficha predial Q-OO1B.
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t>
  </si>
  <si>
    <t xml:space="preserve">Aplicar y ejercer control de cumplimiento de la adquisición de predios desde la oferta de compra, hasta la adquisición voluntaria o por expropiación para evitar el vencimiento de los términos, mediante las mesas de trabajo entre contratista e interventoría. Check list.                                                               </t>
  </si>
  <si>
    <t xml:space="preserve">Reporte de cumplimiento </t>
  </si>
  <si>
    <t xml:space="preserve">H20R15. Determinación del riesgo predial. 
Contrato Puente Pumarejo  642  de 2015.
Revisada la Matriz de Riesgos de la licitación pública LP-DO-GGP-076-2014, se determinó que el tema predial no fue incluido. Frente a dicha situación la Entidad no suministró justificación.
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t>
  </si>
  <si>
    <t>H21R15. Metodología para valorar rondas hidráulicas. Contrato Puente Pumarejo  642  de 2015.
Ausencia de parámetros técnicos de valoración en  el Apéndice Predial, que permitan ejercer un control efectivo, para la  verificación del precio asignado a los terrenos  paralelos a cuerpos de agua, denominados zonas de rondas hidráulicas.</t>
  </si>
  <si>
    <t xml:space="preserve">H23R15. Gestión predial desplegada por el contratista. Contrato 409 de 2010 Mejoramiento y Mantenimiento del Corredor Tumaco – Pasto – Mocoa.
Se determinó que la gestión predial del contrato quedó inconclusa, teniendo en cuenta que la terminación de éste, correspondió al 31 de marzo de 2016 y que el Invías efectuó delegación para la realización la gestión predial al contratista.
Se presenta  pendientes sin resolverse hasta el momento, como: Escrituración y pagos, expropiación entre otros. Así mismo,  se informa que se encuentra en proceso la elaboración del acta de cierre predial. </t>
  </si>
  <si>
    <t xml:space="preserve">Adquirir y legalizar los predios requeridos para terminación de las obras.                                                                                                                                                                    </t>
  </si>
  <si>
    <t xml:space="preserve">1. Seguimiento ante la alcaldía.                                         
2. Realizar pago contra escritura.                                        
3. Reiterar solicitud ante IGAC.
4. Apropiar recursos para dar cumplimiento al objeto de la adquisición predial ( voluntaria o de expropiación).                                                                           
5. Iniciar proceso de aclaración d cabida linderos  de acuerdo a resolución del IGAC en los casos que sea necesario ante notaria para posterior registro.     </t>
  </si>
  <si>
    <t xml:space="preserve">Informe de gestión predial </t>
  </si>
  <si>
    <t xml:space="preserve">Adquirir y legalizar los predios requeridos para terminación de las Obras.                                                                                                                                                                    </t>
  </si>
  <si>
    <t xml:space="preserve">Con acta de recibo definitivo y soportes anexos, demostrar el no pago doble sobre predio N° Paso montaña 003I Contrato 203 de 2008. </t>
  </si>
  <si>
    <t xml:space="preserve">Actualizar informe de seguimiento financiero al proyecto con acta de recibo de contrato y soportes anexos para demostrar el no pago doble sobre predio N° Paso montaña 003I Contrato 203 de 2008. </t>
  </si>
  <si>
    <t>Carpetas organizadas</t>
  </si>
  <si>
    <t xml:space="preserve">Adquirir y legalizar los predios requeridos para terminación de las obras.                                                                                                                                                                                                                    </t>
  </si>
  <si>
    <t>1. Definir inventario de los predios adquiridos, y colocarlos a la vigilancia del Municipio correspondiente.                                                                                 
2. Mediante escrito, solicitar al municipio de Floridablanca definir la tradición (traspaso) del predio compensado y descargarlo del inventario del Invías.</t>
  </si>
  <si>
    <t>Deficiencia en la supervisión predial.</t>
  </si>
  <si>
    <t xml:space="preserve">H24R15. Balance del estado de la gestión predial. Contrato 203 De 2008 - Ancón Sur Primavera Camilo C Bolombolo. Departamento de Antioquia.
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
</t>
  </si>
  <si>
    <t>Deficiencia en la aplicación de controles orientados a garantizar el cumplimiento de los principios de la gestión pública.</t>
  </si>
  <si>
    <t>H26R15. Documentación que soporta el proceso de adquisición predial. Contrato 203 de 2008.
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t>
  </si>
  <si>
    <t>Deficiencia en la conservación, uso y manejo de los documentos de forma organizada, tal como lo establece el artículo 3° de la ley 590 de 1994.</t>
  </si>
  <si>
    <t xml:space="preserve">H27R15. Aplicación oportuna del proceso de expropiación. Contrato 203 de 2008.
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(a) Para el coso del predio identificado con la ficha predial 009 B I, el cual fue notificado para oferta de compra en  marzo 09 de 2010, y que  a vigencia de 2016, el INVIAS  informa  que aún no se ha iniciado el proceso de expropiación, es decir 6 años después. 
</t>
  </si>
  <si>
    <t>No aplicación oportuna de la expropiación.</t>
  </si>
  <si>
    <t xml:space="preserve">H28R15. Cierre de la gestión predial del contrato 203 de 2008.
Teniendo en cuenta la finalización del contrato, el día 22 de diciembre de 2015, se detectaron  algunos temas  pendientes de cierre, que a continuación se relacionan: 
• Las obras objeto del contrato afectaron el predio donde funcionaba la institución educativa Gustavo Duarte.
• El Instituto indica  que de los 25 expedientes prediales están pendientes por entregar 6 predios por concepto compensación paisajística, toda vez que se encuentran en trámites notariales y de registro. </t>
  </si>
  <si>
    <t>No adecuada administración de los predios de uso público adquiridos en desarrollo de los proyectos viales.</t>
  </si>
  <si>
    <t xml:space="preserve">1. Asignar a la Subdirección recursos para asumir costos para las actuaciones procesales de expropiación por vía Judicial.                                                                     
2. Iniciar los procesos de expropiación dentro de los  términos de Ley, una vez la oferta de compra no ha sido aceptada.                                                                                                              </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</si>
  <si>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2.</t>
  </si>
  <si>
    <t>Lo anterior denota falta de coordinación por parte de las áreas involucradas.</t>
  </si>
  <si>
    <t>Acción 2.
Realizar las acciones administrativas y judiciales a que haya lugar.</t>
  </si>
  <si>
    <t xml:space="preserve">Presentar informe de verificación por parte de la interventoría sobre evaluación, comprobación, inspección y revisión de las fichas prediales. </t>
  </si>
  <si>
    <t>Presentar informe de la interventoría sobre verificación, evaluación, comprobación, inspección y revisión de las fichas prediales.</t>
  </si>
  <si>
    <t>SMF</t>
  </si>
  <si>
    <t>N° Acciones</t>
  </si>
  <si>
    <t xml:space="preserve">
Informar sobre la situación actual de los muelles.</t>
  </si>
  <si>
    <t xml:space="preserve">Analizar la utilización de cada uno de los muelles.
</t>
  </si>
  <si>
    <t xml:space="preserve">
Exigir el cumplimiento a los municipios de las obligaciones establecidas en los contrataos de comodato de los ferrys.</t>
  </si>
  <si>
    <t>Oficiar a los municipios para que remitan los informes y realicen los mantenimientos correspondientes anexando soportes (9 ferrys).</t>
  </si>
  <si>
    <t xml:space="preserve">
Exigir el cumplimiento a los municipios de las obligaciones establecidas en los contratos de comodato de los ferrys.</t>
  </si>
  <si>
    <t>Oficiar a los municipios para que remitan los informes sobre la utilización de los equipos de transporte.</t>
  </si>
  <si>
    <t>Oficios</t>
  </si>
  <si>
    <t>H124R16.Utilización equipos de transporte. 
El manual de funciones de la Subdirección Marítima y Fluvial, establece entre otras la función de Administrar integralmente los procesos de construcción, conservación, rehabilitación, balizaje, dragados y de seguridad en la infraestructura a su cargo.</t>
  </si>
  <si>
    <t>H69R14. Ejecución convenio interadministrativo 1282  de  2013.
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t>
  </si>
  <si>
    <t>Requerir a la Gobernación de San Andrés la finalización del proceso contractual.</t>
  </si>
  <si>
    <t>Obtener el acto administrativo de adjudicación del proceso.</t>
  </si>
  <si>
    <t>Resolución de adjudicación</t>
  </si>
  <si>
    <t xml:space="preserve">H58R16. Adquisición predial.
Desfase en el cumplimiento de las metas establecidas en el cronograma de gestión predial, lo anterior debido a que se dilató el tiempo estipulado para el desarrollo de la fase de preconstrucción; el contrato estableció que para la revisión de los estudios existentes, ajustes y/o actualizaciones y/o complementaciones , actividad contemplada en la etapa de preconstrucción, con un plazo de 90 días calendario.
</t>
  </si>
  <si>
    <t>Reducción en el número de predios a adquirir ya que se excluyó el sector comprendido en la Glorieta Montecarlo, donde inicia el proyecto K50+400 hasta k41+200[1].</t>
  </si>
  <si>
    <t xml:space="preserve">Acción 2.
Disponer de estudios actualizados en el momento de la contratación del proyecto.
</t>
  </si>
  <si>
    <t xml:space="preserve">H2R14. Cumplimiento metas SISMEG (Sistema de Seguimiento Metas de Gobierno). 
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
</t>
  </si>
  <si>
    <t>H1R14.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t>
  </si>
  <si>
    <t>Proyectar directriz  y remitir a DG para su aprobación.</t>
  </si>
  <si>
    <t>Directriz Aprobada</t>
  </si>
  <si>
    <t xml:space="preserve">H11R14. Curva vertical. 
En la visita adelantada al contrato 976 de 2013 (accesos al Viaducto el Tigre) en compañía del Interventor, se pudo evidenciar que con ocasión del asentamiento que tuvo el asfalto con el que se rellenó en acceso al puente en el lado de Cajamarca, hay un resalto en este sitio. 
</t>
  </si>
  <si>
    <t>Resolución</t>
  </si>
  <si>
    <t>H31R14. Cumplimiento metas físicas.
Se presentan dificultades y atrasos en el cumplimiento de las metas físicas de los contratos que a continuación se relacionan:
 Contrato 542 de 2012 y Contrato 780 de 2009.</t>
  </si>
  <si>
    <t xml:space="preserve">H32R14.  a) Contrato 794 de 2009: El alcance del Proyecto “Corredor Troncal Central del Norte”; fue modificado de 102 km a 40 km; b) Contrato 780 de 2009: Se excluyeron 49 km del alcance físico para desarrollar el proyecto  “Transversal de Boyacá - Troncal Central del Norte.
</t>
  </si>
  <si>
    <t>Solicitar informe del estado actual del convenio</t>
  </si>
  <si>
    <t>solicitud de informe a la gobernación de Boyacá</t>
  </si>
  <si>
    <t xml:space="preserve">
Presentar informe sobre los puentes peatonales en el municipio de Chiquinquirá observados por la contraloría.</t>
  </si>
  <si>
    <t>Informe interventoría</t>
  </si>
  <si>
    <t>Acto administrativo</t>
  </si>
  <si>
    <t>Reporte de seguimiento</t>
  </si>
  <si>
    <t>Emitir Directriz de la Dirección General a las Unidades Ejecutoras, que se debe cumplir con la obligación  de precisar  en los estudios previos la fuente que sirvió de base - presupuesto para la estimación del valor de la inversión</t>
  </si>
  <si>
    <t>Memorando Circular</t>
  </si>
  <si>
    <t xml:space="preserve">Realizar reporte de cumplimiento de la Directriz de la Dirección General a las Unidades Ejecutoras de precisar  en los estudios previos la fuente de donde se tomaron los datos para la elaboración de cálculos del presupuesto e incluir los respectivos soportes.   </t>
  </si>
  <si>
    <t xml:space="preserve">Acción 1. 
En los futuros convenios, precisar  en los estudios previos la fuente que sirvió de base - presupuesto para la estimación del valor de la inversión.  </t>
  </si>
  <si>
    <t xml:space="preserve">Acción 2. 
Seguimiento al cumplimiento de la Directriz de la Dirección General a las Unidades Ejecutoras de precisar  en los estudios previos la fuente de donde se tomaron los datos para la elaboración de cálculos del presupuesto e incluir los respectivos soportes.  </t>
  </si>
  <si>
    <t>Presentar  los informes mensuales del Gestor de Proyecto del convenio No. 649-2013, correspondientes a la vigencia 2015.</t>
  </si>
  <si>
    <t>Deficiencia en el seguimiento.</t>
  </si>
  <si>
    <t>Demora perfeccionamiento del contrato.</t>
  </si>
  <si>
    <t xml:space="preserve">H3D16. Plazo ejecución del contrato.
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
</t>
  </si>
  <si>
    <t>Reporte de seguimiento con corte a Diciembre de 2017.</t>
  </si>
  <si>
    <t>Requerir los informes a los Supervisores de los contratos de Interventoría de acuerdo a lo Indicado en el manual de contratación del Invías.</t>
  </si>
  <si>
    <t>1. 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 (2, SRN).
2. Informe de implementación de formatos (1, DO).</t>
  </si>
  <si>
    <t>1.  Formatos (2, SRN).
2. Informe (1, DO).</t>
  </si>
  <si>
    <t xml:space="preserve">Solicitar para los nuevos convenios la inclusión de la información oportuna en el SECOP.
</t>
  </si>
  <si>
    <t>Oficiar a los entes territoriales con los cuales se suscriba convenios la oportuna publicación en el SECOP.</t>
  </si>
  <si>
    <t xml:space="preserve">Reporte semestral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</si>
  <si>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3. 
</t>
  </si>
  <si>
    <t xml:space="preserve">
Evidenciar la normal la ejecución del contrato y la actualización de los estudios y diseños.
</t>
  </si>
  <si>
    <t xml:space="preserve">
Reporte de los estudios y diseños actualizados, y de ejecución de la obra.</t>
  </si>
  <si>
    <t xml:space="preserve">
Evidenciar la normal  ejecución del contrato y la actualización de los estudios y diseños.
</t>
  </si>
  <si>
    <t xml:space="preserve">
Presentar informe donde se sustente la función que cumplía cada interventoría en contrato de obra.</t>
  </si>
  <si>
    <t>Elaboración de informe.</t>
  </si>
  <si>
    <t>Informe.</t>
  </si>
  <si>
    <t xml:space="preserve">Incluir dentro de la carpeta contractual el Acto Administrativo de justificación de la contratación directa.
</t>
  </si>
  <si>
    <t xml:space="preserve">Presentar el Acto Administrativo de justificación de la contratación.
</t>
  </si>
  <si>
    <t>Actualizar la bitácora con los registros respectivos.</t>
  </si>
  <si>
    <t>Oficiar a la interventoría para la entrega de los informes de manera mensual. En el informe final soportar toda la documentación para garantizar la calidad de la obra.</t>
  </si>
  <si>
    <t>Reporte de la actualización y publicación en los aplicativos SECOP y SICO.</t>
  </si>
  <si>
    <t>Evidenciar el cumplimiento de la publicación y actualización del Contrato 140 de 2015 en los aplicativos SECOP y SICO.</t>
  </si>
  <si>
    <t>H50R15. Publicidad del Contrato 140 de 2015.
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t>
  </si>
  <si>
    <t>Debilidades en el control financiero.</t>
  </si>
  <si>
    <t>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t>
  </si>
  <si>
    <t>H55R15. Avance proyectos contratos plan.
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t>
  </si>
  <si>
    <t>H56R15. Registro de información en página web del Invías.
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t>
  </si>
  <si>
    <t>H71R14. Información red terciaria.
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t>
  </si>
  <si>
    <t>Solicitar al gestor de proyecto informe sobre desarrollo del convenio.</t>
  </si>
  <si>
    <t>Solicitar Informe.</t>
  </si>
  <si>
    <t>Documento del proyecto Red Terciaria Norte del Cauca.</t>
  </si>
  <si>
    <t>Reporte, acta de entrega y recibo definitivo y acta de liquidación.</t>
  </si>
  <si>
    <t>Solicitar información a la interventoría.</t>
  </si>
  <si>
    <t>H24ECP. Estructuración Técnica del Proyecto de Mejoramiento y Construcción de la Vía Secundaria Ataco – Planadas del KM 35+900 al KM 38+730 en el Departamento del Tolima. 
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t>
  </si>
  <si>
    <t>La adquisición de las citadas motocicletas se tramitó a través de Colombia Compra Eficiente, estando obligado el INVIAS a la utilización del Acuerdo marco de precios en la forma dispuesta por Colombia Compra Eficiente</t>
  </si>
  <si>
    <t>Actualizar en la pagina web de la entidad la información recibida por las diferentes dependencias.</t>
  </si>
  <si>
    <t>Reportes de información actualizada</t>
  </si>
  <si>
    <t xml:space="preserve">1. Realizar por parte del Grupo de Comunicaciones un inventario de las actualizaciones de información que fueron solicitadas a las unidades ejecutoras y que fueron publicadas.
2. Enviar un reporte mensual a la Oficina de Control Interno.
</t>
  </si>
  <si>
    <t xml:space="preserve">Acción 2. 
Reestructurar internamente los recursos del contrato 1533 de 2015 para garantizar el cabal   cumplimiento a los acuerdos y al plan de Gestión Social aprobado.                             </t>
  </si>
  <si>
    <t>Se presentó por debilidades en las actividades de defensa y seguimiento de los procesos que cursan ante la jurisdicción, generando riesgo de fallos en contra de los procesos que cursan en contra de la Entidad.</t>
  </si>
  <si>
    <t>Acción 1. 
Compilar  los informes mensuales del Gestor de Proyecto del convenio No. 649-2013, correspondientes a la vigencia 2015.</t>
  </si>
  <si>
    <t>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1.</t>
  </si>
  <si>
    <t>Acción 2.
1. Establecer los formatos  de Informes mensuales de Gestor de Proyecto y de Supervisor de Contrato, acorde con las funciones establecidas para estos roles en el Manual de Contratación (SRN).
2 . Reportar el cumplimiento de la implementación de los formatos  de Informes mensuales de Gestor de Proyecto y de Supervisor de Contrato, acorde con las funciones establecidas para estos roles en el Manual de Contratación (DO).</t>
  </si>
  <si>
    <t>Deficiencias en la planeación del Convenio 1724 de 2013, cuyas causas se relacionan a continuación: • Falta de coordinación interinstitucional entre el Ente Nacional y el Ente Territorial, 
• Los Estudios y Diseños Fase III, a cargo de la Gobernación, presentaron en la mayoría de los casos faltantes, inconsistencias y desactualizaciones .
• Deficiencias en la Gestión predial realizada por la Gobernación de Boyacá.
• Falta de planeación técnica y financiera.</t>
  </si>
  <si>
    <t>Reporte de estudios y diseños actualizados</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</si>
  <si>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1.</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</si>
  <si>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2.</t>
  </si>
  <si>
    <t xml:space="preserve">H140R14. Gestión social y predial.
Contrato 544 de 2012: en el informe de interventoría No. 35, existen predios que aún no se han negociado y que inciden en el avance del proyecto, como es el K114+500.
Contrato 581 de 2012: el contratista no ha gestionado todos los trámites prediales.
Contrato  570  de 2012: Se  observa   que  de  los 41  predios   que  se   encuentran  en  proceso  de  negociación, solo  se  encuentran  finalizados 14.
Contrato 807 de 2009: Se verificó que la adquisición de los predios necesarios para adelantar el proyecto no se ha dado en su totalidad.
</t>
  </si>
  <si>
    <t xml:space="preserve">
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t>
  </si>
  <si>
    <t xml:space="preserve">
Acción 1. 
Entregar el informe final del incumplimiento del contrato y demanda de reconvención presentada por el INVIAS en el tribunal de Arbitramento vigente para el contrato 3460 de 2008.  
</t>
  </si>
  <si>
    <t>Evidencia un riesgo frente a la posibilidad de un déficit de unidades de vivienda, para dar cumplimiento a lo establecido en la Licencia Ambiental. Así mismo, es de indicar que no se evidenció a corte de marzo de 2017, un documento oficial donde se establezcan las metas que se tienen previstas para la ejecución del proyecto de vivienda, ni el grado de  avance por parte del Municipio</t>
  </si>
  <si>
    <t>H95R16. Recuperación cartera de difícil cobro.
La Cuenta (1401) - Deudores- Ingresos no Tributarios con saldo de $35.864 millones a 31 de diciembre de 2016 presenta incertidumbre en la posibilidad de cobro de la cartera, generada por la débil gestión en el recaudo de los derechos por la contraprestación portuaria y contribución por valorización.</t>
  </si>
  <si>
    <t xml:space="preserve">H6ECP. Cumplimiento de metas. Proyectos de inversión – Contratos Plan.
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
</t>
  </si>
  <si>
    <t xml:space="preserve">1. Apropiar recursos para dar cumplimiento al objeto de la adquisición predial ( voluntaria o de expropiación).
2. Seguimiento ante la alcaldía.                                          
3. Realizar pago contra escritura.                                   
4. Iniciar proceso de aclaración de cabida linderos  de acuerdo a resolución del IGAC en los casos que sea necesario ante notaria para posterior registro.                                                                             </t>
  </si>
  <si>
    <t xml:space="preserve">1. Organizar los documentos de acuerdo a Check list, instructivo de recepción de documentos de archivo del Invías.                                        
2. Informe de la organización documental en las carpetas de predios. </t>
  </si>
  <si>
    <t>H39R15. Continuidad interventoría Convenio 3141 de 2013. 
Sin embargo, aunque las obras del Convenio 3141 de 2013 no se han terminado de ejecutar, el convenio interadministrativo 3293 de 2013 no fue prorrogado, como consta en el Informe Final Mensual 19 de Febrero de 2016. 
A la fecha de la comunicación de la observación, la contraparte no había contratado la interventoría, siendo esta adjudicada a la Universidad Nacional de Colombia de acuerdo a lo expresado en el anexo al oficio DG 29253 del 23 de junio de 2014.</t>
  </si>
  <si>
    <t>Deficiencia en la supervisión.</t>
  </si>
  <si>
    <t>Debilidades en la planeación presupuestal del convenio.</t>
  </si>
  <si>
    <t>H43R15. Convenio interadministrativo 0517 de 2015,  contrato  de obra LP-MP-001 de 2015.Cumplimiento de funciones de la interventoría.
• En la apertura de la bitácora no se registró la identificación del contrato, ni de los Directores de obra e interventoría ni de los respectivos residentes.
• No se registran completamente cantidades y calidades de materiales empleados o de obras ejecutadas y aunque se han consignado anotaciones sobre toma de muestras para el control de calidad de concretos.</t>
  </si>
  <si>
    <t>Deficiencia en el control a interventoría.</t>
  </si>
  <si>
    <t>H51R15. Interventoría Financiera. 
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t>
  </si>
  <si>
    <t xml:space="preserve">H72R16. Construcción e implementación de Indicadores de gestión.
El Instituto para los cinco (5) indicadores de Gestión relacionados con los Planes Nacionales de Desarrollo Estratégico, así como para los treinta y uno (31) indicadores de actividad; implementó la ficha técnica del indicador, la cual contiene información parcial de los formatos de hoja de vida (código vF-GP-26), formato F-GP-31 Tablero de Indicadores de Gestión y hoja metodológica.
El DNP en su guía metodológica para el seguimiento a la gestión, clasifica dos tipos de indicadores: “Gestión de Proyectos del sector Planeación”  y “Formulación y seguimiento a la Planeación Institucional” ; pero Invías en el aplicativo SIPLAN adoptó indicadores de Gestión y de Actividad (...)
</t>
  </si>
  <si>
    <t xml:space="preserve">Verificar  que cuando estén suspendidos los convenios o contratos no se continúen realizando actividades. </t>
  </si>
  <si>
    <t>Reporte que evidencie la no ejecución de  actividades mientras estén en suspensión los convenios o contratos.</t>
  </si>
  <si>
    <t>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t>
  </si>
  <si>
    <t>Solicitar informe mensual elaborado por los abogados que ejercen la defensa del Invías, involucrando a los Directores Territoriales para que efectúen el seguimiento de la información que se debe diligenciar.</t>
  </si>
  <si>
    <t>Elaboración de Informe.</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</si>
  <si>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1.</t>
  </si>
  <si>
    <t>H66R15. Depósitos Entregados en Garantía – Depósitos Judiciales (142503).</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</si>
  <si>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1.</t>
  </si>
  <si>
    <t xml:space="preserve">H27R16. Mantenimiento Inspección Fluvial del Ministerio de Transporte.  
Las obras objeto del contrato 1036 de 2016, identificadas e indicadas por la Interventoría y el INVIAS, se realizaron obras de mantenimiento consistentes en pintura de las áreas de oficinas, cerramiento perimetral y cubiertas de la Inspección Fluvial del Ministerio de Transporte en el predio aledaño al Muelle Flotante a cargo de INVIAS que no se encontraban en el alcance del contrato. Además no se evidenció un Convenio o acto administrativo para la incorporación de recursos de INVIAS en intervención de áreas del Ministerio. </t>
  </si>
  <si>
    <t xml:space="preserve">Realizar seguimiento a los informes presentados por los contratistas de prestación de servicio. </t>
  </si>
  <si>
    <t xml:space="preserve">H78R16. Administrativo connotación disciplinaria. Supervisión contratos prestación de servicios profesionales - PPNCN.
De acuerdo con lo señalado en los estudios previos del contrato 521 de 2016, en la vigencia 2015 el Invías contaba con nueve (9) contratos para viabilizar el funcionamiento del Plan Nacional de Carreteras Nacionales.
</t>
  </si>
  <si>
    <t>Proferir el documento de seguimiento.</t>
  </si>
  <si>
    <t>Documento de seguimiento semestral</t>
  </si>
  <si>
    <t xml:space="preserve">Diseñar la programación anual de la contratación de prestación de servicios. </t>
  </si>
  <si>
    <t>Programación diseñada.</t>
  </si>
  <si>
    <t>Programación</t>
  </si>
  <si>
    <t>Especificaciones técnicas acogidas y modalidad seleccionada.</t>
  </si>
  <si>
    <t>Una por cada clase de compra</t>
  </si>
  <si>
    <t>Conciliar información con la Oficina Asesora Jurídica, Grupo Presupuesto y Grupo Contabilidad.</t>
  </si>
  <si>
    <t>Evidenciar el pago de sentencias, conciliaciones, laudos arbitrales y conciliaciones extrajudiciales por valor de $55.020.130.000.</t>
  </si>
  <si>
    <t>AC2017</t>
  </si>
  <si>
    <t>Deficiencias en cuanto a la depuración y no se tiene una información exacta sobre el número de sus inmuebles, su valor, ubicación, uso y estado demostrando un inadecuado control de sus recursos o actividades, así como deficiente gestión en el proceso de depuración de los inmuebles recibidos de entidades ya liquidadas, lo cual evidencia debilidades en la gestión institucional de las áreas que participan en el proceso contable.</t>
  </si>
  <si>
    <t>H2AC17. Funciones y Responsabilidades sobre la infraestructura de Transporte, asignadas al Ministerio de Transporte y a las Entidades del Orden Nacional, mediante de la Ley 105 de 1993.
En visita de inspección física a una muestra de siete (7) Estaciones férreas y un (1) paradero, entregados al Instituto para su administración y custodia se encontró: De los ocho (8) inmuebles, las Estaciones Betania y Suesca, se encuentran en explotación mercantil y presentan un buen estado de conservación, las seis (6) restantes presentan alto grado de deterioro. (...)</t>
  </si>
  <si>
    <t>Cumplimiento parcial de los Artículos 19 y 20 de la Ley 105 de 1993, lo que genera deficiencias en la identificación y conservación de los bienes a cargo del Instituto.</t>
  </si>
  <si>
    <t>Administrativo con presunta incidencia disciplinaria</t>
  </si>
  <si>
    <t>Administrativo</t>
  </si>
  <si>
    <t>Administrativo con presunta connotación disciplinaria</t>
  </si>
  <si>
    <t>H8AC17. Obligaciones del convenio No. 1056 del 2006 de la Dirección de Tránsito y Transporte, DITRA con respecto al INVIAS- Informes.
El Invías a través del Programa de Seguridad en Carreteras Nacionales, no exige el cumplimiento del convenio 1056 de 2006 que en su cláusula quinta “Obligaciones de la Dirección de la Policía Nacional”.</t>
  </si>
  <si>
    <t>No se exige el cabal cumplimiento de la rendición de informes mensuales, que permitan evidenciar el seguimiento físico por parte del supervisor del Instituto Nacional de Vías-INVIAS, el grado de avance, la situación financiera del convenio en el transcurso del tiempo, entre otros; constituyéndose en situaciones que afectan el cumplimiento de la misión para el cual fue creado el Programa PSCN.</t>
  </si>
  <si>
    <t>16 02 001</t>
  </si>
  <si>
    <t>H44R14. Estructuración estudios previos-metas físicas contratadas.
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t>
  </si>
  <si>
    <t>H41R14.  Alcance del objeto a contratar Contrato 1844 de 2012.
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t>
  </si>
  <si>
    <t>Desactualización y desorganización de los inventarios, falta de control en el procedimiento de disposición de los elementos en el almacén de la entidad y falta de mantenimiento a las bodegas.</t>
  </si>
  <si>
    <t>H5AC17. Disposición de los elementos en el almacén de la Entidad.
En visita practicada al Almacén de la Entidad ubicado en la sede Fontibón se evidenció debilidades en la organización de la bodega por cuanto los bienes muebles no tienen una disposición y clasificación por grupo o por algún tipo de elemento que lo identifique. Asimismo, la bodega no cuenta con una interface en línea con el SAI, lo que afecta la actualización oportuna de los ingresos y egresos de elementos. Los vehículos inservibles, por reparar y algunas motocicletas nuevas se encuentran al aire libre. Las bodegas presentan filtración de agua.</t>
  </si>
  <si>
    <t>Actualizar el inventario de las Estaciones Férreas propiedad del INVIAS y determinar su estado de conservación de las mismas.</t>
  </si>
  <si>
    <t>Actividad 1. El Grupo de Bienes Inmuebles con base en las escrituras y actas de entrega, actualizara el inventario y la base de datos de bienes fiscales de las Estaciones Férreas y paraderos propiedad del Invías. (SA).
Actividad 2. El inventario final de Estaciones Férreas y paraderos se enviara a la Subdirección Red Terciaria y Férrea para determinar las edificaciones objeto de conservación de acuerdo a los recursos que tengan asignados. (SRT).</t>
  </si>
  <si>
    <t>Informe Semestral</t>
  </si>
  <si>
    <t>Organizar la bodega de Fontibón.</t>
  </si>
  <si>
    <t xml:space="preserve">Actividad 1. Requerir a la Dirección General de Tránsito y Transporte -DITRA- de la Policía Nacional para que dentro de los 5 primeros días de cada mes se informe sobre las actividades desarrolladas en cumplimiento de la cláusula quinta del convenio 1056 de 2006.
Actividad 2. Realizar seguimiento al cumplimiento de la entrega mensual de informes establecido en la cláusula quinta del convenio 1056 de 2006.   
</t>
  </si>
  <si>
    <t>Oficio e  Informes mensuales</t>
  </si>
  <si>
    <t>Se enviará un equipo de trabajo para la organización de la misma.</t>
  </si>
  <si>
    <t xml:space="preserve">H116R16. Sentencias y Conciliaciones. 
La Entidad refleja créditos judiciales adeudados por valor de $237.436.6 millones y los recursos asignados fueron de $55.020.1 millones, lo cual evidencia un déficit presupuestal de $182.416.5 millones. </t>
  </si>
  <si>
    <t>H119R16. Utilización Muelles propiedad de Invías. 
En la administración pública el principio de eficiencia, está orientado a la optimización de los recursos disponibles e invertidos, respecto de los muelles el rendimiento o desempeño del servicio prestado por parte del bien adquirido o construido, en relación a su coste.</t>
  </si>
  <si>
    <t xml:space="preserve">H123R16. Obligaciones. 
Municipios y supervisión del convenio interadministrativo de comodato Invías ha destinado recursos de su presupuesto para ejecutar obras de mantenimiento y conservación de los equipos, pese a que el convenio interadministrativo en los literales a, b, h, i, de la Cláusula Séptima , establece la obligación en cabeza del Municipio y que la Cláusula Décima Tercera  -Mejoras-, establece el Municipio queda autorizado para efectuar las mejoras necesarias, además la cláusula decima Supervisión, establece la responsabilidad de velar por el cumplimiento de cada una de la obligaciones y cláusulas de este convenio. 
</t>
  </si>
  <si>
    <t>H10ECP. Modificación alcance Contrato de Obra 1787 de 2014. 
Se excluyeron cuatro (4) km del alcance físico del proyecto “Corredor Vial Riosucio - Belén De Bajirá - Caucheras”; sin que se redujera el valor de la apropiación presupuestal de los contratos de obra 1787 de 2014 y de interventoría  2053 de 2014.
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t>
  </si>
  <si>
    <t xml:space="preserve">H7R15. Estudios y diseños Fase III - Obras Contrato Plan Boyacá. 
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t>
  </si>
  <si>
    <t>H10R15. Resolución justificando la modalidad de contratación directa del Convenio 1724 de 2013.
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t>
  </si>
  <si>
    <t xml:space="preserve">H16R15. Proceso de supervisión de convenios interadministrativos.
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 Convenio Interadministrativo 1344 de 2014 
• Convenio Interadministrativo 1345 de 2014
 </t>
  </si>
  <si>
    <t>H17R15. Construcción de puentes peatonales en vías concesionadas - Alcance físico de las obras y plazo de las mismas. 
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t>
  </si>
  <si>
    <t>Seguimiento al cumplimiento de la cláusula quinta del convenio 1056 de 2006.</t>
  </si>
  <si>
    <t>Porcentaje de avance físico de ejecución de las actividades</t>
  </si>
  <si>
    <t>AUDITORIA DE CUMPLIMIENTO 2017</t>
  </si>
  <si>
    <t>AUDITORIA REGULAR 2016</t>
  </si>
  <si>
    <t>DENUNCIA 2016</t>
  </si>
  <si>
    <t>ESPECIAL CONTRATOS PLAN 2016</t>
  </si>
  <si>
    <t>ESPECIAL VÍAS PARA LA PROSPERIDAD 2016</t>
  </si>
  <si>
    <t>AUDITORIA REGULAR 2015</t>
  </si>
  <si>
    <t>AUDITORIA REGULAR 2014</t>
  </si>
  <si>
    <t>PORCENTAJES GENERALES</t>
  </si>
  <si>
    <t>DEPENDENCIA</t>
  </si>
  <si>
    <t>SUBDIRECCIÓN RED NACIONAL DE CARRETERAS</t>
  </si>
  <si>
    <t>DIRECCIÓN OPERATIVA</t>
  </si>
  <si>
    <t>SUBDIRECCIÓN RED TERCIARIA Y FÉRREA</t>
  </si>
  <si>
    <t>SUBDIRECCIÓN MARÍTIMA Y FLUVIAL</t>
  </si>
  <si>
    <t>SUBDIRECCIÓN DE PREVENCIÓN Y ATENCIÓN DE EMERGENCIAS</t>
  </si>
  <si>
    <t>SUBDIRECCIÓN DE ESTUDIOS E INNOVACIÓN</t>
  </si>
  <si>
    <t>SUBDIRECCIÓN DE MEDIO AMBIENTE Y GESTIÓN SOCIAL</t>
  </si>
  <si>
    <t>DIRECCIÓN TÉCNICA</t>
  </si>
  <si>
    <t>DIRECCIÓN DE CONTRATACIÓN</t>
  </si>
  <si>
    <t>SECRETARÍA GENERAL</t>
  </si>
  <si>
    <t>SUBDIRECCIÓN ADMINISTRATIVA</t>
  </si>
  <si>
    <t>SUBDIRECCIÓN FINANCIERA</t>
  </si>
  <si>
    <t>OFICINA ASESORA DE PLANEACIÓN</t>
  </si>
  <si>
    <t>OFICINA DE CONTROL INTERNO</t>
  </si>
  <si>
    <t>DG</t>
  </si>
  <si>
    <t>DIRECCIÓN GENERAL</t>
  </si>
  <si>
    <t>OFICINA ASESORA JURÍDICA</t>
  </si>
  <si>
    <t>Incumplimiento  del artículo 3 del Decreto 2056 de 2003, Patrimonio del Instituto Nacional de Vías. Existiendo inmuebles que carecen de dirección o la misma está desactualizada y sin cédula catastral.</t>
  </si>
  <si>
    <t>No se cuenta con una base única de predios de uso público.</t>
  </si>
  <si>
    <t>H18AF17. Notas a los Estados Financieros. 
Las Notas a los Estados Financieros no reflejan la información suficiente para que sirva de complemento a la interpretación y entendimiento de las cifras plasmadas en los estados financieros.</t>
  </si>
  <si>
    <t>Falta de conciliación con las diferentes dependencias administrativas y ejecutoras.</t>
  </si>
  <si>
    <t>Constitución de  Reserva Presupuestal de manera no adecuada, lo que   ocasiona presunto incumplimiento del artículo 89 del Decreto 111 de 1996.</t>
  </si>
  <si>
    <t>No  observancia a los requerimientos y plazos establecidos en los artículos 173, 176, 177 y 76 del Decreto 01 de 1984   y respecto de los artículos 192,195 y 308 de la ley 1437 de 2011 , para el pago dinerario de obligaciones.</t>
  </si>
  <si>
    <t xml:space="preserve">Informe con registro fotográfico </t>
  </si>
  <si>
    <t>H43AF17. Obras no ejecutadas. Convenio 2742 de 2009.
Debido al no cumplimiento de la totalidad de las actividades contratadas por parte de los tres primeros contratos de obra suscritos por Ecopetrol, el proyecto que actualmente se encuentra dividido en cuatro sectores, presenta tan solo un avance significativo del 78% para el sector 3, mientras que para los sectores 2, 0 y 1 es del 0%, 12% y 22%, respectivamente. La prolongación en el término del citado Convenio Interadministrativo, además de incrementar los costos del Proyecto “Gran Vía Yuma”, no ha sido oportuno tanto en el beneficio social que genera su entrada en operación.</t>
  </si>
  <si>
    <t>Deficiencias en la labor de  seguimiento y supervisión por parte del INVIAS, lo cual además del incrementar los costos del proyecto, redunda en el desmejoramiento de las buenas condiciones de transitabilidad para los usuarios de este futuro corredor vial.</t>
  </si>
  <si>
    <t>Falta disciplinaria por la violación del numeral 4 del artículo 25 de la Ley 80 de 1993 y de los art. 83 y 84 de la Ley 1474 de 2011, por deficiencias en la supervisión e interventoría del proyecto.</t>
  </si>
  <si>
    <t>H57AF17. Costo modificación de especificaciones existentes. 
La solución de ingeniería empleada para reemplazar el imperlex colocado en los túneles cortos por el anterior contratista, generó la realización de algunas actividades que implicaron ajustes en las especificaciones existentes de los túneles. Dichas actividades constituyen un presunto detrimento patrimonial por un valor de Cuatro Mil Seiscientos Quince Millones Novecientos Treinta y Cinco Mil Trescientos un Pesos ($4.615.935.301) , por ser el resultado de la no terminación de las obras por parte del anterior contratista y las deficiencias en calidad de dichas obras (obras ya pagadas al contratista).</t>
  </si>
  <si>
    <t xml:space="preserve">Deficiencias en la planeación y supervisión del proyecto (tanto de los supervisores de la entidad contratante como de la interventoría). </t>
  </si>
  <si>
    <t>Administrativo con presunta incidencia disciplinaria y fiscal</t>
  </si>
  <si>
    <t>Administrativo con presunta incidencia fiscal y disciplinaria</t>
  </si>
  <si>
    <t xml:space="preserve">Administrativo con presunta incidencia disciplinaria </t>
  </si>
  <si>
    <t>Administrativo con presunta incidencia disciplinaria, para indagación preliminar</t>
  </si>
  <si>
    <t>AF2017</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</si>
  <si>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1.
</t>
  </si>
  <si>
    <t>Acción 2. 
Presentar informe final de ejecución mediante acta de entrega y recibo definitivo y acta de liquidación.</t>
  </si>
  <si>
    <t>Acción 1.
Elaborar documento  acerca  del proyecto Red Terciaria Norte del Cauca, el cual no hace parte del convenio 2780 de 2013, objeto de la auditoría, pero que se encuentra incluido en el CONPES 3773 de 2013.</t>
  </si>
  <si>
    <t xml:space="preserve">Acción 3. 
Presentar informe del estado actual de los proyectos de Cauca y Tolima. </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</si>
  <si>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1.</t>
  </si>
  <si>
    <t xml:space="preserve">H89R16. Acciones de repetición.
La entidad no hace una completa evaluación de los diferentes aspectos, entre otros, técnicos, presupuestales, logísticos, legales de la conducta en que haya incurrido el servidor o ex servidor público que le permita establecer la ocurrencia del dolo o de la culpa grave con que pudieran haber actuado y así determinar su grado de responsabilidad en los daños antijurídicos causados en ejercicio de funciones públicas o con ocasión de ellas que dieron origen a la sentencia donde se condena al Invías. </t>
  </si>
  <si>
    <t>H88R16 Cobro coactivo por concepto de valorización.
De acuerdo con la información remitida por la Entidad , frente a la declaratoria de pérdida de fuerza ejecutoria de los cobros por valorización, se están adelantando actividades para declarar la pérdida de fuerza ejecutoria de los cobros de valorización e intereses por parte del Grupo de Jurisdicción Coactiva, el cual  está gestionando el proyecto de resolución de pérdida de fuerza ejecutoria</t>
  </si>
  <si>
    <t xml:space="preserve">
H22R15. Aspectos prediales en la fase de estructuración contractual del Programa Vías para la Equidad.
El Instituto Nacional de Vías no cuenta con la identificación de afectación predial que genera la ejecución del Programa Vías para la Equidad, 
</t>
  </si>
  <si>
    <t>H32R15. Estudios previos, planeación y ejecución de obras derivadas del convenio 267 (200925) de 2009. 
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t>
  </si>
  <si>
    <t>H38R15. Convenio 3141 de 2013 – ejecución de obras con contratos de obra suspendidos.
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t>
  </si>
  <si>
    <t>H61R15. Información procesos judiciales.
Se presenta diferencia de 830 procesos judiciales, entre la  información de procesos judiciales reportada por la entidad en el Formato F.9 - SIRECI y la reportada en el Sistema Único de Gestión e información Litigiosa del Estado Ekogui.
En el formulario F9 de la Cuenta Fiscal 2015, aparecen registrados 3.386 procesos judiciales. 
De otra parte, la Entidad con oficio OCI 18499  del 26 de abril de 2016, reportó que en el Sistema Único de Gestión e información Litigiosa del Estado EKogui con corte a diciembre 31 de 2015, se registra un total de 4.216 procesos judiciales activos.</t>
  </si>
  <si>
    <t>H62R15. Funciones del apoderado. 
Algunos de  los apoderados designados por Invías presuntamente no están dando cabal cumplimiento a sus funciones, acorde con lo establecido en el Artículo 10 del Decreto 2052 de 2014 "Por el cual se reglamenta la implementación del Sistema Único de Gestión e Información de la Actividad Litigiosa del Estado - EKogui.</t>
  </si>
  <si>
    <t>H64R15. Pago fallos, laudos  y conciliaciones judiciales.
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t>
  </si>
  <si>
    <t>H96R15. Apropiación Presupuestal rubro Sentencias y Conciliaciones. 
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t>
  </si>
  <si>
    <t>AUDITORIA FINANCIERA 2017</t>
  </si>
  <si>
    <t xml:space="preserve">H90R16. Devolución de Resoluciones de Pago.
La Oficina Asesora Jurídica-OAJ del Invías no ha cumplido de manera eficiente el sistema de gestión de calidad del INVIAS, específicamente el paso 12 del flujo de actividades del Procedimiento Pago de Créditos Judiciales del Proceso de Gestión de Defensa Judicial en el cual el Coordinador del Grupo de Procesos Judiciales da el aval al acto administrativo de ejecución por medio del cual se ordena el pago de la obligación, ya que el 20% (24) de las resoluciones de pago aclaran o modifican otras resoluciones de pago expedidas por la oficina Jurídica. 
</t>
  </si>
  <si>
    <t xml:space="preserve">Acción 2.
Introducir en los pliegos de condición en el ítem de CONDICIONES DEL CONTRATO - Documentos que debe entregar el CONSULTOR, un enunciado que diga: " Nota 1: Las hojas de vida del personal necesario para impartir la orden de inicio del contrato deberán ser aprobadas por la firma interventora y avaladas por la unidad ejecutora en un término no mayor a quince (15) días calendario.", con el fin de mejorar el tiempo transcurrido desde el momento de suscripción del contrato y la orden de inicio del mismo, la cual no puede ser superior a un mes. </t>
  </si>
  <si>
    <t>Por la no aplicación del 7.28 "INTERVENTORÍA DE LOS TRABAJOS" (PLIEGOS DE CONDICIONES).</t>
  </si>
  <si>
    <t xml:space="preserve">H5R15. Modificaciones contractuales.
Realizada una evaluación de los ítems contractuales y las cantidades previstas a ejecutar en desarrollo del Contrato 3361/2007, se determinó lo siguiente:
El contrato comprendía inicialmente la ejecución de 62 ítems por $84.527.6 millones, de los cuales fueron suprimidos 10 por $3.731.88 millones, y posteriormente adicionados 141 nuevos o ÍTEMS NO PREVISTOS por $88.887.84 millones (los cuales representan el 53.23% del valor final de contrato), para un total de 193 ítems. De estos ítems, fueron finalmente ejecutados 183 ítems en obra, es decir, la cantidad de ítems contractuales se vieron incrementados en un 195%.
</t>
  </si>
  <si>
    <t>Deficiente gestión ya que con base al Apéndice E “GESTIÓN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t>
  </si>
  <si>
    <t>H56AF17. Costo pagado obras ejecutadas en el contrato 806 de 2017 por calidad de obras del contrato 3460 de 2008.
Dentro de la ejecución del contrato 806/2017 se han generado actividades como • Demolición con explosivos; • Corte de gran diámetro de concreto. Dichas actividades se han generado por deficiencias en las obras ejecutadas por parte del anterior contratista (quien las realizó mediante el contrato 3460 de 2008), que han obligado al Instituto Nacional de Vías a ejecutar actividades adicionales mediante otro contrato para subsanar dichas deficiencias,  lo cual se constituye en un presunto detrimento patrimonial por un valor de Mil Setecientos Ochenta y Tres Millones Ciento Doce Mil Cuatrocientos Veintitrés Pesos ($1.783.112.423).</t>
  </si>
  <si>
    <t>H59R14. Contrato No 1289 del 8 de octubre de 2014 el cual tiene por objeto el mejoramiento y mantenimiento de la carretera Candelaria – La Plata.
La meta física de la longitud de pavimento se estableció en 1 Km comprendido entre el PR 44+900 al PR 45+900 y la atención de dos sitios críticos ubicados en el PR 4+150 y el PR 22+700, sin embargo se ejecutaron 903.7 m de pavimento y no se hizo obra en los dos sitios críticos.</t>
  </si>
  <si>
    <t xml:space="preserve">H64R14. Construcción del Puente de Honda.
Al revisar el desarrollo del Contrato de Interventoría 653 de 2012, se evidencia el pago por actividades que presuntamente no estaban justificadas  por las cuales se canceló cerca del 40% del valor del contrato de Interventoría. </t>
  </si>
  <si>
    <t>H81R14. Plazo ejecución del convenio 598 de 2013 y del contrato de interventoría 3799 de 2013.
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t>
  </si>
  <si>
    <t>H103R14. Estudios previos insuficientes. convenio No. 901 de 2013 y 902 de 2013 celebrado entre Invías y Alcaldía del municipio de Mocoa (Putumayo).
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t>
  </si>
  <si>
    <t>H130R14. Implementación de trenes de cercanías para pasajeros.
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t>
  </si>
  <si>
    <t>H134R14. Trámite de denuncia 2014-77415-82111-D. Contrato 4149 de 2013.
LA CGR recibió denuncia # 2014-77415-82111-D del 26/12/2014 en la que se refieren a presuntas irregularidades en el pago de los servicios de interventoría en virtud del contrato 4149 del 30 de diciembre 2013.</t>
  </si>
  <si>
    <t>Se consolidó la información en un informe.</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</si>
  <si>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2.
</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</si>
  <si>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</si>
  <si>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ADP2017</t>
  </si>
  <si>
    <t>Informe sobre el estudio de la política de aplicación del factor multiplicador.</t>
  </si>
  <si>
    <t>Informe de política con corte a: 30/10/2018 y definitivo 30/11/2018.</t>
  </si>
  <si>
    <t>Acción 3.
Revisar la política de la entidad respecto de la aplicación del factor multiplicador y ajustar  el manual de interventoría si es del caso.</t>
  </si>
  <si>
    <t>AUDITORIA DERECHO DE PETICIÓN 2017</t>
  </si>
  <si>
    <t>H83R14. Alcance físico del Convenio 598 de 2013.
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t>
  </si>
  <si>
    <t xml:space="preserve">H79R14. Estudios previos convenio 598 de 2013. 
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t>
  </si>
  <si>
    <t xml:space="preserve">H65R14. Gestión predial para la ejecución de las obras.
CONVENIO 3141/13 - ICCU y CONVENIO 3075/13 – GOBERNACIÓN DE BOYACÁ.
</t>
  </si>
  <si>
    <t>H1ACSRT17. Contrato de Interventoría 1109 de 2015.
La Subdirección Red Terciaria[1] impartió orden de inicio al contrato de interventoría 1109 de 2015[2] el 25 de noviembre de 2015, siendo suspendido por 90 días desde el día 30 de noviembre de 2015 y luego por 53 días más, reanudándose el 21 de mayo de 2016. De otra parte, sólo hasta el 15 de abril de 2016 se adjudicó el correspondiente contrato de obra objeto de la interventoría, suscribiéndose el acta de inicio el 27 de junio de 2016, extendiéndose los términos de ejecución hasta enero de 2017, que llevó a la interventoría a ser prorrogada 4 veces, incrementándose el valor de esta en la suma de $28,6 millones, tal como se desprende la Adición 03 del 21 de noviembre de 2016.</t>
  </si>
  <si>
    <t xml:space="preserve">Deficiencias y debilidades, respecto de la observancia normativa, a tener en cuenta para el desarrollo de la interventoría y que estaba reglamentada en los en los ítems 8.2, 8.3 y 8.22 de los pliegos de condiciones del concurso de méritos, </t>
  </si>
  <si>
    <t>Fallas en los controles de supervisión y de seguimiento por parte de la Entidad, dado que al no dar cumplimiento a las especificaciones establecidas por Invías y en el pliego de condiciones del contrato de obra y las modificaciones que finalmente realizó el ente territorial a los ítems del contrato, llevó a que se efectuará una intervención a nivel de afirmado en cantidad de 6.664.14 m3 por $1.012,6 millones</t>
  </si>
  <si>
    <t xml:space="preserve">H4ACSRT17. Convenio 1216 de 2014 – Alcance Plan de Obras y Liquidación 
En visita administrativa realizada el 24 de octubre de 2018 a las obras realizadas, se evidenció que no se intervino los 22.1 km ya que la Gobernación priorizó la construcción de placa huella de manera continua e ininterrumpida en un tramo de 8.2 km desde el PR 22+090 al PR 13+790[1], dejando sin intervenir tramos como el de Minca K 0+000 al K 7+900 m, el Campano del K 7+ 900 m al K13+900 m, encontrando que a lo largo del corredor de la vía no hay uniformidad ni homogeneidad que permita la movilidad a más de 10 km/hora, continuo deterioro que dificulta el tránsito vehicular y fallos en el talud (derrumbes) en algunos lugares que deterioraron la placa huella construida </t>
  </si>
  <si>
    <t xml:space="preserve">Denota debilidades de planeación y deficiencias en la estructuración de los proyectos, afectándose el principio de Planeación como principio rector de la contratación estatal, que es una manifestación del Principio de Eficacia.
</t>
  </si>
  <si>
    <t>Fallas en los controles de supervisión y de seguimiento por parte de la Interventoría del contrato, dado que aprobó y dio aval a la mencionada acta, sin percatarse y glosar la utilidad por mayor valor, que se le estaba reconociendo al contratista en la suma de $3,6 millones.</t>
  </si>
  <si>
    <t>Se presenta ya que el fundamento de la adopción del plazo inicial en los dos contratos, no tuvieron en cuenta, los tiempos de dedicación estipulados para el personal técnico establecido en la propuesta económica del contratista, y tampoco consideró el tiempo en que se debía adelantar, las actividades de seguimiento que en cumplimiento a la función de vigilancia y control debía efectuar la interventoría en tres y dos contratos, a desarrollarse en diferentes municipios, falta de concordancia en tiempo, que llevó a que la labor de control fuera prorrogada inmediatamente después del inicio de su ejecución.
... "afectándose el principio de Planeación como principio rector de la contratación estatal"..."vulnerando aspectos normados en el Articulo 25 del Estatuto General de Contratación Administrativa, así como a principios de la Función Administrativa consagrados en el Artículo 3 de la Ley 489 de 1998".</t>
  </si>
  <si>
    <t>H10ACSRT17. Se observa que en la cláusula quinta, parágrafo primero del Convenio No 1216 de 2014, se le está dando la facultad al interventor del Contrato de Obra derivado del Convenio, de ser pagador del gasto al establecer: “(… y que se requiere para el pago de cheques únicamente, la firma del Interventor contratado por el Instituto y del Tesorero de EL DEPARTAMENTO…)”
Se observa que mediante oficio No DT MAG 23295 del 11 de mayo de 2015, el Director Territorial del Magdalena solicita, “que el representante legal del consorcio regional, (Interventoría). Como persona autorizada por parte de la interventoría para firmar la cuenta de apertura dejara el manejo de los recursos del convenio 1216 de 2014”. Es así que a partir de dicha autorización, el interventor del convenio junto con el jefe de la Oficina de Tesorería del Departamento viene ejerciendo funciones de pagador.
A nivel del diseño de controles, lo evidenciado en el Convenio Interadministrativo, constituye a criterio de la CGR una falencia en la segregación de funciones, entendiendo por esto, “el separar las responsabilidades incompatibles que pueden crear la posibilidad para una acción no deseada (Ej.: Separar la autoridad de firmar cheques, de la autoridad para hacer aprobaciones de pagos)” , al delegar en un mismo sujeto la realización de las labores de interventoría y a su vez, ser ordenador del gasto de una cuenta conjunta.</t>
  </si>
  <si>
    <t>No se está dando cumplimiento a lo establecido en la Resolución 780 del 10 de febrero de 2014 del INVIAS, por medio de la cual se delegan funciones, toda vez que en el artículo 7 numeral 1, se delega en los Directores Territoriales del Instituto, la ordenación del gasto y del pago, quien a su vez, está delegando en el Interventor dicha labor.
Podría constituir un posible riesgo de conflicto de intereses para el Interventor, y por ende, constituye una observación con presunta incidencia disciplinaria, al inobservar lo definido en el artículo 40 de la Ley 80 de 1993 parágrafo único, así como del artículo 28 de la ley 1150 de 2007, los artículos 33 y 34 del título IV de la Ley 734 de 2002 y el párrafo del parágrafo 3 del artículo 84 de la Ley 1474 de 2011.</t>
  </si>
  <si>
    <t>H11ACSRT17. Efectuado el análisis al desarrollo del contrato de obra No. 672 de 2016, el cual tenía como objetivo la construcción de los accesos y rehabilitación del puente sobre el río Páez, se pudo evidenciar que los elementos estructurales del puente fueron construidos mediante el contrato de obra No. 3408 de 2013 , con un plazo inicial de 6,5 meses e inversión total por $8.953,79 millones y a pesar de haber superado los términos y montos inicialmente previstos respecto de un presupuesto inicial, se liquidó y recibió a satisfacción por parte del INVÍAS, sin que se hubiera cumplido con el objeto de mejora de la movilidad y conectividad para las poblaciones circunvecinas, y tampoco que hubiere servido a la superación de las circunstancias de la emergencia en las que fue justificada y planeada su construcción, ya que quedaron pendiente los aproches  de la vía que permitiera su utilización.</t>
  </si>
  <si>
    <t>Esto, en razón a que la gestión adelantada por la Entidad, logró una respuesta de mejoramiento de la viabilidad y conectividad de la zona, así como de los motivos que generaron la urgencia manifiesta, solo cinco (05) años después de que se presentaran las circunstancias que motivaron a esta, ya que en desarrollo del ítem de estudios y diseños, debió cambiarse la alternativa inicial , y debiera ajustar las cantidades y  especificaciones del diseño, mediante la suscripción de diez (10) adiciones, que aumentaron el valor inicialmente previsto en un 50%, sin que se lograra por déficit presupuestal, cumplir con la construcción de todos los ítems contractuales iniciales, ya que se priorizó la estructura dejando de lado otros elementos como los aproches y al ser jurídicamente imposible adicionarlo en más del 50% de su valor inicial, se procedió a su liquidación y a efectuar un nuevo contrato  para su terminación.</t>
  </si>
  <si>
    <t>H12ACSRT17. Acorde con lo estipulado en el ítem número 22 de la Propuesta Económica del contrato de obra derivado del Convenio interadministrativo No. 476 de 2015, ejecutado por el municipio de Valle de San José, Santander, se evidenció que a pesar que se tenía contemplado el suministro e instalación de 4 señales verticales no se instalaron, en razón a que la interventoría  aprobó la eliminación del ítem con la finalidad de completar otras cantidades faltantes, desconociendo lo indicado en el Manual de “Señalización Vial Dispositivos Uniformes para la regulación del tránsito en calles, carreteras y ciclo rutas de Colombia 2015” que establece que los puentes largos o cortos requieren ser señalizados.</t>
  </si>
  <si>
    <t>La falta de señalización conlleva a que se genere el riesgo de accidentes y responsabilidades civiles extracontractuales, por incumplimiento de los artículos 2  y 3  de la Resolución No. 1885 del 17 de junio de 2015 , que podría comprometer a la entidad en eventos de catástrofes que deban ser indemnizadas, dado que el manual mencionado contiene aspectos técnicos y administrativos, que se constituyen en un documento técnico-obligatorio.</t>
  </si>
  <si>
    <t>H13ACSRT17. Obligaciones Convenio Interadministrativo No.1739 de 2014, celebrado con el Municipio de Puerto Parra, se dio inicio al contrato de obra, sin que tuviera finalizado la gestión predial y ambiental estipulada lo que llevo a justificar las prorrogas.</t>
  </si>
  <si>
    <t>Debilidades en la ejecución de controles asociados a la identificación, seguimiento y verificación de todos los aspectos que afectan el desarrollo de los convenios suscritos.</t>
  </si>
  <si>
    <t>H14ACSRT17. Contrato de Obra No.672 de 2016. El parágrafo segundo de la clausula quinta del contrato de obra No.672 de 2016,establecio el procedimiento para el pago de las actas de obra, sin embargo se evidencio que el consorcio INZA3, superó los plazos predefinidos para su presentación tal como se observo en las actas parciales de obra números 1,8,9,11 y 12 las cuales no se tramitaron dentro de los términos  reglamentadas es decir 5 días después a la finalización del mes de ejecución.</t>
  </si>
  <si>
    <t>No existe un procedimiento o lineamiento Institucional respecto a la forma como se desarrollan los documentos que se deben incluir que evidencie la trazabilidad de la gestión respecto de los controles que deben adelantar las direcciones territoriales.</t>
  </si>
  <si>
    <t>H17ACSRT17. En la cuenta 1470 – Otros deudores, el Invías registra los derechos de cobro derivados de los saldos no ejecutados de los convenios.
En el caso del Convenio Interadministrativo 2058 de 2014, firmado el 29 de diciembre de 2014 con el Municipio de Manizales; mediante el acta de entrega y recibo definitivo de convenio, elaborada el 12 de julio de 2016, se determinó un saldo no ejecutado por valor de $38 millones; valor que fue legalizado por la Subdirección de Red Terciaria y Férrea a la Subdirección Financiera el día 19 de abril de 2017 y reconocido contablemente, como una cuenta por cobrar al Municipio de Manizales el día 27 del mismo mes.</t>
  </si>
  <si>
    <t>Inoportunidad en la causación de un valor a favor de la Entidad de ocho (8) meses.</t>
  </si>
  <si>
    <t>H19ACSRT17. En el caso del contrato de interventoría No 1296 de 2017 para la vigilancia de obras correspondientes a 5 contratos de obra en 5 municipios del departamento de Caquetá, con un plazo de 27 días, desde el 05 de diciembre hasta el 31 de diciembre de 2017, por $399,9 millones, se observa que se adquirieron compromisos al final de la vigencia sin la debida planeación y posteriores adiciones en tiempo y recursos en el contrato.</t>
  </si>
  <si>
    <t>Falta de previsión en la ejecución de las obras y el desplazamiento en las inversiones y en los cronogramas y que no se está cumpliendo en términos de oportunidad con los compromisos contractuales inicialmente pactados.</t>
  </si>
  <si>
    <t>H20ACSRT17. A 31 de diciembre de 2015 se constituyó el rubro C-113-600-621 de la Subdirección Red Terciaria y Férrea por $109,5 millones denominado “Mantenimiento, Mejoramiento y Conservación de Vías Caminos de Prosperidad Nacional – previo concepto DNP pagos exigibles vigencia expirada” (Tabla No. 13). Lo anterior por demoras en el trámite para el pago de obligaciones contractuales, tanto por parte de la Entidad como de los contratistas, lo cual trae como consecuencia desgaste administrativo, ejecución de trámites adicionales para generar el pago y el riesgo de pagar intereses de mora los cuales podrían convertirse en un presunto detrimento patrimonial.</t>
  </si>
  <si>
    <t>Debilidades o falta de eficacia en la aplicación de las herramientas de control, conllevó a que, convenios de la política institucional de Caminos para la Prosperidad, aún no hayan podido ser liquidados, debiendo acudir, ante la jurisdicción administrativa judicial para esta finalidad, con las demoras procedimentales, cargas administrativas y presupuestales, sin que se puedan liberar los recursos comprometidos en esos convenios, perdiendo así su valor adquisitivo ya que no pueden ser utilizados en la ejecución de otras políticas institucionales e incertidumbres respecto al cumplimiento obligacional.</t>
  </si>
  <si>
    <t xml:space="preserve">H22ACSRT17. La información allegada por la Subdirección de la Red Terciaria respecto a los procesos judiciales que se han interpuesto en relación con la planeación, ejecución y desarrollo del programa Vías para la Prosperidad a cargo del INVIAS, no permite tener un conocimiento completo, real y confiable del manejo procesal jurisdiccional y crea incertidumbre, respecto de la gestión y toma de decisiones que hubiere realizado la Entidad, en relación con la función de defensa judicial del Estado. </t>
  </si>
  <si>
    <t>Fallas en la actualización y consolidación de la información, que no le permitió a la jefatura de la Oficina Jurídica del Invías, generar y presentar los informes relacionados de manera unificada e inmediata</t>
  </si>
  <si>
    <t>H23ACSRT17. La Subdirección de la Red Terciaria y Férrea, durante los años 2016, 2017 y 2018, no contó con asignación de presupuesto para cumplir con las funciones contempladas en el Decreto 2618 de 2013 y la Resolución No. 01588 del 17 de marzo del 2015.</t>
  </si>
  <si>
    <t xml:space="preserve">Situación que conllevó a que dicha Subdirección se encargara de ejecutar actividades de proyectos relacionados con la red secundaria, lo que incide en el cumplimiento de las metas previstas en el plan de acción para la ejecución de los proyectos priorizados en las tres vigencias mencionadas.  </t>
  </si>
  <si>
    <t>H24ACSRT17. Criterios para el diligenciamiento,  evaluación y selección de vías a intervenir de acuerdo con "matriz de priorización" de vías de orden terciaria del proyecto "caminos para la Prosperidad".</t>
  </si>
  <si>
    <t>Falencias identificadas en el diligenciamiento y trámite de la matriz, corresponden a una inobservancia del artículo 4 de la citada norma , en lo referente a la definición de procesos eficaces en su operación, puntos de control y gestión de riesgos que impacten la satisfacción de necesidades y expectativas de usuarios y beneficiarios</t>
  </si>
  <si>
    <t>H25ACSRT17. El documento Conpes No 3857 de 2016, establecía un plazo de 2 años para el levantamiento y procesamiento de información para la Elaboración y actualización de inventarios de la Red Terciaria, actividad que a la fecha no se ha realizado según lo manifiesta la Entidad.</t>
  </si>
  <si>
    <t>Presunto incumplimiento de lo establecido en la Ley 734 de 2003 artículos 33 y 34 derechos y obligaciones del servidor público.</t>
  </si>
  <si>
    <t>H26ACSRT17. Prórrogas Convenios Interadministrativos e Interventorías del Programa Caminos para la Prosperidad. Del análisis de la información suministrada por el INVIAS respecto al programa “Caminos para la Prosperidad”, el cual tuvo vigencia a partir del año 2010 hasta el 2015, se evidenció que, de los 2.678 convenios interadministrativos suscritos, 1.644 fueron prorrogados, que corresponden al 61,4%, así mismo, los 244 contratos de interventoría suscritos para la vigilancia de los contratos de obra derivados de dichos convenios, fueron prorrogados en un 100%.De los 1.644 convenios: 1.292 fueron prorrogados una vez y 352 fueron prorrogados en más de una ocasión (Tabla No. 20), adicionalmente a las prórrogas de estos convenios se presentaron adiciones por $41.239,1 millones más de sus presupuestos iniciales.</t>
  </si>
  <si>
    <t>Deficiencias en planeación, seguimiento y en la efectiva coordinación interinstitucional que llevaron a no dar cumplimiento a los términos inicialmente previstos para la ejecución de los convenios e interventorías.</t>
  </si>
  <si>
    <t>H27ACSRT17. Cumplimiento Metas Plan de Acción. La Subdirección Red Terciaria y Férrea, tenía como meta en el Plan de Acción para el año 2017 “Obligar del 91,89% de los recursos de la reserva presupuestal 2016”; que corresponden a los programas de: “Mantenimiento Mejoramiento y conservación de vías, Caminos de Prosperidad Nacional y Mejoramiento y mantenimiento de la red terciaria nacional”; sin embargo, de los compromisos por $472,6 millones se obligaron $340,7 millones, es decir el 72%. El saldo que no se obligó asciende a la suma de $131,8 millones.</t>
  </si>
  <si>
    <t xml:space="preserve">Lo anterior refleja deficiencias en la forma como se planea la ejecución presupuestal, por cuanto una vez culminados los proyectos de Red Terciaria durante los años 2010-2015 quedaron recursos en reserva presupuestal, parte de ellos no se utilizaron y tuvieron que reprogramarse, afectando la cobertura y beneficio social derivado de las obras objeto del programa. </t>
  </si>
  <si>
    <t>H28ACSRT17. Controles y coadyuvancia a la gestión de defensa judicial. Se evidenciaron debilidades e incumplimientos en la aplicación de controles y aspectos de coadyuvancia implementados por el Invías, para la vigilancia y ejercicio de la gestión que deben realizar los abogados, respecto de la función de Defensa Judicial.</t>
  </si>
  <si>
    <t>H30ACSRT17. Pretensiones demanda Convenio interadministrativo No. 825 de 2013. El monto no ejecutado del convenio indicado en las pretensiones de la demanda no se encuentra debidamente soportado, toda vez que de acuerdo con el acta de recibo definitivo de obra y la relación de pagos realizados a la alcaldía de Riohacha es de $15.903.749, sin embargo, las pretensiones están tasadas por $3.8198.725 generando una diferencia por $12.084.024.</t>
  </si>
  <si>
    <t>Fallas en los procedimientos de defensa judicial, los controles de supervisión y de seguimiento por parte del INVIAS, creándose el riesgo de que el valor reintegrado no corresponda al que se encuentra debidamente soportado sino al contemplado en demanda.</t>
  </si>
  <si>
    <t xml:space="preserve">H31ACSRT17. Autorización de pago de los Convenios Interadministrativos. se observa que la autorización  de pago N° 49530 del 29 de mayo de 2015 por valor de $130 millones fue glosada por el Grupo de Cuentas por Pagar del Invías y la orden de pago N° 7829 anulada, toda vez que la Subdirección de Red Terciaria y Férrea no observó las condiciones para el segundo desembolso al autorizar el pago del 100% del saldo y no el 50% del mismo, tal como lo estipula el literal b) de la cláusula quinta del citado convenio.
</t>
  </si>
  <si>
    <t>Falencia en la ejecución de un control detectivo por parte de la Subdirección de Red Terciaria y Férrea, como lo es el diligenciamiento del formato de autorización de pago</t>
  </si>
  <si>
    <t>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</si>
  <si>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</si>
  <si>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Adelantar la revisión y actualización de la base de datos - procesos judiciales</t>
  </si>
  <si>
    <t xml:space="preserve">
Procedimiento documentado que oriente el ejercicio y establezca los controles para fortalecer la gestión contractual y mitigar la materialización de los riesgos inherentes a la actividad.
</t>
  </si>
  <si>
    <t>Procedimiento documentado que oriente el ejercicio y establezca los controles para fortalecer la gestión contractual y mitigar la materialización de los riesgos inherentes a la actividad.</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</si>
  <si>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</si>
  <si>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</si>
  <si>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</si>
  <si>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Procedimiento documentado</t>
  </si>
  <si>
    <t xml:space="preserve">Reporte mensual </t>
  </si>
  <si>
    <t>Documento instructivo</t>
  </si>
  <si>
    <t>ACSRT17</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</si>
  <si>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</si>
  <si>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 xml:space="preserve">
Procedimiento documentado</t>
  </si>
  <si>
    <t xml:space="preserve">
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</si>
  <si>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</si>
  <si>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Procedimiento documentado</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</si>
  <si>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</si>
  <si>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t>
  </si>
  <si>
    <t xml:space="preserve">
Procedimiento documentado que oriente el ejercicio y establezca los controles para fortalecer la gestión contractual y mitigar la materialización de los riesgos inherentes a la actividad.
</t>
  </si>
  <si>
    <t xml:space="preserve">
Procedimiento documentado que oriente el ejercicio y establezca los controles para fortalecer la gestión contractual y mitigar la materialización de los riesgos inherentes a la actividad.</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</si>
  <si>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</si>
  <si>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</si>
  <si>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Procedimiento documentado que oriente el ejercicio y establezca los controles para fortalecer la gestión contractual y mitigar la materialización de los riesgos inherentes a la actividad.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</si>
  <si>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</si>
  <si>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Es la falta de asignación de recursos para el proyecto de manera total</t>
  </si>
  <si>
    <t xml:space="preserve">Reporte actualizado de la base de datos de procesos judiciales. </t>
  </si>
  <si>
    <t xml:space="preserve">
Documentar a través de un instructivo los criterios para adelantar la priorización de la vías a intervenir por la unidad ejecutora.
</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</si>
  <si>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</si>
  <si>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</si>
  <si>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</si>
  <si>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</si>
  <si>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a. No se encontró evidencia de la asignación de un abogado de apoyo para los procesos judiciales adelantados por las Direcciones Territoriales. b. La información de los procesos judiciales o extrajudiciales en curso o culminados no se encuentra debidamente conciliada. c. No se encuentra evidencia documental ni reporte de sistema alguno, donde se consolide o se verifique del manejo de los procesos judiciales asignados a los abogados de Defensa de la Entidad.  d. Al efectuar un cotejo, respecto de la información suministrada y consolidada por la Entidad, frente a la información de “estado actual” del proceso, derivadas de herramientas como: la página de la rama judicial, sistema e-kogui etc., se encuentra, que estas no son coincidentes, muestran diferentes estados de los procesos en fechas más o menos coetáneas e. no se evidencia una acción conjunta entre la Oficina Jurídica Central y la trazabilidad con la Oficina de Control Interno de la Entidad, respecto del seguimiento y monitoreo a los procesos y controles con el fin de determinar su ajuste en aras de que los mismos sean adecuados y eficaces al cumplimiento de los fines institucionales.</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</si>
  <si>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</si>
  <si>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Documentar, aprobar y socializar el instructivo que establece los criterios para adelantar la priorización de la vías a intervenir.</t>
  </si>
  <si>
    <t xml:space="preserve">
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</si>
  <si>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14 01 007   </t>
  </si>
  <si>
    <t>Debilidades en la ejecución de las obligaciones de la interventoría, quienes a pesar de los retrasos e inconsistencias de obra, no efectuaron las alertas oportunamente, o efectuadas estas, no se tomaron las medidas correctivas por parte de Ente Territorial.</t>
  </si>
  <si>
    <t>17 02 003   </t>
  </si>
  <si>
    <t>14 04 004   </t>
  </si>
  <si>
    <t>14 02 002   </t>
  </si>
  <si>
    <t>H5ACSRT17. Estado de las obras construidas en desarrollo del convenio 2219 de 2013.
El Contrato de Obra Pública No. 082 de 2014. a. En el tramo en concreto hidráulico construido para el acceso a la Comunidad Indígena Las Delicias se presentan discontinuidades en los bordillos en algunos casos han sido demolidos o destruidos por acción del tránsito, existe desgaste en las placas que limitan con las obras transversales (box culvert) b. En el tramo Florida Tomarrazón se observó un fallo con asentamiento junto al box culvert y en un tramo de carpeta c. En el tramo Valledupar Cerro Peralta, por ser una intervención de mejoramiento de subrasante donde se dejó la superficie con material de afirmado en algunos sectores se ha perdido el material de conformación de la superficie, generando discontinuidades en el sentido longitudinal y transversal. d. En el sector de la vereda Cerro Peralta donde se construyó el canal longitudinal en concreto se observa la presencia de fisuras y grietas en paredes y la losa del canalE6:F20.</t>
  </si>
  <si>
    <t>14 04 003   </t>
  </si>
  <si>
    <t>H6ACSRT17. Frente adicional, contratos de Interventoría, convenio Agencia de Renovación del Territorio.
En desarrollo del Convenio Interadministrativo 677 de 2017 se ejecutaron 20 contratos de interventoría, para la vigilancia y seguimiento de los contratos para el  mejoramiento, intervención y rehabilitación de la red terciaria Se evidenció que en los pliegos de condiciones y, por ende, en la propuesta económica, los contratistas incluyeron dentro del presupuesto, como costo adicional del contrato de obra, “La provisión para segundo frente de trabajo”, valor que en 4 contratos revisados, representa un porcentaje entre el 45% y 100% del valor de los costos básicos de la interventoría. La Entidad, al momento de definir el presupuesto oficial, no tenía claro todos y cada uno de los ítems necesarios para cumplir con el objeto contractual en el tiempo o plazo estimado.</t>
  </si>
  <si>
    <t>18 02 001   </t>
  </si>
  <si>
    <t>H9ACSRT17. Efectuado un análisis al contrato de interventoría 1293 de 2017, se estableció en la cláusula cuarta: “El plazo para la ejecución del presente contrato hasta el treinta y uno de diciembre de 2017, a partir de la fecha de la Orden de Inicio”, sin tener en cuenta que, derivado del presupuesto oficial, el Plan de cargas y por ende la propuesta económica, era necesaria una dedicación por parte del personal del contratista de mínimo dos (2) meses, adicional a que se estableció como un costo a los básicos el de “Provisión Segundo Frente de Trabajo” por valor de $98,4 millones, en caso de ser necesario para cumplir con los rendimientos de los contratos de obra; evidenciando que el plazo de 13 días de ejecución, no está acorde a los términos de planeación, pues de dichos ítems, se deriva que se requería un mayor término de vigencia, a fin de dar cumplimiento a la función de seguimiento y verificación para los 3 contratos objeto de la interventoría, la cual debía vigilar aspectos de localización, acopio de materiales, desplazamiento de maquinaria, ejecución de obra, cumplimiento de especificaciones técnicas, etc.</t>
  </si>
  <si>
    <t>H8ACSRT17. Pago del A.I.U. en Acta de recibo final de obra del contrato de obra derivado del Convenio interadministrativo No. 825 de 2013. 
Efectuado el análisis al desarrollo del contrato de obra No. 057 de 2014, se evidenció que los costos del A.I.U. (Administración, Imprevistos y Utilidad) liquidados en el Acta de Recibo Final de Obra No. 6 del 31 de marzo de 2015, no corresponden a los porcentajes contractuales, generando una diferencia a favor del contratista en monto de $3,6 millones.</t>
  </si>
  <si>
    <t>14 04 010   </t>
  </si>
  <si>
    <t>14 01 013   </t>
  </si>
  <si>
    <t>14 04 001   </t>
  </si>
  <si>
    <t>14 02 014   </t>
  </si>
  <si>
    <t>17 02 012   </t>
  </si>
  <si>
    <t>17 01 011   </t>
  </si>
  <si>
    <t>17 01 002   </t>
  </si>
  <si>
    <t>11 02 100  </t>
  </si>
  <si>
    <t>11 02 002  </t>
  </si>
  <si>
    <t xml:space="preserve">11 01 002 </t>
  </si>
  <si>
    <t>11 03 002  </t>
  </si>
  <si>
    <t>16 01 002   </t>
  </si>
  <si>
    <t>14 04 007   </t>
  </si>
  <si>
    <t>12 02 001   </t>
  </si>
  <si>
    <t xml:space="preserve">Efectuar por parte del abogado encargado del proceso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</si>
  <si>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 xml:space="preserve">1. Realizar reporte de cumplimiento de organización  de carpetas de acuerdo a Check list.                                                                               
2. Actualizar formatos de organización  y completar información documental requerida en las carpetas de las fichas prediales: 015 I.; 004 D.; 003 I.; 004 D.; 006 I.; 015 I.; 034 D.; 025 D.; 016 C.; 006 D.    </t>
  </si>
  <si>
    <t xml:space="preserve">Realizar directriz donde se indique que debe haber coordinación y verificación de la información entre las diferentes dependencias al momento de dar respuesta a los requerimientos de la contraloría.
 </t>
  </si>
  <si>
    <t xml:space="preserve">H4R14.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
</t>
  </si>
  <si>
    <t>H6R14. Seguridad industrial. 
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t>
  </si>
  <si>
    <t>H9R14. Intercambiador de Versalles. 
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t>
  </si>
  <si>
    <t xml:space="preserve">H13R14. Continuidad ALO.
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INVÍAS, existen algunos segmentos viales sin terminar, bordillos inconclusos y accesos a los puentes sin pavimentar. 
</t>
  </si>
  <si>
    <t>H17R14. Al revisar el desarrollo del Contrato de Obra Pública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t>
  </si>
  <si>
    <t xml:space="preserve">H45R14.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t>
  </si>
  <si>
    <t>H47R14. Diseños sitios críticos.
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t>
  </si>
  <si>
    <t>H49R14. Plazo contractual.
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t>
  </si>
  <si>
    <t>H66R14. Ubicación y priorización de puentes peatonales (Caso Chiquinquirá).
Dentro del convenio 3075 de 2013 En el caso del puente junto a la casa de la cultura, no se tuvo en cuenta que la misma está declarada como patrimonio cultural, y como tal, cualquier intervención se debe consultar con el Ministerio de Cultura.</t>
  </si>
  <si>
    <t>H84R14.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t>
  </si>
  <si>
    <t>H85R14.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</si>
  <si>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 xml:space="preserve">H132R14. Estructuración, seguimiento y control de proyectos.
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t>
  </si>
  <si>
    <t>H137R14.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t>
  </si>
  <si>
    <t>H146R14. Seguimiento al trámite de cesión de las pólizas suscritas con la aseguradora Cóndor  en liquidación.
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t>
  </si>
  <si>
    <t>H2ACSRT17. Recursos del Convenio 2219 de 2013 en riesgo.
Efectuado un análisis al Convenio 2219 de 2013 que el INVIAS suscribió con la alcaldía de Riohacha, con un plazo inicial hasta el 31 de diciembre de 2014 y valor de  $6.750 millones, se encontró que el mismo presentó 9 modificaciones, que adicionó su valor en $2.000 millones y extendió el plazo contractual hasta el 30 de mayo de 2016, a pesar de lo cual, según informe de la interventoría efectuada mediante el contrato 275 de 2014, el contratista a la fecha estipulada para la finalización del contrato de obra, no cumplió con las metas físicas.</t>
  </si>
  <si>
    <t>H81R16. Administrativo. Firma del Director  en la Convocatoria.
El Director del INVIAS no suscribió la convocatoria 325 de 2015 desconociendo lo previsto en el artículo 31 de la ley 909 de 2004.</t>
  </si>
  <si>
    <t>H8R15. Planeación contratos de interventoría celebrados con ocasión del Convenio Interadministrativo 1724-2013. 
Contratos de Interventoría 4054-2013, 4055-2013,4105-2013, 4106-2013, 4147-2013, 4148-2013, 4149-2013, 4183-2013, celebrados por el Invías.
- El Invías suscribió los  ocho (8) mencionados contratos de interventoría para el seguimiento a los contratos de obra derivados del Convenio 1724, sin embargo, la Gobernación de Boyacá celebró  cuatro (4) contratos de obra, quedando algunos contratos con mas de una interventoría.</t>
  </si>
  <si>
    <t>Fiscal, disciplinario y penal</t>
  </si>
  <si>
    <t>Disciplinario</t>
  </si>
  <si>
    <t>Incumplimiento de los deberes funcionales del interventor del contrato, referido a las funciones de vigencia técnica y de los deberes del contratista establecidos en el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</si>
  <si>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</si>
  <si>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incluido el Informe Mensual de Supervisión.  En cumplimiento de lo establecido en el parágrafo segundo del artículo 39 de la Ley 80 de 1993.  </t>
  </si>
  <si>
    <t>Las irregularidades señaladas denotan debilidades en el sistema de control interno con respecto al cumplimiento de los tiempos establecidos para las etapas del proceso contractual.</t>
  </si>
  <si>
    <t xml:space="preserve">Fortalecer la etapa de planeación y estructuración de los proyectos (Convenios Interadministrativos o contratos),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t>
  </si>
  <si>
    <t>Debilidades en el análisis jurídico del proyecto de contrato a suscribir, dado que no existe congruencia en el análisis de riesgos, lo dicho en los pliegos y el contrato finalmente suscrito respectivamente de la suficiencia de las garantías exigidas. Como consecuencia la entidad asume riesgos que están a cargo del contratista por la inexistencia de las garantías que derivan amparar los mismos.</t>
  </si>
  <si>
    <t xml:space="preserve">Revisión y actualización de la matriz de riesgos.
</t>
  </si>
  <si>
    <t>Documentar el riesgo inherente y el residual en obras de dragado, soportando jurídicamente el apetito del riesgo  y las garantías a exigir.</t>
  </si>
  <si>
    <t>Matriz de riesgo actualizada</t>
  </si>
  <si>
    <t>Incumplimiento de los deberes funcionales del interventor del contrato, referidos a las funciones de seguimiento y de los deberes del contratista establecidos en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</si>
  <si>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</si>
  <si>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</si>
  <si>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14 01 012   </t>
  </si>
  <si>
    <t>AUDITORIA CUMPLIMIENTO RED TERCIARIA 2017 - ACSRT17</t>
  </si>
  <si>
    <t>APCSMF18</t>
  </si>
  <si>
    <t>H1APCSMF18. Mayores cantidades de obras pagadas contrato 688 de 2015. De 2016-100263-80914-D.
Acción 1.Mediante factura número 28 de fecha 30/12/2015, por valor de $1.009.298.938, correspondiente al acta de avance de obras número tres (03) de 28/12/2015, se incluyeron 70.000 m3 de dragado, a pesar que los informes semanales, evidencian que para ese momento (28/12/2015), solo se habían dragado 3.865 m3 correspondiente a 17,33 horas que la draga PILCAS llevó a cabo en la semana 11, que cubrió el periodo comprendido del 07/12/2015 al 14/12/2015.En los Subsiguientes informes semanales 12 a 14 que cubrieron el periodo comprendido entre el 15/12/2015 al 03/01/2016, no se reportan horas efectivas de actividades de dragado.
Acción 2. Mediante factura número 30 de 24 de junio de 2016, se facturó por concepto de Provisión por Gestión Medioambiental un monto de $57.171.806 (incluye AIU e IVA), esto sin que se evidencie en el expediente contractual aportado las actividades llevadas a cabo y los análisis de precios unitarios presentados y las actas de aprobación por parte de la interventoría.
Acción 3. En el informe mensual número siete (7) se manifiesta que “el contratista lleva un volumen acumulado de 165.000m3” de dragado, valor que coincide medianamente con lo dicho en el informe semanal número veintinueve (29), en el que dice: “A la fecha se han dragado aproximadamente 170.000 m3”. Posteriormente, en el informe semanal número treinta (30), que va desde el 02 de al 10 mayo de 2015 e incluye 82 horas efectivas de dragado de la DRAGA PILCAS y 77 horas que efectivas de dragado de la Draga La Hermandad, se dice que el dragado no supera los 200.000 m3. A pesar de lo anterior, en la factura número 30 se incluyeron 132.229 m3 de dragado de los cuales 52.000 m3 nos e encuentran soportados y/o guardan correlación con lo manifestado en los informes semanales 29 y 30, y el informe mensual número 7, ni con los rendimientos reportados (180 m3/h PILCAS y 200m3/h la Hermandad) por las Dragas utilizadas.</t>
  </si>
  <si>
    <t>H2APCSMF18. Cronología pliegos contrato 688 de 2015. 
Acción 1. En el parágrafo tercero de la cláusula segunda del contrato dice: “El contrato de obra NO se encuentra sujeto a ajustes de conformidad con lo establecido en el memorando SMF 27596 del 27 de abril de 2015”. Esto a pesar de que la minuta establecida en los pliegos definitivos dice en la cláusula segunda lo siguiente: “PARÁGRAFO TERCERO: AJUSTE. – El contrato de obra se encuentra sujeto a ajustes de conformidad con lo establecido en el Pliego de Condiciones de la Licitación Publica”. Este asunto es un cambio sustancial realizado a los pliegos, el cual se hizo fuera de los tiempos establecidos para las adendas y que no fue conocido de manera previa por los demás participantes del proceso de selección.
Acción 2 .En el parágrafo primero de la Cláusula Tercera dice: “PARÁGRAFO PRIMERO: Mediante memorando SMF 28637 del 30 de abril de 2015 la Subdirección marítima fluvial manifiesta: “ (…) Hacer aclaraciones al proceso LP-DO-SMF-002-2015, CONSTRUCCIÓN DE OBRAS DE ADECUACIONES Y REHABILITACIÓN DEL MUELLE DE LETICIA AMAZONAS, en el documento PRESUPUESTO OFICIAL, en el sentido de confirmar que el ítem Provisión para Gestión Social Ambiental se tiene estimado utilizar para obras. (…)”. Asunto que cambia de manera sustancial el panorama financiero del contrato y de lo cual no tuvieron conocimiento, por lo menos en el proceso de selección los demás participantes.
Acción 3.  Los pliegos dicen: “Salvo fuerza mayor o caso fortuito, debidamente comprobados (a juicio del INVIAS), si el Adjudicatario se negare a cumplir con las obligaciones establecidas en el Pliego y específicamente las de suscribir y perfeccionar el contrato durante el término señalado, el INVIAS hará efectiva la Garantía de Seriedad constituida para responder por la seriedad de la Propuesta, sin menoscabo de las acciones legales consecuentes al reconocimiento de perjuicios causados y no cubiertos por el valor de la citada garantía y sin perjuicio de la inhabilidad para contratar por el termino de cinco (5) años, de conformidad con lo previsto en el ordinal (e) del numeral 1º del Art 8 de la Ley 80 de 1993.”, (subrayado fuera de texto) pero contrario a esto el contrato 688 se suscribió el día 07 de mayo de 2015, cuando la fecha limite era el día 23 de abril de 2015, es decir tres días después de la fecha de publicación de acto adjudicación, el cual se llevó a cabo el día 20 de abril de 2015.
Acción 4. Los pliegos dicen: “La construcción de la garantía y del seguro, deberá efectuarla el contratista dentro de los tres (3) días hábiles siguientes a la firma del contrato, so pena de incurrir en causal de incumplimiento del contrato sancionable con multa, o de que el Instituto pueda hacer efectiva la póliza de seriedad de la oferta.”. Contrariando lo anterior, la póliza de cumplimiento 45-44-101063046 de Seguros del estado S.A. fue expedida el día 19 de mayo de 2015, es decir siete (7) días hábiles después de la fecha de suscripción (07/05/2015) del contrato, y la póliza de responsabilidad civil extracontractual 45-40-101028956 de la misma firma aseguradora en mención se expidió el 04 de junio de 2015.</t>
  </si>
  <si>
    <t>AUDITORIA PETICIÓN CIUDADANA 2018 - APCSMF18</t>
  </si>
  <si>
    <t>AF2018</t>
  </si>
  <si>
    <t>Política Contable actualizada</t>
  </si>
  <si>
    <t>Para la CGR el Instituto cuenta es con un auxiliar donde se encuentran relacionados los bienes que están registrados en la contabilidad, pero no con un inventario físico que le permita cruzar cifras para determinar su consistencia y razonabilidad.</t>
  </si>
  <si>
    <t>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t>
  </si>
  <si>
    <t>Lo anterior por deficiencias en la conciliación con las diferentes dependencias administrativas y ejecutoras así como en la aplicación efectiva de los controles y trae como consecuencia que los Estados Financieros no sean claros y comprensibles para la ciudadanía, entidades y órganos de control interesados. Todo lo anterior afecta la razonabilidad de los estados financieros.</t>
  </si>
  <si>
    <t>Administrativo con presunta Incidencia disciplinaria</t>
  </si>
  <si>
    <t xml:space="preserve">14 05 001   </t>
  </si>
  <si>
    <t xml:space="preserve">Situación originada por deficiencias en la gestión, en la aplicación de controles, de supervisión y seguimiento , que genera riesgo de incumplimiento a los términos estipulados en los respectivos contratos, del artículo 11 de la Ley 1150 de 2007  y lo establecido en el procedimiento interno ACONTR-PTR-5. </t>
  </si>
  <si>
    <t>Documento  de Liquidación</t>
  </si>
  <si>
    <t xml:space="preserve">14 04 100   </t>
  </si>
  <si>
    <t>Situación que se  traduce  en una gestión deficiente  para la consecución  y provisión oportuna de los recursos necesarios para atender los pagos y deficiencias en la articulación entre las áreas que tienen que ver con el proceso</t>
  </si>
  <si>
    <t>Lo anterior pues tal como indico la entidad “que respecto del flujo de información de los procesos de conocimiento de los Abogados de defensa Judicial hacia la OAJ, esta se solicita permanentemente vía correo electrónico o teléfono”, sin que del desarrollo de dicho procedimiento, se derive un soporte evidencia del control, que permita tener certeza e inmediatez respecto de la información del estado o desarrollo del proceso (...)</t>
  </si>
  <si>
    <t>Verificar por parte de la OAJ, el diligenciamiento de todos los campos en el aplicativo de información Ekogui por parte de los servidores públicos (abogados de planta de la DT) a que están obligados, so pena de las acciones disciplinarias a que haya lugar.</t>
  </si>
  <si>
    <t>Reporte semestral de verificación</t>
  </si>
  <si>
    <t xml:space="preserve">14 05 004   </t>
  </si>
  <si>
    <t xml:space="preserve">Lo identificado por deficiencias en la planeación y ejecución del contrato y en la aplicación de los controles, por lo cual hay un posible alcance fiscal y disciplinario, ya que presuntamente se contraviene lo estipulado en el artículo 209 de la CN; artículo 3 de la Ley 489 de 1998 (Principios de Economía, Eficiencia y Eficacia);  los artículos 3,  4 y 26 de la Ley 80 de 1993; Artículo 82 y 83 de la Ley 1474 de 2011 en concordancia con el artículo 3 de la Ley 610 de 2000. </t>
  </si>
  <si>
    <t>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t>
  </si>
  <si>
    <t xml:space="preserve">1. Se crearan protocolos de avance técnicos de  obra, que garanticen que las especificaciones  técnicas y diseños de obras, cumplen con la establecido. en garantía de las obras que se reciben. 
</t>
  </si>
  <si>
    <t xml:space="preserve">2. Realizar auditorías de seguimiento técnico en obra, en garantía de verificar la calidad de las obras que se están ejecutando  la fecha de inicio del presente plan de mejoramiento, como medida de control preventiva.
</t>
  </si>
  <si>
    <t xml:space="preserve">
2. Realizar auditorías de seguimiento técnico en obra, en garantía de verificar la calidad de las obras que se están ejecutando.
</t>
  </si>
  <si>
    <t>Lo identificado por deficiencias en el desarrollo del contrato y en la aplicación de los controles, con lo cual presuntamente se incumplió lo previsto en el artículo 209 de la CN; artículo 3 de la Ley 489 de 1998 (Principios de Economía, Eficiencia y Eficacia); numerales 8 y 9 del Artículo 4 y numeral 1 del Artículo 26 de la Ley 80 de 1993 y Artículos 83 y 84 de la Ley 1474 de 2011 en concordancia con el artículo 3 de la Ley 610 de 2000. Por tanto, el hallazgo tiene presunta incidencia fiscal y disciplinaria.</t>
  </si>
  <si>
    <t>Lo identificado por deficiencias en el desarrollo del contrato y en la aplicación de los controles, con lo cual presuntamente se incumplió lo previsto en el artículo 209 de la CN; artículo 3 de la Ley 489 de 1998 (Principios de Economía, Eficiencia y Eficacia); los numerales 1, 4 y 9 del Artículo 4 y en el numeral 1 del Artículo 26 de la Ley 80 de 1993 y Artículos 83 y 84 de la Ley 1474 de 2011 en concordancia con el artículo 3 de la Ley 610 de 2000. Por tanto, el hallazgo tiene presunta incidencia fiscal y disciplinaria.</t>
  </si>
  <si>
    <t>Lo identificado por deficiencias en la planeación y ejecución del contrato y en la aplicación de los controles, por lo cual el presente hallazgo tiene presunto alcance disciplinario, ya que se contraviene lo estipulado en el artículo 209 de la CN; artículo 3 de la Ley 489 de 1998 (Principios de Economía, Eficiencia y Eficacia); numerales 3 y 9 del Artículo 4 de la Ley 80 de 1993; Artículo 82 de la Ley 1474 de 2011 en concordancia con el artículo 3 de la Ley 610 de 2000.</t>
  </si>
  <si>
    <t>Situación por debilidades en el mantenimiento oportuno por parte del Contratista a las obras que han sido ejecutadas, así como en el mantenimiento de la vía, con lo cual se genera riesgo  de daños mayores o deterioro prematuro después del recibo final de las obras.</t>
  </si>
  <si>
    <t xml:space="preserve">
3. Acta de mesa de trabajo
</t>
  </si>
  <si>
    <t>1</t>
  </si>
  <si>
    <t>Deficiencias en la ejecución, seguimiento y control, así como la falta de mantenimiento y reparación oportuna orientada a proteger la estructura de pavimento y obras de drenaje construidas, con lo cual se genera posible afectación en la estabilidad de las obras ejecutadas y de los recursos invertidos, así como respecto de la seguridad y operación del tramo intervenido.</t>
  </si>
  <si>
    <t xml:space="preserve">2. Requerir al interventor y contratista con copia a la aseguradora para que se repararen los defectos constructivos detectados tanto por la Contraloría a, como por la auditoria de control posventa bajo la supervisión de la interventoría y documentar las reparaciones mediante informe con registro fotográfico.
</t>
  </si>
  <si>
    <t xml:space="preserve">
2, Requerimiento a interventoría y contratista para hacer efectiva la póliza de cumplimiento y estabilidad de obra y documentar las reparaciones mediante informe con registro fotográfico.
</t>
  </si>
  <si>
    <t xml:space="preserve">Las situaciones expuestas se generaron por la deficiente calidad de los trabajos realizados por parte del contratista que venía ejecutando el Contrato 3460 de 2008, en todos los frentes de trabajo (túnel principal, túneles corto y cielo abierto) (…)
(...) presunto incumplimiento de acuerdo a lo establecido en el Contrato 3460 de 2008 y su respectivo contrato de interventoría (...) </t>
  </si>
  <si>
    <t>Lo expuesto tiene presunta incidencia disciplinaria por inobservancia de lo previsto en el Contrato 3460 de 2008 y su respectivo Contrato de interventoría; numeral 8 del artículo 26 de la ley 80 de 1993; Artículos 83 y 84 de la Ley 1474 de 2011 y numeral 9 del capítulo 8.3 del Manual de Interventoría del INVÍAS.</t>
  </si>
  <si>
    <t xml:space="preserve">
El INVIAS no tuvo en cuenta en el proceso de planeación del Contrato 806 de 2017, una cuantificación detallada y precisa de las actividades y costos reales de los faltantes del proyecto, lo que conllevó a una serie de ajustes y modificaciones al alcance del mismo, por debilidades en el proceso de estructuración contractual (...)</t>
  </si>
  <si>
    <t>Deficiencias en la coordinación institucional entre entidades para la definición de la solución del sitio crítico conocido como Quebrada Blanca (PR 93+000 al PR 93+200). Incumplimiento de obligaciones contraídas en el convenio interadministrativo por parte de las entidades intervinientes.</t>
  </si>
  <si>
    <t xml:space="preserve">Estructurar una guía para la coordinación interinstitucional, a manera de herramienta  metodológica, de manera que se establezcan claramente las  competencias y responsabilidades de los intervinientes en los convenios a suscribir </t>
  </si>
  <si>
    <t>La situación expuesta evidencia deficiencias en los procesos de planeación de la gestión predial del proyecto, que no fue correctamente dimensionada ni por el Ente Nacional ni por el Ente Territorial, dando lugar a esta situación de indefinición que de no solucionarse puede afectar el alcance del proyecto contratado mediante el Contrato de Obra 1200 de 2016 (se podría llegar a tener un corredor inoperativo que no conecte los puntos de llegada y destino), lo cual constituye una presunta falta disciplinaria al no cumplirse lo establecido en el Artículo 209 de la CN (Principio de Economía); Artículo 3 Ley 489 de 1998 (Principios de Eficiencia, Economía y Responsabilidad) y los numerales 1 y 3 del artículo 26 de la Ley 80 de 1993.</t>
  </si>
  <si>
    <t>(…) se debe a las deficiencias en planeación que presenta el proyecto, al partir de supuestos que no se iban a realizar (…).</t>
  </si>
  <si>
    <t>(…) existe un nivel de incertidumbre en todas las mediciones realizadas en las distintas campañas (…)</t>
  </si>
  <si>
    <t xml:space="preserve">
2. Se requerirá a la interventoría y al contratista para  que efectúen las respectivas correcciones y deficiencias constructivos resultantes de los hallazgos de contraloría y la auditoria técnica posventa efectuada por el INVIAS. 
</t>
  </si>
  <si>
    <t>N° de Hallazgos</t>
  </si>
  <si>
    <t xml:space="preserve">12. Descripción del hallazgo </t>
  </si>
  <si>
    <t>28. Actividades / Unidad de medida</t>
  </si>
  <si>
    <t>31. Actividades / Cantidades Unidad de Medida</t>
  </si>
  <si>
    <t>32. Actividades / Fecha inicio</t>
  </si>
  <si>
    <t>36. Actividades / Fecha terminación</t>
  </si>
  <si>
    <t>40. Actividades / Plazo en semanas</t>
  </si>
  <si>
    <t>AUDITORIA FINANCIERA 2018 - AF18</t>
  </si>
  <si>
    <t xml:space="preserve">22 02 004   </t>
  </si>
  <si>
    <t>Falencias en los mecanismos de control interno del INVIAS que no permiten advertir frente a el reconocimiento y pago de ítems contratados, que son responsabilidad de otros acuerdos contractuales.
La ineficacia en la planeación por parte de INVIAS del Contrato No. 1883 de 2014, no permite advertir, las obligaciones contractuales del contratista UTSC como titular del permiso de vertimientos otorgado mediante Resolución CRQ No. 1633 de 2011.</t>
  </si>
  <si>
    <t>ACTL2018</t>
  </si>
  <si>
    <t xml:space="preserve">H6R15. Planeación Contrato Plan Boyacá – Metas Físicas.
A marzo de 2016, se evidenciaron retrasos en todos los frentes de obra y reducción del alcance físico de las obras.
</t>
  </si>
  <si>
    <t>AUDITORIA DE CUMPLIMIENTO TÚNEL DE LA LÍNEA 2018 - ACTL</t>
  </si>
  <si>
    <t>H3AF17. Incertidumbre en Propiedades, Planta y Equipo – Entidades Liquidadas. 
Al cruzar el auxiliar contable de los bienes inmuebles fiscales, contra las actas de  transferencia a 31 de diciembre de 2017, se tomó muestra selectiva de 397 inmuebles de los cuales se determinó que 220 no se encuentran registrados en la contabilidad de INVÍAS. Lo que genera una incertidumbre en cuantía indeterminada en las cuentas “Propiedades Planta y Equipo -1605 Terrenos -1640 Edificaciones y la cuenta 3208 Patrimonio Institucional – Capital Fiscal.</t>
  </si>
  <si>
    <t xml:space="preserve">Elaborar y actualizar el mapa de riesgos. </t>
  </si>
  <si>
    <t xml:space="preserve">Mapa de riesgos actualizada. </t>
  </si>
  <si>
    <t>La política de aplicación del factor multiplicador.</t>
  </si>
  <si>
    <t xml:space="preserve">Acción 2.
Fijar en la nueva versión del “ Manual de Interventoría de contratos de obra pública “, una metodología sobre el alcance y la forma de calcular el “Factor Multiplicador de los contratos de Interventoría”. </t>
  </si>
  <si>
    <t xml:space="preserve">Acción 2.
Fijar en la nueva versión del “ Manual de Interventoría de contratos de obra pública “, una metodología sobre el alcance y la forma de calcular el “Factor Multiplicador de los contratos”. </t>
  </si>
  <si>
    <t>Aprobación por parte de las Direcciones Técnica y Operativa  para implementación por parte de las unidades ejecutoras  de una Formato de verificación de estudios y diseños</t>
  </si>
  <si>
    <t xml:space="preserve">Formato de verificación de estudios y diseños  aprobado </t>
  </si>
  <si>
    <t xml:space="preserve">H135R14. Supervisión del contrato de interventoría.
Se evidencia un presunto incumplimiento de las obligaciones básicas de los supervisores (gestores) del Contrato de interventoría 4149 de 2013 las cuales están definidas en los artículos 1 y 2 de la resolución INVÍAS # 3376 de 2010. 
</t>
  </si>
  <si>
    <t>H136R14. Costos de interventoría.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t>
  </si>
  <si>
    <t xml:space="preserve">
Fijar en la nueva versión del “ Manual de Interventoría de contratos de obra pública “, una metodología sobre el alcance y la forma de calcular el “Factor Multiplicador de los contratos de Interventoría”. </t>
  </si>
  <si>
    <t xml:space="preserve">  Aprobación por parte de las Direcciones Técnica y Operativa  para implementación por parte de las unidades ejecutoras  de una Formato de verificación de estudios y diseños</t>
  </si>
  <si>
    <t>Aprobación por parte de las Direcciones Técnica y Operativa  para implementación por parte de las unidades ejecutoras  de una Formato de verificación de estudios y diseños.</t>
  </si>
  <si>
    <t>SIN OBSERVACIONES</t>
  </si>
  <si>
    <t>SA-SF (GC)</t>
  </si>
  <si>
    <t xml:space="preserve">La inclusión de la política dentro del Manual de Interventoría </t>
  </si>
  <si>
    <t>Aprobación  de un formato  denominado "bitácora de verificación de estudios y diseños" para iniciar los procesos de selección  de los contratistas de obra, por parte de las Direcciones  Operativa  y  Técnica.</t>
  </si>
  <si>
    <t>Acción 1.
Aprobación  de un formato  denominado "bitácora de verificación de estudios y diseños" para iniciar los procesos de selección  de los contratistas de obra, por parte de las Direcciones  Operativa  y  Técnica.</t>
  </si>
  <si>
    <t xml:space="preserve">Actualización del Manual de Contratación, incluyendo el capitulo de supervisión contractual de conformidad con las leyes vigentes.  </t>
  </si>
  <si>
    <t>Actividad 1. Capacitación al personal que ejerza funciones de supervisión en la Dirección Operativa, unidades ejecutoras y direcciones territoriales.</t>
  </si>
  <si>
    <t xml:space="preserve">Jornada de capacitación </t>
  </si>
  <si>
    <t xml:space="preserve">
Actualización del Manual de Contratación, incluyendo el capitulo de supervisión contractual de conformidad con las leyes vigentes.  </t>
  </si>
  <si>
    <t>Capacitación al personal que ejerza funciones de supervisión en la Dirección Operativa, unidades ejecutoras y direcciones territoriales.</t>
  </si>
  <si>
    <t>H38AF17. Reconocimiento de intereses moratorios en el pago de fallos judiciales en contra del INVIAS.
Pago de fallos judiciales efectuados por el INVIAS en la vigencia 2017, se pudo evidenciar que, en 164 procesos de la vigencia 2017, que generaron 470 procedimientos de pagos , la Entidad debió reconocer intereses moratorios injustificados  a 332 beneficiarios de condenas en fallos judiciales en contra de la entidad, de los cuales 287 correspondían al pago de sentencias de procesos iniciados con anterioridad a la entrada en vigencia de la ley 1437 de 2011 (2 de julio de 2012) en un monto aproximado de $3.469.753.351 y el resto a 45 beneficiarios de procesos iniciados posteriormente a la vigencia de la norma mencionada por valor de $2.964.585.295.</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</si>
  <si>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1.
</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</si>
  <si>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2.
</t>
  </si>
  <si>
    <t>Control y seguimiento de predios mediante mesas de trabajo y check list.</t>
  </si>
  <si>
    <t xml:space="preserve">Entregar un reporte en donde se verifique que todas las unidades ejecutoras tienen en cuenta las exigencias señaladas en el Manual de Contratación en lo referente a estudios previos y soportes del proceso precontractual.
</t>
  </si>
  <si>
    <t>Efectuar seguimiento y presentar la liquidación de los contratos en los cuales procede la misma. (se informaran a medida que se tenga notificación del proceso judicial).</t>
  </si>
  <si>
    <t>Realizar reporte semestral de verificación del debido diligenciamiento del sistema de información Ekogui, por parte de los servidores públicos (abogados de planta de la DT).</t>
  </si>
  <si>
    <t xml:space="preserve">2. Acta de liquidación </t>
  </si>
  <si>
    <t>1. Auditoria posventa de obra para verificación de calidad y estado.</t>
  </si>
  <si>
    <t xml:space="preserve">1. Informe de auditoria </t>
  </si>
  <si>
    <t xml:space="preserve">1. Se efectuará una  auditoria  posventa de obra, en garantía de verificar la calidad y estado de las obras recibidas.
</t>
  </si>
  <si>
    <t xml:space="preserve">2. Informe técnico  de la interventoría con registro fotográfico que demuestre la corrección al problema evidenciado. </t>
  </si>
  <si>
    <t>2. Informe del supervisor  con registro fotográfico.</t>
  </si>
  <si>
    <t xml:space="preserve">
3. Se gestionará mesas de trabajo con los entes territoriales responsables del mantenimiento de las vías para que efectúen el correspondiente y periódico mantenimiento de la vía
</t>
  </si>
  <si>
    <t xml:space="preserve">
3. Mesas de trabajo con entes territoriales para gestionar mantenimiento  de la vía.
</t>
  </si>
  <si>
    <t xml:space="preserve">
2. Informe de auditoria
</t>
  </si>
  <si>
    <t xml:space="preserve">
1. Se efectuará auditoria de estado técnico en obra, en garantía de verificar el estado de las obra ejecutadas, como medida de control posventa.
</t>
  </si>
  <si>
    <t>14 05 003   </t>
  </si>
  <si>
    <t>Incorporar en el Manual de Contratación del INVIAS y en el Reglamento del Comité de Adiciones, Modificaciones y Prórrogas lo estipulado en la acción de mejora.</t>
  </si>
  <si>
    <t>Manual de Contratación actualizado incorporando la acción descrita</t>
  </si>
  <si>
    <t xml:space="preserve">H2ACPP. Presupuesto de obra.
Los legisladores en el año 1993, consideraron que no era pertinente publicar el presupuesto oficial detallado en el contenido de los pliegos de condiciones, en consideración a que no era conveniente para la entidad pública al momento de seleccionar la oferta económica más favorable. Lo anterior, porque los proponentes pueden hacer cálculos que les permita llegar a los precios de manera artificial.
En los documentos allegados a la CGR, con ocasión de la auditoria de cumplimiento se evidenció que de los 175 ítems requeridos para la ejecución del proyecto 67 fueron ofertados por un valor inferior al referido en los pliegos y los restantes ítems se ofrecieron al precio máximo al presupuesto oficial, haciendo que el valor fuera inferior al oficial en 1.80%. 
</t>
  </si>
  <si>
    <t xml:space="preserve">Publicar el presupuesto oficial detallado en el contenido de los pliegos de condiciones. 
(…) mostrar el presupuesto detallado, facilita el ajuste de APU’s, para llegar al máximo permitido en cada ítem. </t>
  </si>
  <si>
    <t>Implementación de Pliego Tipo, formulario 1, desagregando los ítems - Presupuesto Oficial.</t>
  </si>
  <si>
    <t xml:space="preserve"> Administrativo</t>
  </si>
  <si>
    <t>H3ACPP. Efecto económico del cambio de norma diseño de puentes.
Desde el comienzo de la estructuración de la licitación para el puente Pumarejo, se identificaba la necesidad de ajustar el diseño elaborado con la norma de 1995 a la CCP-2014, el cual contenía mayores requerimientos técnicos que se traducirían en un costo del proyecto superior al inicialmente establecido. Así las cosas, resultaba evidente que para el momento de la suscripción de contrato 0642 de 2015 del 29 de abril el proyecto estaba desfinanciado.
Los ítems nuevos (No previstos) que se aprobaron fueron 268 y el presupuesto asociado a los mismos es de $222.824,73 millones de pesos, lo que corresponde al 40,30% aproximadamente de lo presupuestado originalmente por el INVIAS. Siendo pertinente indicar que, una vez ajustados los ítems nuevos contra los originales, se encontró que se requerían aproximadamente $120.291,72 millones de pesos más para darle un cierre financiero al proyecto.
(…) del total de ítems nuevos por $222.824.729.861,34, el 92% está representado en OBRAS NO PREVISTAS – ESTRUCTURAS, por valor de $204.868.905.698, sustentado principalmente en la actualización de los diseños a la Norma Colombiana de Diseños de Puentes. Por su parte, la disminución del valor del capítulo de estructuras sobre la base de los ítems inicialmente contratados, fue de $91.657.072.057,1.</t>
  </si>
  <si>
    <t>Presunta falta de previsión por parte del Instituto, puesto que conocedora del inminente ajuste de los diseños y con el consecuente aumento de costo por ajuste a la nueva norma, no inició oportunamente el trámite para conseguir los recursos adicionales y esperó hasta el 28 de diciembre de 2018, para adicionar los recursos necesarios que garantizaran la culminación de las obras.</t>
  </si>
  <si>
    <t>Elaborar guía para la estructuración de proyectos del INVIAS.</t>
  </si>
  <si>
    <t>Documentación y socialización de la guía técnica para la estructuración de proyectos del INVIAS</t>
  </si>
  <si>
    <t>Guía técnica de estructuración de proyectos socializada</t>
  </si>
  <si>
    <t>18 02 100   </t>
  </si>
  <si>
    <t xml:space="preserve">H5ACPP. Justificaciones en la Constitución de Reservas Presupuestales dentro del Contrato de Obra No. 0642 de 2015. 
En el desarrollo de la ejecución de las apropiaciones presupuestales determinadas para el Contrato de Obra No. 0642 de 2015, se estableció que para el cierre de las vigencias 2015, 2016, 2017, 2018 y 2019 se constituyeron un total de trece (13) reservas presupuestales por un monto de $377.370.572.011,21.
Las situaciones expuestas no corresponden a fuerza mayor o caso fortuito, sino a situaciones inherentes al desarrollo de la obra, que permitían determinar que no se ejecutaría dentro del plazo inicialmente establecido.
Los hechos evaluados, permiten consecuentemente evidenciar que las falencias determinadas anteriormente, han generado la constitución en exceso de reservas presupuestales por parte del INVÍAS, año tras año que conllevan el riesgo de recorte de su presupuesto de inversión para adelantar o desarrollar a nivel nacional los proyectos de importancia estratégica que requiere el país y sus regiones. Enfatizándose que de acuerdo con lo establecido en el Decreto 1957 de 2007, modificado por el Decreto 4836 de 2011 y en concordancia con lo dispuesto en el Decreto Único Reglamentario – DUR 1068 de 2015, se establece que los recursos apropiados en cada vigencia deben ejecutarse al 31 de diciembre del año en cuestión. </t>
  </si>
  <si>
    <t xml:space="preserve">La entidad optó por la constitución de reservas presupuestales sin cumplir las justificaciones que como requisitos se deben establecer para estas. Aunado a las falencias del Sistema de Control Interno relacionadas a la falta de planeación, control y seguimiento de cada una de las actividades previas y posteriores relacionadas con la ejecución del mencionado Contrato de Obra por parte de cada una de las Unidades Ejecutoras encargadas del Proyecto de Construcción del Puente Pumarejo al no informar al área de presupuesto del INVIAS, sobre las situaciones propias del desarrollo de la obra que no permitían su ejecución total dentro de los plazos previstos, y que ameritaban la constitución o reprogramación de recursos de vigencias futuras. </t>
  </si>
  <si>
    <t>Documentación y socialización de la guía técnica para la estructuración de proyectos del INVIAS.</t>
  </si>
  <si>
    <t>18 01 002   </t>
  </si>
  <si>
    <t>SF (GC)</t>
  </si>
  <si>
    <t>18 01 003   </t>
  </si>
  <si>
    <t>Acumulación de situaciones (...), entre las cuales se destacan la información heredada de las entidades que la precedieron, en materia de activos, procesos en curso, información financiera, entre otros, cuya entrega se realizó sin verificación física de las situaciones, ni soportes idóneos; la ausencia de procesos y procedimientos financieros que permitan articular la gestión financiera con las áreas ejecutoras de recursos y procesos con incidencia económica y la carencia de un Sistema Integrado de Información, que permita articular, detallar y controlar la información con impacto financiero.</t>
  </si>
  <si>
    <t>Administrativo con presunto alcance disciplinario</t>
  </si>
  <si>
    <t>18 01 001   </t>
  </si>
  <si>
    <t>H4AF19. Análisis de Notas Explicativas. 
Las Notas Explicativas que presenta INVIAS, evidencian algunos errores de forma que no permiten una adecuada comprensibilidad, entre las que se encuentran las siguientes:
De 119 cuadros que se presentan en las notas, tan sólo 6 cuentan con número y nombre, los nombres de los capítulos se confunden con el título de los cuadros, cuadros cortados por saltos de página y títulos al final de la página sin texto, entre otros.
En el numeral 11.1.2 se menciona 8.228 predios registrados contablemente, distribuidos de la siguiente manera: al proyecto de depuración de BUPI corresponden (6.360) y a registros de reversiones y otros plenamente sustentadas (1.929), suma que no totaliza 8.228 sino 8289 con lo cual se registra una diferencia de 61 predios.
En el acápite de antecedentes se informa que la Políticas Contables se actualizó mediante la Resolución 3807 de 2019. Sin embargo, esta resolución se encuentra derogada por la Resolución 7150 de 2019, con la que se adopta el nuevo manual.</t>
  </si>
  <si>
    <t xml:space="preserve">Falta de aplicación efectiva de controles, lo que conlleva también a un presunto incumplimiento del Marco Normativo para Entidades de Gobierno. </t>
  </si>
  <si>
    <t>Administrativo con posible incidencia disciplinaria</t>
  </si>
  <si>
    <t>Debilidades del sistema de control interno contable como de su sistema de información que administra toda la documentación soporte, que le permite a la organización realizar las actividades mínimas administrativas y operativas que en lo funcional y contable se debieron desarrollar para el cierre de cada vigencia conforme a lo dispuesto en las Resoluciones 193 de 2016 y 625 de 2019 en concordancia con las instrucciones del Instructivo 001 de 2019 expedidas por la Contaduría General de la Nación.</t>
  </si>
  <si>
    <t>18 02 002   </t>
  </si>
  <si>
    <t>H17AF19. Refrendación Reservas Presupuestales. 
Teniendo como base los valores de reserva presupuestal, el objeto contractual y las justificaciones registradas por INVIAS; y consultado el Contrato 642 de 2015 se tiene lo siguiente:
De acuerdo con lo reportado por el INVIAS en la columna “Objeto Contractual” Adición 3 y confrontado el valor de la reserva con la información contractual en lo que respecta al Adicionales 3 de 2019, se tiene que el monto adicionado fue de $16.150.5 millones el cual no corresponde con la reserva por $21.132.9 millones; de tal manera que el valor de la reserva presupuestal y la justificación esgrimida por INVIAS no corresponden a la realidad del contrato y de manera general no es consistente el monto de la reserva con el monto de las adiciones que se hicieron al contrato durante la vigencia 2019. 
De otro lado, se observa que aplicaron recursos de la vigencia 2019, cuando las vigencias futuras para el desarrollo del contrato estaban hasta el 2018, sin que se evidencie gestión y aprobación de vigencia futura para hacer uso de los recursos del presupuesto de la vigencia 2019.
Así las cosas, no procedería la refrendación de esas cuentas correspondiente al referido contrato.</t>
  </si>
  <si>
    <t>Se incumplió la parte pertinente del Decreto 111 de 1996, el Decreto 1068 de 2015 y la Ley 819 de 2003.</t>
  </si>
  <si>
    <t>Administrativo con incidencia disciplinaria</t>
  </si>
  <si>
    <t>Debilidades en la planeación y ejecución contractual, con lo cual no se aplicó oportunamente los recursos para el desarrollo de los contratos y de los proyectos a los cuales pertenecen y se genera tramites adicionales.</t>
  </si>
  <si>
    <t>14 01 100   </t>
  </si>
  <si>
    <t>H19AF19. Desarrollo en la etapa de preconstrucción. Contrato de obra 1019 de 2018 y Contrato de interventoría 1022 de 2018, para la Variante San Gil.
Conforme a lo estipulado en el Pliego de Condiciones, el contratista de obra tenía un plazo de tres meses para presentar el Estudio de Impacto Ambiental (EIA) a partir del Acta de Inicio (28 de agosto de 2018), hecho que no se cumplió y por lo cual se solicitó al INSTITUTO el inicio de un proceso sancionatorio, el cual no prosperó porque se aceptó que el EIA se entregara para revisión y aprobación en enero de 2019, radicándose en la ANLA el 13 de febrero de 2019. 
Así mismo, la interventoría (…) presenta informes mensuales al INSTITUTO registrando la ejecución y avances del contrato, a pesar de ello, sus procedimientos y acciones no han asegurado el control y vigilancia para que el desarrollo contractual se cumpla en los términos establecidos.
Conforme a la programación contractual la Revisión, Ajuste y/o Actualización y/o Modificación y/o Complementación de Estudios y Diseños, debió haberse cumplido el 18 de abril de 2019 y de acuerdo con la información del INSTITUTO el primer volumen aprobado por la interventoría fue el 12 de agosto de 2019 y el acta definitiva de aprobación de estudios y diseños se suscribió el 13 de diciembre de 2019, hechos que demuestran el atraso en la etapa de preconstrucción.
Se evidencia en el informe de Interventoría 16 del 04 de diciembre de 2019, la baja ejecución de la gestión predial donde, se habían entregado 33 expedientes de fichas prediales de 149 en el sector de San Gil y cero expedientes de 42 en el sector de Pinchote, siendo que esta es la actividad inicial, faltando las modificaciones y actualizaciones de las fichas prediales ajustadas al proyecto, estudio de títulos, aclaraciones de cabidas y/o linderos, la elaboración de avalúos y tramites de ofertas, elaboración de escrituras, entre otras.</t>
  </si>
  <si>
    <t xml:space="preserve">Debilidades de la planeación y ejecución del proyecto Variante de San Gil, deficiencias en las acciones realizadas por la interventoría en su ejercicio de control y vigilancia del contrato, así como del INSTITUTO, que conociendo de los atrasos no conminaron a tiempo al contratista para el cumplimiento de sus obligaciones contractuales. 
</t>
  </si>
  <si>
    <t>Administrativo con presunta incidencia disciplinaria y para indagación preliminar</t>
  </si>
  <si>
    <t>14 05 001   </t>
  </si>
  <si>
    <t xml:space="preserve">
Los términos establecidos para liquidar resultan obligatorios pues se derivan de mandatos legales y de acuerdos contractuales que no puede desconocer la administración.
(…) el deber de liquidar a cargo del funcionario responsable debe realizarse sin falta dentro de los plazos establecidos, pues de lo contrario, la pérdida de competencia para liquidar, (…) podría acarrear daño patrimonial al estado como consecuencia de la omisión y falta de control por parte de quien ejerció la supervisión.
(…) no solamente se omite un deber legal, sino que se pone en riesgo el patrimonio público al perder la posibilidad de ejecutar vía coactiva los posibles saldos a favor del INVIAS derivados de anticipos no ejecutados, rendimientos financieros o cualquier otro concepto que pudiera establecerse en el balance financiero del contrato.</t>
  </si>
  <si>
    <t xml:space="preserve">Acción 1. 
Revisar, actualizar y socializar el Manual de Contratación en lo concerniente al proceso de liquidación de contratos.
</t>
  </si>
  <si>
    <t xml:space="preserve">Revisión, actualización y socialización del Manual de Contratación en lo concerniente al proceso de liquidación de contratos.
</t>
  </si>
  <si>
    <t xml:space="preserve">Manual de Contratación revisado, actualizado y socializado.
</t>
  </si>
  <si>
    <t>ACPP</t>
  </si>
  <si>
    <t>De acuerdo con lo considerado por el Órgano de Control "Se deben documentar dentro de los antecedentes contractuales las razones por las cuales se justifica la procedencia del pacto arbitral y de acuerdo con la información y documentación aportada por el INVIAS, no se observa que exista esa justificación documentada y, en consecuencia, no se comparte lo expuesto por el INVIAS en cuanto a que su decisión sí correspondió a una decisión de gerencia pública explícita. No puede negarse que a posteriori la entidad ha tratado de explicar la toma de la decisión, pero claramente una decisión como la exigida por la Directiva Presidencial, debía, de forma imperativa, contar con la plena e inequívoca justificación y además esta debía estar documentada, previamente".</t>
  </si>
  <si>
    <t>Como acción complementaria, de formalización y protocolización, incorporar en el manual de contratación una disposición y buena práctica que establezca que tratándose de pactos arbitrales (cláusula compromisoria y compromisos) sobre contratos en curso suscritos por el INVIAS, se elaborará una ficha técnica con los debidos soportes y conceptos técnicos, económicos o jurídicos para su correspondiente aprobación en el Comité de Adiciones, Modificaciones y Prórrogas. Lo anterior, en consideración a la Directiva Presidencial N°. 04 de 2018.</t>
  </si>
  <si>
    <t>Administrativo con connotación disciplinaria</t>
  </si>
  <si>
    <t>Administrativo con posible connotación disciplinaria</t>
  </si>
  <si>
    <t>Administrativo con presunta connotación disciplinaria y fiscal</t>
  </si>
  <si>
    <t>AF2019</t>
  </si>
  <si>
    <t>AUDITORIA DE CUMPLIMIENTO PUENTE PUMAREJO - ACPP</t>
  </si>
  <si>
    <t>Área Líder</t>
  </si>
  <si>
    <t>Acción de mejora reformulada por la Subdirección de Medio Ambiente y Gestión Social, aprobada por el Director General mediante memorando DG 43151 del 29 de julio de 2020, ante solicitud allegada en el memorando SMA 42584 del 28 de julio de 2020.</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</si>
  <si>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Acción 1.</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</si>
  <si>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Acción 2.</t>
  </si>
  <si>
    <t>1. Radicación por parte de las Interventorías, listado de permisos ambientales necesarios para el proyecto
2. Radicación por parte de las Interventorías, matriz de seguimiento actos administrativos para verificar la ejecución y avance de las obligaciones derivadas de los permisos ambientales otorgados por las autoridades ambientales.  
3. Radicación por parte de las Interventorías, acta de balance ambiental para la verificación del cumplimiento de las obligaciones derivadas de los permisos ambientales otorgados por las autoridades ambientales.</t>
  </si>
  <si>
    <t xml:space="preserve">Acta de radicación ambiental
Matriz seguimiento actos administrativos
Balance Ambiental a la terminación del contrato de obra y/o memorando dirigido a la Unidad Ejecutora
</t>
  </si>
  <si>
    <t>Acción de mejora incluida ante reformulación adelantada por la Subdirección de Medio Ambiente y Gestión Social, aprobada por el Director General mediante memorando DG 43151 del 29 de julio de 2020, ante solicitud allegada en el memorando SMA 42584 del 28 de julio de 2020.</t>
  </si>
  <si>
    <t xml:space="preserve">
Elaborar documentos técnicos para las estructuraciones en fase 1 y 2, que orienten la estimación del valor de la gestión y adquisición predial de los proyectos.                                                                                                                                                                                            </t>
  </si>
  <si>
    <t xml:space="preserve">
1. Elaboración de anexos técnicos Fase 1 y Fase 2.
2. Realizar publicación en el repositorio de los documentos técnicos vía SharePoint dispuesto para las unidades ejecutoras. 
</t>
  </si>
  <si>
    <t xml:space="preserve">
Documentos técnicos elaborados y publicados.</t>
  </si>
  <si>
    <t xml:space="preserve">Protocolo indicaciones uso apéndice ambiental
Protocolo socializado
</t>
  </si>
  <si>
    <t xml:space="preserve">
Acta de reuniones 
Matriz actualizada 
Memorando Circular con el link de la matriz
Reporte de seguimiento </t>
  </si>
  <si>
    <t xml:space="preserve">
Control y seguimiento a las licencias de Vertimientos de aguas residuales industriales  para disminuir el riesgo relacionado con la imposición de multas y pagos derivados de infracciones ambientales impuestas por las Autoridades Ambientales.
</t>
  </si>
  <si>
    <t xml:space="preserve">
Identificar y actualizar la matriz de riesgos relacionada con la imposición de multas y pagos derivados de infracciones ambientales impuestas por las Autoridades Ambientales.</t>
  </si>
  <si>
    <t>1. Elaborar un protocolo para el uso del apéndice Ambiental, el cual contenga los lineamientos y directrices que los estructuradores de procesos licitatorios para obra e interventoría deben tener en cuenta desde el componente ambiental.   
2. Socialización del protocolo.</t>
  </si>
  <si>
    <t xml:space="preserve">1. Realizar Mesas de trabajo para identificar los posibles riesgos relacionados con la imposición de multas y pagos derivados de infracciones ambientales impuestas por las Autoridades Ambientales.
2. Fortalecer controles de seguimiento y cumplimiento de las obligaciones derivados de permisos ambientales.
3. Actualizar la matriz de riesgos.
4. Socializar la matriz de riesgos actualizada.
</t>
  </si>
  <si>
    <t xml:space="preserve"> Administrativo con presunta incidencia fiscal y disciplinaria</t>
  </si>
  <si>
    <t xml:space="preserve">Administrativo con presunta a incidencia fiscal y disciplinaria </t>
  </si>
  <si>
    <t>Administrativo con presunta a incidencia fiscal y disciplinaria</t>
  </si>
  <si>
    <t xml:space="preserve"> Administrativo con presunta incidencia disciplinaria</t>
  </si>
  <si>
    <t>H33AF18. Variación en actividades y en cantidades en Análisis de Precios Unitarios, Contrato de Obra 1516 de 2015.  
Aunque si bien, el Contrato 1516 de 2015 , se suscribió para mejorar la ruta Ánimas-Pueblo Rico, desde la fase inicial del proyecto, se tenía previsto un pavimento asfáltico, se  evidenció en visita de la CGR efectuada en marzo de 2019, que se pavimentó y se realizaron las intervenciones de sitios críticos y ventanas en concreto hidráulico, tanto para los sectores de la Ruta 5003 SANTA CECILIA-PUEBLO RICO, como para los de la Ruta 5002 ÁNIMAS-SANTA CECILIA.
De igual manera se tenían previstos desde la planeación del contrato, dos (2)  ítems para efectuar en forma parcial la intervención de las ventanas pendientes en pavimento hidráulico (ítems  27 y 28) (...)
Se observa que aun cuando los dos (2) concretos hidráulicos tienen especificaciones de resistencia a la flexión similar para ser utilizados como pavimento, para el ítem 27 verificada el Acta de entrega y recibo final de obra, no se efectuó ninguna cantidad;  en el caso del segundo, esto es, el ítem 28, se realizaron más de 33.000 m3, siendo a la postre la actividad más representativa del contrato. 
En concordancia con lo anteriormente expuesto, y de acuerdo a los análisis Unitarios de precios y al acta de entrega y recibo de obra, presuntamente se generó una lesión al patrimonio público en cuantía de $2.152.2 millones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</si>
  <si>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1.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</si>
  <si>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2.
</t>
  </si>
  <si>
    <t>H37AF18. Contrato de Obra 544 de 2012. Pago correspondiente a derechos de botadero. 
Al verificar el Análisis de Precios Unitarios (APU) del Ítem 3P, elaborado por el contratista de obra y avalado por el Interventor, se identifica que este no corresponde a una actividad de ejecución de obra y que el valor unitario descrito como un material referente a “derechos de botadero” no es un insumo de construcción. Además, de acuerdo con lo observado durante la visita al sitio de ejecución de las obras por parte de la CGR en marzo de 2019, se identificó que el material sobrante producto de excavaciones, cortes y remoción de derrumbes no fue dispuesto en escombreras autorizadas que cobraran una tasa por la disposición y manejo de dicho material. Este material fue dispuesto en los diferentes ZODMES  autorizados; los cuales corresponden a terrenos propiedad de terceros que aceptaban utilizar estas áreas como zonas de depósito, previa autorización por parte de la autoridad competente, con el objeto de realizar el relleno y conformación del material, en algunos casos beneficiándose de esta operación o recibiendo una contraprestación por parte del contratista, pero no por unidad de volumen o metro cúbico depositado.
Conforme a todo lo expuesto, se establece que el pago al contratista de obra del Ítem 3P “Derechos de botadero” no era procedente, ya que este no corresponde a una actividad de ejecución de obra y su reconocimiento genera un mayor valor pagado al contratista, ya que el consorcio en su propuesta económica debía estimar todos los costos relacionados con la ejecución de la actividad de disposición de material sobrante de excavaciones, cortes y remoción de derrumbes a través del ítem 2P “Conformación de sitios de disposición de sobrantes”. Por tanto, se configura un posible daño patrimonial al Estado por  $4.505.2 millones, correspondiente al valor total pagado al contratista por concepto de ejecución del Ítem 3P, incluido en el Acta de Recibo Final de Obra.</t>
  </si>
  <si>
    <t xml:space="preserve">H38AF18. Contrato de Obra 544 de 2012. Elaboración de estudios y diseños nuevos. 
Una vez analizada la información adjunta a la respuesta de la Entidad, se establece que los estudios y diseños citados anteriormente sí fueron entregados por el Contratista, sin embargo estos productos no corresponden a la partida de pago “Elaboración de Estudios y Diseños nuevos” incluida en el Acta de recibo de obra. 
Lo anterior conforme a lo informado por la Entidad en la respuesta al oficio de solicitud de documentos AF-INVIAS-039 radicado por la CGR el 29 de marzo de 2019, donde se anexan tres (3) unidades de DVD que contienen la información acerca de los productos que corresponden a la partida de pago “Elaboración de Estudios y Diseños nuevos” y de igual forma los que corresponden a la partida de pago “Revisión, ajuste y/o actualización  y/o modificación y/o complementación de estudios y diseños”; donde se puede evidenciar que los componentes relacionados en el presente hallazgo corresponden a los  entregados por el Contratista como producto de la ejecución del ítem de revisión y ajuste a estudios y diseños.
Conforme a todo lo anterior, se concluye que los productos citados en el presente hallazgo corresponden al ítem de pago “Revisión, ajuste y/o actualización y/o modificación y/o complementación de estudios y diseños”, por lo cual no debieron ser pagados adicionalmente como productos de la partida de pago “Elaboración de Estudios y Diseños nuevos”. Por tanto, se establece un presunto detrimento fiscal por $772.6 millones.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</si>
  <si>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1.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</si>
  <si>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2.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</si>
  <si>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3.
</t>
  </si>
  <si>
    <t xml:space="preserve">H48AF18. Calidad de las obras en el Corredor Vial del Contrato de Obra 1510 de 26-10-2015.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1.
</t>
  </si>
  <si>
    <t xml:space="preserve">H48AF18. Calidad de las obras en el Corredor Vial del Contrato de Obra 1510 de 26-10-2015.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2.
</t>
  </si>
  <si>
    <t>H50AF18. Demolición Puente “Artura” y Construcción Puente “Bermellón I” (Terminación Túnel de la Línea).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2.</t>
  </si>
  <si>
    <t xml:space="preserve">H52AF18. Alcance Contrato 806 de 2017 y Adición de Cláusula Compromisoria. 
(…) disminución del alcance contractual inicial y aumento de los recursos necesarios para la terminación del proyecto. </t>
  </si>
  <si>
    <t xml:space="preserve">H53AF18. Transitabilidad Quebrada Agua Blanca – Otanche. 
Para el INVIAS, se han incumplido los numerales 6 y 10 de la cláusula cuarta del convenio, toda vez que no ejerció un control y vigilancia oportuna sobre las actuaciones del Fondo, permitiendo que se ejecutara la obra fallida sin exigir que se tuviera en cuenta las condiciones técnicas y los antecedentes geológicos previamente detectados por los contratistas de Fase I y Fase II del proyecto Transversal de Boyacá, y a la fecha no ha conminado de manera efectiva al FONDO para que defina las condiciones en las cuales va a dar cumplimiento a las estipulaciones del convenio para este sitio crítico (bien sea devolviendo el sitio o dando solución definitiva a la problemática presentada).
Así las cosas, lo anteriormente expuesto se constituye en una presunta falta disciplinaria por las deficiencias en el cumplimiento de las obligaciones del Convenio 020 por parte de las dos entidades que lo suscribieron, lo cual está afectando los recursos del Contrato 1699 de 2015.
</t>
  </si>
  <si>
    <t xml:space="preserve">
H54AF18. Reasentamiento comunidad en Ciénaga por trazado de la Variante de Ciénaga. 
Uno de los fundamentos de este convenio es el ofrecimiento realizado por la alcaldía de Ciénaga mediante oficio del 20 de mayo de 2016, con radicado INVIAS 64282  del 21 de julio de 2016, el alcalde de Ciénaga manifiesta textualmente: “… El Municipio se compromete para el año 2017 a la consecución de 400 viviendas y para el año 2018 otras 400 viviendas, las cuales serán entregadas a la población suscrita al ceso para el reasentamiento de las familias …”.
(...) a la fecha de hoy no se cuenta con información sobre la consecución de recursos para este reasentamiento o el avance en algún proyecto de vivienda que beneficie a la comunidad afectada por el proyecto (...)
</t>
  </si>
  <si>
    <t xml:space="preserve">H55AF18. Conexión Variante de Ciénaga con Ruta del Sol III.  
El Contrato 1200 de 2016 contempla también la conexión de la Variante de Ciénaga con la Ruta del Sol III en lo que se conoce como la Ye de Ciénaga (PR 14+550). Sin embargo se evidencia en los informes de Interventoría que la conexión entre la obra en construcción y la Ruta de Sol III se encuentra en proceso de indefinición porque en el alcance del proyecto no se contempló este empate sino que se partió del supuesto de que “las calzadas proyectadas empatarían con la Ye de Ciénaga (este último tramo será construido y asumido por la Concesión Ruta del Sol II).
Lo anterior repercute directamente en el alcance del proyecto y lo puede afectar de manera significativa, como ya se ha mencionado, lo cual se constituye en una presunta falta disciplinaria al no cumplirse lo establecido en el Artículo 209 de la Constitución Política (Principio de Economía); Artículo 3 Ley 489 de 1998 (Principios de Eficiencia, Economía y Responsabilidad) y los numerales 1 y 3 del artículo 26 de la Ley 80 de 1993.
</t>
  </si>
  <si>
    <t>H11AEFC. Calidad de las obras ejecutadas. Contrato de obra No. 1021 de 2018.
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
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
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
Acción 1.</t>
  </si>
  <si>
    <t>Incumplimiento en el Estatuto de Contratación Pública Ley 80 de 1993, artículos 3, 4, 5, 25, 26, que señalan que las entidades del Estado exigirán la calidad en los bienes y servicios adquiridos y que los contratistas garantizarán la calidad de los bienes y servicios contratados y responderán por ellos, así como también indican el principio de responsabilidad.
La falta de rigor en el control de la obra permitió que estas se entregaran con deficiencias en la calidad por parte del contratista, como se describió en la condición.</t>
  </si>
  <si>
    <t>H11AEFC. Calidad de las obras ejecutadas. Contrato de obra No. 1021 de 2018.
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
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
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
Acción 2.</t>
  </si>
  <si>
    <t>AEFC</t>
  </si>
  <si>
    <t>14 05 004   </t>
  </si>
  <si>
    <t>Deficiencias en la instalación, calidad y funcionalidad de los estoperoles, con lo cual se genera riesgo en la seguridad operacional del corredor.</t>
  </si>
  <si>
    <t>ACTUACIÓN ESPECIAL DE FISCALIZACIÓN AT N°. 41-2020. DEPARTAMENTO DE CÓRDOBA - AEFC</t>
  </si>
  <si>
    <t xml:space="preserve">H87R16. Defensa Jurídica.
Revisada la documentación aportada por el Invías en lo concerniente a las acciones populares objeto de la muestra, se evidenció que:
a) En algunos procesos la información es incompleta y carece de documentos importantes que respalden la decisión de conciliar como es el de la ficha técnica del abogado para el caso del proceso No. 25000234100020130057800LM.
b) En el proceso No. 25000234100020130057800LM, se observó que el Invías no presentó alegatos de conclusión, perdiendo una valiosa oportunidad procesal para defender los intereses de la Entidad.
</t>
  </si>
  <si>
    <t>Administrativo con incidencia fiscal y disciplinaria</t>
  </si>
  <si>
    <t>Los argumentos utilizados para justificar la ampliación del plazo del contrato de obra, dejan en evidencia la falta de planeación porque después de firmado el contrato, no era el momento para concertar con las comunidades, Administraciones Municipales y las interventorías nuevas ubicaciones, puesto que esta actividad es propia de la fase de formulación y planeación del proyecto; aspectos que se tradujeron en retraso en el cronograma de obras y mayores costos de interventoría en $167.322.929 que se constituyen en detrimento al patrimonio público por las fallas de planeación mencionadas.
Además de las fallas de planeación, se presentaron incumplimientos del contratista, debidamente notificados por el Consorcio Doble IN interventor del proyecto para Jambaló y Cajibío, que se tradujeron en retraso en el cronograma de obras (...).</t>
  </si>
  <si>
    <t>Estos hechos se presentan por que la interventoría no ejerció eficientemente la labor de vigilancia y control sobre los cobros realizados por el contratista (…), falta de control, seguimiento y vigilancia a los recursos destinados, contrariando las obligaciones específicas que debe ejercer el contratante frente al cumplimiento del contrato de interventoría.</t>
  </si>
  <si>
    <t>14 06 100   </t>
  </si>
  <si>
    <t>Los recursos pagados incorrectamente se descontaran en la correspondiente acta  liquidación.</t>
  </si>
  <si>
    <t>Descuento de mayor valor pagado en acta  liquidación.</t>
  </si>
  <si>
    <t>H1AC19. Colapso Puente La Orquídea 1 PR 86+485 a 86+595, contrato 807 de 2009.
El puente La Orquídea I hizo parte del alcance contractual del Contrato 807 de 2009, cuyo objeto principal era “ESTUDIOS Y DISEÑOS, GESTIÓN SOCIAL, PREDIAL, AMBIENTAL Y MEJORAMIENTO DEL PROYECTO “TRANSVERSAL DEL CUSIANA”, cuyo valor final fue de $146.408.005.446. (...) El costo final de la construcción del mismo, de acuerdo con el último informe de interventoría del Contrato 807 de 2009 fue de $5.242.512.315.
El puente fue puesto en servicio desde finales del año 2011, y la totalidad de las obras del Contrato 807 de 2009, fueron recibidas de manera definitiva el 30 de mayo de 2015, como consta en el recibo definitivo de obra, con el Vo.Bo. de la interventoría . El contrato de obra fue liquidado el 27 de octubre de 2017. 
El 26 de octubre de 2015, el INVIAS suscribe el Contrato de Obra 1513 de 2015, cuyo objeto consistió en el “Mejoramiento, Gestión Predial, Social y ambiental del corredor Transversal del Cusiana”.  (...) A partir de agosto de 2016, la interventoría contratada para este último contrato de obra , dio cuenta en los correspondientes informes de interventoría de la presentación de fisuraciones, grietas y desplazamientos en el Puente La Orquídea. 
Dicha situación obligó al cierre de la vía y construcción de una variante alternativa provisional para dar transitabilidad a la misma.  Sin embargo, finalmente se produjo el colapso de la estructura en comento, el 29 de octubre de 2019 sobre las 5:30 p.m.  
(...) el Instituto Nacional de Vías, inició proceso administrativo sancionatorio contra el contratista del Contrato 807 de 2009 , por el presunto incumplimiento contractual causado por la calidad de los trabajos en el puente en comento (toda vez que era un puente que llevaba menos de 7 años de servicio).
El proceso administrativo por declaratoria de siniestro inicialmente adelantado por el INVIAS, fue cerrado por falta de oportunidad en el adelantamiento de las respectivas diligencias, por lo cual la entidad se vio avocada a acudir a la vía jurisdiccional, cuyo trámite procesal se encuentra en la admisión de la demanda.</t>
  </si>
  <si>
    <t xml:space="preserve">Si bien en la zona existen algunas condiciones geotécnicas desfavorables, que implican afectaciones significativas a las estructuras construidas en la misma, con el colapso del puente se evidenciaron falencias y omisiones en los Estudios y Diseños de dicha estructura (todas anotadas por los especialistas que estudiaron el fenómeno ocurrido en el puente La Orquídea 1), así como deficiencias en las prácticas constructivas (como también lo evidencian los especialistas). 
Los mecanismos adoptados por INVIAS para el resarcimiento no fueron aplicados de manera eficaz y oportuna, no obstante que en la vigencia 2018 la situación del puente había sido objeto de pronunciamiento por parte de la CGR.
</t>
  </si>
  <si>
    <t xml:space="preserve">H2AC19. Obras para manejo de transitabilidad y control de procesos de socavación sector La Orquídea K86+200. Contrato 1513 de 2015.
(...) mediante Resolución 6429 del 24 de agosto de 2019, el Instituto Nacional de Vías -INVIAS- ordena el cierre preventivo del puente La Orquídea I. (...) Dicho cierre quedó establecido hasta que “se superara la emergencia”  (lo cual nunca se logró), y se debían establecer las medidas de contingencia para dar transitabilidad a la vía. Debido a lo anterior, el INVIAS decidió que a través del Contrato 1513 de 2015, se realizarían todas las obras necesarias para dar la transitabilidad en este punto, como quiera que dentro de este contrato se estableció como parte del alcance que “Durante el plazo del contrato, el contratista será responsable por la transitabilidad, así mismo deberá tomar todas las medidas necesarias a fin de garantizar la seguridad vial del usuario en el sector PR 16+000 (EL CRUCERO) hasta AGUAZUL”.
De igual forma, el contratista a cargo del Contrato 1513 de 2015 asumió la construcción de obras hidráulicas para la mitigación de procesos de socavación que afectan la estructura en deterioro del puente La Orquídea I, con el fin de evitar una aceleración de un eventual colapso. Las obras hidráulicas para disipar la energía del cauce y evitar procesos de socavación debieron haber sido contempladas dentro de los diseños materializados en el Contrato 807 de 2009, y no ser cargadas como medida correctiva en un contrato posterior. 
Se considera que los costos asumidos por el INVIAS para dar transitabilidad en la zona, a través de las obras ejecutadas y pagadas dentro del Contrato 1513 de 2015, constituyen un presunto  daño Patrimonial al Estado por un valor superior a $1.376.176.981, causado por las deficiencias en la construcción del puente a cargo del contratista responsable del Contrato 807 de 2009.
</t>
  </si>
  <si>
    <t xml:space="preserve">(...) el origen del evento (cierre total y posterior colapso del puente la Orquídea I) no debe ser asociado solamente con la inestabilidad geológica de la zona sino con deficiencias en los diseños y construcción del mismo (…) y a falencias en la supervisión e interventoría del Contrato 807 de 2009, las cuales generaron afectaciones en el presupuesto y el alcance del Contrato 1513 de 2015.
</t>
  </si>
  <si>
    <t>H5AC19. Planeación de la ejecución contractual del proyecto, contrato 1950 de 2019.
Las obras relacionadas fueron contratadas por el Instituto Nacional de Vías por un valor de $24.486.827.905, con fecha de terminación el 31 de diciembre de 2019. Sin embargo, de la ejecución efectiva del contrato, se evidencia que los tiempos y los costos de las obras no correspondieron a lo inicialmente estimado.
El contrato de obra fue firmado el 30 de octubre de 2019, sin modificar la fecha de plazo final (31 de diciembre de 2019), dejando, como condición inicial, un lapso menor a 2 meses para ejecutar una obra que a todas luces implica términos muy superiores, toda vez que el inicio de las obras se supeditó a la firma del acta de inicio de obra , la cual fue suscrita el 09 de diciembre de 2019. Es decir, el tiempo de ejecución, bajo el escenario inicial, correspondió a 22 días.
Dentro del Anexo técnico del Pliego de Condiciones, se establece que a partir de la suscripción del acta de inicio, el contratista cuenta con 1 mes para “La elaboración de la “revisión, ajuste y/o actualización y/o modificación y/o complementación de los estudios y diseños y/o elaboración del cálculo de la estructura del pavimento y/o cálculos estructurales y/o de obras requeridas para garantizar la estabilidad de la infraestructura vial” . De acuerdo con lo mencionado en la viñeta anterior, era imposible el cumplimiento de esta etapa bajo las condiciones iniciales establecidas, lo cual obligó al INVÍAS a la prórroga contractual hasta el 31 de mayo de 2020 (materializada mediante el Adicional 2 del 30 de diciembre de 2019).
(...)</t>
  </si>
  <si>
    <t>Deficiencias en la planeación contractual del proyecto, toda vez que se estipularon plazos de ejecución que no correspondían a la realidad del mismo y no se estimaron a plenitud sus costos.</t>
  </si>
  <si>
    <t xml:space="preserve">H6AC19. Precios unitarios pactados para el contrato 1950 de 2019.
Al tomar los valores unitarios aprobados del Contrato 1513 de 2015 indexados al año 2019, como referentes de los cuales se debió partir para contratar obras que continuarían el proceso del mantenimiento de la Transversal de Cusiana, se evidencia una diferencia del 28,43%, entre el valor total de los ítems del Contrato 1950 de 2019 y los mismos ítems con valores indexados al año 2019 del Contrato 1513 de 2015, por un valor total de $5.209.362.732. Esta diferencia representada en el mayor valor pactado por el INVIAS para los ítems del contrato 1950 de 2019, se evidencia principalmente en el valor contratado para el suministro y colocación de mezclas asfálticas, que representa un 81,06% de ese 28,43%, donde la diferencia de precios oscila entre $178.000 y $223.000 por m3 de mezcla.
La diferencia en el presupuesto expuesta anteriormente, se incrementa a $6.935.633.173 (lo cual equivale a una variación de 30,74% con respecto a la referencia tomada), toda vez que el contrato tuvo una adición por $5.941.116.460.
</t>
  </si>
  <si>
    <t xml:space="preserve">(…) el contrato fue concebido con sobrecostos, toda vez que se contrató a precios muy superiores a los precios de referencia (hasta un 40% en caso de la mezcla asfáltica) que se tenían del corredor (los del contrato inmediatamente precedente). </t>
  </si>
  <si>
    <t xml:space="preserve">H7AC19. Plazo contractual interventoría al contrato 1303 de 2019, mediante el contrato 1532 de 2019.
El contrato de obra (1303 de 2019) fue suscrito con un plazo inicial de “seis (6) meses, a partir de la Orden de Inicio que impartirá el Jefe de la Unidad Ejecutora del INSTITUTO”. La orden de inicio de este contrato fue impartida el 15 de agosto de 2019, de tal forma que el plazo contractual correspondió hasta el 14 de Febrero de 2020.
Así las cosas, bajo estas condiciones, la interventoría debía ser contratada con un plazo contractual que abarcara toda la ejecución contractual, o sea que como mínimo el contrato de interventoría debía tener como fecha límite el 14 de febrero de 2020. Sin embargo, se evidencia que el Contrato 1532 de 2019 fue suscrito con plazo hasta el 31 de diciembre de 2019, con lo cual a partir del 1 de enero de 2020 el contrato de obra quedaría sin supervisión. Esta situación fue subsanada mediante la suscripción de la prórroga 1, la cual fue solicitada mediante memorando CRA-1-1532-0055-2019 del 13 de diciembre de 2019 por parte el interventor, y aprobada en acta del 16 de diciembre de 2019 por la Subdirección de Red Nacional, para así ser firmada el 31 de diciembre de 2019. </t>
  </si>
  <si>
    <t xml:space="preserve">Deficiencias en el desarrollo de los procesos asociados a la suscripción y perfeccionamiento de los contratos, toda vez que se tuvo a acudir a una gestión administrativa adicional para subsanar un error que por la naturaleza misma del contrato y a la luz de la Ley 1474 de 2011, no se debió presentar.
</t>
  </si>
  <si>
    <t xml:space="preserve">H8AC19. Planeación y ejecución contractual, contrato de obra 1870 de 2019.
El Instituto Nacional de Vías – INVIAS, suscribió el Contrato de Obra 1870 del 15 de octubre de 2019, estipulándose un plazo contractual de cuatro (4) meses a partir de la orden de inicio del mismo contrato de obra, sin sobrepasar el 31 de diciembre de 2019.  Sin embargo, sin evidenciarse justificación alguna, las obras dieron inicio el 4 de diciembre de 2019. El contrato de interventoría correspondiente (2174 de 2019) fue suscrito el 25 de noviembre de 2019, restando solo 27 días calendario para el vencimiento del plazo inicialmente pactado para la ejecución de la obra; razón por la cual ambos contratos debieron ser prorrogados en un principio por tres (3) meses.
El 31 de marzo de 2020, suscribieron prórroga 2 del plazo del contrato de obra e interventoría por tres (3) meses.
(...) con la correspondiente revisión y aprobación de la interventoría, mediante comunicado de interventoría CIR-2174-072 del 5 de junio de 2020, se da aprobación a la Versión 4 de los estudios y diseños geotécnicos y estructurales de sitios críticos PR10+030 Y 25+800 Sector Cauyá- Supía; es decir, con cinco (5) meses de retraso. 
Posteriormente, el 24 de junio de 2020, (...) la interventoría del contrato de obra, informa a Invias que no se cuenta con disponibilidad presupuestal para atender los sitios críticos proyectados a intervenir, ya que se priorizó la rehabilitación del pavimento. 
(...) los muros estructurales que se requerían para la estabilización de estos dos sitios (PR10+030 y PR 25+800 Sector Cauyá- Supía) no fueron ejecutados por agotamiento del presupuesto, a pesar de tratarse de sitios críticos de la vía.  
(...) el último informe de interventoría (7) del 1 al 31 de julio de 2020, reporta un atraso del 2,74% respecto a la reprogramación del Programa de Inversiones 4; quedando consignado en este mismo informe que la gestora del proyecto solicita esperar aprobación de nuevos ítems no previstos para incluirlos en dicha acta; es decir que, a un mes de la fecha última de terminación de la obra, no se conocían los ítems necesarios para la culminación del contrato ni su respectivo costo. 
En cuanto al acta de corte 7 de fecha 10 de julio de 2020,el valor acumulado indica que resta por ejecutar un 12% del presupuesto total asignado, especialmente en el departamento de Risaralda, en actividades relacionadas con: demolición de estructura, remoción y transporte de derrumbes, base granular clase A, mezcla densa en caliente tipo MDC 19, concreto de estructuras, llenos, acero de refuerzo, tubería , geotextil NT o similar, y cunetas; (...). Estas actividades corresponden a la estructura de pavimento y obras de contención para estabilización, que fueron determinadas desde el presupuesto oficial y posteriormente eliminadas mediante acta de modificación de cantidades de obra del 21 de julio de 2020; lo anterior en detrimento del cumplimiento a cabalidad del objeto contractual, el cual es el mejoramiento y mantenimiento de la vía. </t>
  </si>
  <si>
    <t>Deficiencias en la planeación, en la ejecución contractual y en la aplicación de controles, específicamente, en los estudios y diseños previos, (...) generaron que los recursos comprometidos (...) no fueran ejecutados oportunamente durante la vigencia 2019, lo que condujo a que al 31 de diciembre de 2019, se crearan cuentas por pagar y se constituyeran reservas presupuestales.</t>
  </si>
  <si>
    <t>H9AC19. Rendimientos financieros anticipo contrato 1870 de 2019.
El parágrafo segundo de la cláusula décima del Contrato 1870 de 2019 sobre rendimientos financieros indica que los rendimientos financieros que genere el anticipo entregado por el INSTITUTO al CONTRATISTA serán reintegrados mensualmente por la entidad fiduciaria a la tesorería del instituto cuando se trate de recursos propios o a la Dirección del Tesoro Público cuando se trate de recursos de la Nación.
En la rendición a junio de 2020 del fideicomiso 3 1 90662 del contrato de fiducia mercantil firmado el 23 de diciembre de 2019 para el manejo del anticipo del Contrato 1870 de 2019 se registra el detalle de los rendimientos financieros generados por el anticipo que ascienden a $2.417.644,43, (...), los cuales no fueron reportados en los informes de interventoría y de supervisión de enero a julio de 2020. Según respuesta de la entidad el reintegro de los mismos fue realizado el 8 de julio de 2020 al BANCO DE LA REPUBLICA cuenta corriente 61011094, a nombre de DIRECCIÓN DEL TESORO NACIONAL
La situación evidenciada presuntamente contraria lo establecido en los literales e) de los artículos 2 y 3 de la Ley 87 de 1993 “Asegurar la oportunidad y confiabilidad de la información y de sus registros y Todas las transacciones de las entidades deberán registrarse en forma exacta, veraz y oportuna de forma tal que permita preparar informes operativos, administrativos y financieros”, (...); el artículo 3 de la Ley 1712 de 2014, que establece: Principio de la calidad de la información; el parágrafo segundo de la cláusula décima del Contrato 1870 de 2019 y lo establecido en el Manual de Interventoría y Supervisión de INVIAS.</t>
  </si>
  <si>
    <t>Debilidades en la aplicación de los controles, del proceso interventoría y supervisión del contrato generando informes que no evidencian el seguimiento al parágrafo segundo de la cláusula decima del contrato.</t>
  </si>
  <si>
    <t>H10AC19. Consistencia de la información pagos contrato 1870 de 2019.
El Instituto Nacional de Vías INVIAS en relación con la ejecución del Contrato1870 de 2019, presenta inconsistencias en el reporte de la información así:
Según la información suministrada en el numeral 19 oficio 33725ª el Avance físico fue del 100%, con Metas físicas ejecutadas: 2,74 Kilómetros de mantenimiento periódico; Rehabilitación de 0,58 kilómetros y atención de 2 sitios críticos (incluido Paso Nacional por Riosucio) y Avance financiero a 31 de julio de 2020: $2.252.200.652 que corresponde al 87,9%, lo que significa que, a la citada fecha, el valor sin ejecutar era de $309.126.642.
Sin embargo, el saldo del contrato registrado en la tabla 21 es de $306.080.988,00.</t>
  </si>
  <si>
    <t>Debilidades del proceso de control, seguimiento y monitoreo generando informes inexactos que dificultan la toma de decisiones y conlleva incertidumbre sobre el avance financiero del mismo.</t>
  </si>
  <si>
    <t xml:space="preserve">H14AC19. Cumplimiento de las actividades de interventoría.
De la revisión de los informes de interventoría generados desde diciembre de 2018 a enero de 2020, en desarrollo del Contrato de Interventoría 1756 de 2015 al Contrato de Obra 1639 de 2015, se establecieron las siguientes deficiencias: 
En su contenido, la información es repetitiva y sin revisión, (Léase en los informes. Numeral 6 Reporte ejecución mensual contrato de interventoría.
Es reiterativa la solicitud de hacer entrega de las pruebas de laboratorio como lo estipula la norma INVIAS, para que sean revisadas, comprobadas y aprobadas por la interventoría.
Se reitera en los informes de la muestra, incumplimiento por parte del contratista en algunos programas contenidos en el PAGA.  
Con frecuencia en los informes de la muestra la reincidencia de agilizar el proceso de gestión predial. 
A pesar de las observaciones señaladas en los informes de la interventoría, aparecen certificaciones suscritas por el director de la interventoría avalando la calidad de la obra por materiales utilizados y el cumplimiento de la normatividad y gestión ambiental de la obra. 
En el informe 47 que corresponde a diciembre de 2019, periodo en el que la interventoría solicitó la adición del contrato de obra, no se evidencia la inclusión del formato MINFRA-MN-IN-12-FR-1 Solicitud de adición y/o modificación y/o prórroga contrato de obra. La adición tampoco se indica en el informe del supervisor del periodo. 
Además, durante el periodo examinado no se conminó al contratista para el cumplimiento cabal de sus obligaciones contractuales, solo hasta el 20 de enero de 2020 se solicita iniciar un proceso administrativo por presunto incumplimiento ambiental y el 29 de enero por presunto incumplimiento de la Gestión Social, procesos que se encuentran en etapa probatoria. 
</t>
  </si>
  <si>
    <t>Debilidades en la aplicación de los controles; en la supervisión y la interventoría en el control y vigilancia de la ejecución del Contrato de Obra 1639 de 2015.</t>
  </si>
  <si>
    <t>Administrativo con presunta connotación disciplinaria para indagación preliminar</t>
  </si>
  <si>
    <t xml:space="preserve">H15AC19. Continuidad corredor vial variante San Francisco Mocoa -VSFM-.
La CGR evidenció que para la continuación del proyecto VSFM, el Instituto carece de diseños, permisos ambientales y cierre financiero. Además, no ha adelantado la consulta previa con las comunidades indígenas, ni ha realizado la Valoración de Costos Ambientales en el entendido que pretende intervenir la Zona de Reserva Forestal Protectora de la Cuenca Alta del Río Mocoa.
Aunado a lo anterior, se observa presunto incumplimiento del principio de Planeación por parte del Instituto, reflejado en las obras inconclusas de la VSFM, algunas de ellas ejecutadas con los Contratos de Obra 0944 y 1184 de 2018, que no se pueden utilizar porque los frentes de Mocoa y San Francisco no se pueden conectar, dado que la zona de Reserva Forestal está en medio; así mismo, el Instituto desconoce el valor de las obras faltantes por estudios y diseños, ingeniería y costos ambientales. </t>
  </si>
  <si>
    <t>El Instituto presuntamente omitió considerar los factores necesarios para adelantar los diferentes procesos de contratación para la VSFM, desconoció real y efectivamente la necesidad a satisfacer, la cuantificación de recursos, la definición, estimación y asignación de riesgos reales, careciendo los Estudios Previos del rigor metodológico que amerita este mega proyecto, por lo que se desconoce el tiempo de terminación de la VSFM, los efectos de la deforestación en la Zona de Reserva Forestal, la inversión adicional que se requiere aunado a la existencia de obras inconclusas que están a merced de la selva.</t>
  </si>
  <si>
    <t>H17AC19. Rendimientos financieros convenio 2513 de 2019.
En los informes del supervisor del convenio no se reportan los rendimientos financieros generados por el desembolso realizado por el INVIAS por $685.547.235, autorizado con RADICACIÓN 116831 30/12/2019 REFERENCIA, CUENTA POR PAGAR del 31/01/2020 y ORDEN DE PAGO 24213 del 17/02/2020, ni se evidencia el reintegro de los mismos</t>
  </si>
  <si>
    <t>Deficiencias en la aplicación de los controles, en el desarrollo de la labor de interventoría y supervisión, generando informes inexactos que dificultan la toma de decisiones.</t>
  </si>
  <si>
    <t>14 01 003   </t>
  </si>
  <si>
    <t>14 04 100   </t>
  </si>
  <si>
    <t>14 01 002   </t>
  </si>
  <si>
    <t>AC2019</t>
  </si>
  <si>
    <t>Revisión y actualización formatos de informes de supervisión actualizados.</t>
  </si>
  <si>
    <t>Formato de informe de supervisión actualizado, formalizado y socializado.</t>
  </si>
  <si>
    <t xml:space="preserve">Revisión y actualización formatos de informes de supervisión actualizados. </t>
  </si>
  <si>
    <t>Fortalecer  los instrumentos de supervisión contractual, para contar con una versión mejorada de los informe de supervisión.</t>
  </si>
  <si>
    <t>Fortalecer los instrumentos de supervisión contractual, para contar con una versión mejorada de los informe de supervisión.</t>
  </si>
  <si>
    <t>Fortalecer los instrumentos de supervisión contractual, para contar con una versión mejorada de los informes de supervisión.</t>
  </si>
  <si>
    <t>Fortalecer  los instrumentos de supervisión contractual, para contar con una versión mejorada de los informes de supervisión.</t>
  </si>
  <si>
    <t>AUDITORIA DE CUMPLIMIENTO 2019</t>
  </si>
  <si>
    <t>Administrativo con incidencia fiscal e incidencia disciplinaria</t>
  </si>
  <si>
    <t>Administrativo con incidencia disciplinaria e indagación preliminar</t>
  </si>
  <si>
    <t>Administrativo e indagación preliminar</t>
  </si>
  <si>
    <t>H1AT73. Constitución de reservas presupuestales. Contrato de obra 1734 de 2019.
Al no ser autorizadas las vigencias futuras para atender el compromiso, debido a que la solicitud no se hizo en las fechas establecidas por el Ministerio de Hacienda  y   Crédito   Público  - MHCP, la entidad se ve sujeta a constituir reserva presupuesta! de forma extemporánea.</t>
  </si>
  <si>
    <t>Se evidencia que no existió coordinación entre el supervisor del contrato y el área financiera, primero para solicitar la vigencia futura con el suficiente tiempo, a sabiendas que el contrato sobrepasaría la vigencia y segundo constituyen reservas con 	justificaciones extemporáneas.</t>
  </si>
  <si>
    <t>H2AT73. Selección del oferente, del contrato de obra 1734 de 2019.
Una vez firmado el contrato el contratista PROTECO ingeniería S.A.S, tenía la obligación de aportar el AIU discriminado junto con la documentación técnica. El cual nunca fue entregado por el contratista al INVIAS.</t>
  </si>
  <si>
    <t>Deficiencias en la labor de validación a cargo del INVIAS, la cual, no se desarrolló conforme lo establecido en los pliegos de condiciones y en cumplimiento de la normatividad vigente aplicable. Así mismo, el oferente no cumplió los requisitos de la licitación.</t>
  </si>
  <si>
    <t>H3AT73. Presentación y aprobación del Instrumento Ambiental. Contrato de obra 1734 de 2019.
Se evidenció días de atraso en la elaboración, ajuste y aprobación del PAGA, de 29 días calendario, según el plazo de ejecución del contrato estipulado en el "ANEXO 1 - ANEXO TÉCNICO", el cual fue incumplido en tiempo por el contratista.</t>
  </si>
  <si>
    <t>No se evidencia gestión adelantada por parte de la interventoría y del INVIAS para cumplir dichas multas en contra del contratista, en  conformidad con la Resolución 3662 de 2007, activando en respuesta el proceso sancionatorio establecido en Ley 1333 de 2009 .</t>
  </si>
  <si>
    <t>H4AT73. Ejecución del ítem "SELLO DE GRIETAS EN PAVIMENTO ASFÁLTICO SIN RUTEO". Contrato de obra 1734 de 2019.
Falta precisiones técnicas, económicas y de conveniencia respecto a la ejecución de dicha labor, por lo cual, la misma no debió ser ejecutada hasta no contar con las mencionadas condiciones que garantizaran la pertinencia y calidad de la solución implementada.</t>
  </si>
  <si>
    <t>La situación detectada se presenta por la falta de rigurosidad en la conformación de las alternativas de rehabilitación en correspondencia a los pliegos de condiciones y proyecciones establecidas, para la intervención de los tramos objeto de la contratación con el cumplimiento de condiciones técnicas, económicas y de calidad requeridas.
Así mismo, se debe a la ejecución por parte del contratista de las labores sin contar con las correspondientes especificaciones técnicas, calidad, económicas y conveniencia requeridas, aunado a la falta de seguimiento y control de la situación detectada por parte de la interventoría, situaciones que fueron aprobadas y contaron con el visto bueno por la supervisión generándose el pago solicitado.</t>
  </si>
  <si>
    <t>Se evidencian 35 días de atraso en la entrega de este componente, de lo anterior en ningún documento se fundamenta el retraso de esta entrega, ni el atraso para el inicio de los estudios.</t>
  </si>
  <si>
    <t>H7AT73. Actividades de rehabilitación PR 48+042 al 48+344. Contrato de obra 1734 de 2019.
En la visita de inspección física por parte del equipo auditor asignado, los días 9 al 12 de noviembre de 2020, en las cuales se llevaron a cabo las mediciones en campo de las actividades ejecutadas a la fecha por el contratista PROTECO INGENIERÍA S.A .S. que soportan los pagos de cada una de las actas parciales de las actividades de Rehabilitación en el sector comprendido del PR 48+042 al 48+344, se establecieron diferencias de las cantidades pagadas y las verificadas en campo.</t>
  </si>
  <si>
    <t>La situación detectada por el ente de control, posiblemente se presenta debido a la inobservancia de los principios de función administrativa y supervisión a las obligaciones contractuales, afectando el deber de monitoreo, seguimiento y control del contrato, por parte de la entidad.
De igual forma, se debe a la inexistencia de acciones de supervisión oportunas que permitieran la ejecución del contrato de manera eficaz y acorde con las condiciones económicas pactadas contractualmente, con el reconocimiento debido de las labores ejecutadas por parte de la firma contratista.</t>
  </si>
  <si>
    <t>H1AT74. Programa de Adaptación de la Guía Ambiental - PAGA. Contrato 1772 de 2019.
Se evidenciaron deficiencias en el seguimiento técnico y administrativo de la interventoría y la supervisión relacionadas con	la inobservancia de los términos estipulados en los estudios y documentos previos, anexo técnico, el apéndice de gestión ambiental del pliego de condiciones y la Guía de Manejo Ambiental de Proyectos de Infraestructura, Sub - sector Vial. (Versión 2011) en su capítulo 7 sección 7.4, para la entrega, aprobación  y radicación de estudios  y diseños, así como el mencionado  instrumento   ante la Subdirección de Medio Ambiente y Gestión Social­ SMA del INVIAS.</t>
  </si>
  <si>
    <t>Debilidades en el cumplimiento de la gestión de supervisión e interventoría materializadas en las faltas de control y seguimiento en desmedro de los fines de la contratación estatal y del Estado.</t>
  </si>
  <si>
    <t xml:space="preserve">H2AT75. Incumplimiento al cronograma establecido para la perfección del contrato e inicio de su ejecución. Contrato de obra 1877 de 2019. 
Se observa el retardo al desarrollo de las actividades para el perfeccionamiento del contrato e inicio de su ejecución, sin que se aprecien soportes dentro del expediente que justifiquen tales retrasos, no sólo en la firma de los documentos posteriores a la adjudicación del contrato, sino además, a la orden de inicio de las obras. </t>
  </si>
  <si>
    <t>Deficiencias en la planeación y ejecución de las actividades de perfeccionamiento y formalización del contrato, así como la orden de inicio de las obras.
Se evidencian fallas en la administración y control del proceso contractual, que han dilatado de manera injustificada el cumplimiento del contrato dentro de los plazos pactados previamente.</t>
  </si>
  <si>
    <t xml:space="preserve">H3AT75. Incumplimiento de las obligaciones del contratista de obra, de la interventoría y omisión de la entidad contratante. Contrato de obra 1877 de 2019. 
A la luz de los preceptos normativos señalados, a lo pactado por las partes en el contrato No.001877 de 2019, suscrito entre el Instituto Nacional de Vías - INVIAS - con el señor Luis Alberto Coba Chale, y de acuerdo al análisis de los soportes de la ejecución del mismo, se evidencian varios incumplimientos por parte del contratista de la obra, algunos de los cuales fueron dados a conocer por la interventoría en sus informes, sin que se observe la acción por parte de la entidad para conminar al contratista a cumplir debidamente lo pactado.
Se evidenciaron fallas e incumplimientos en el papel de la interventoría, habida cuenta, que se identificaron algunos incumplimientos de orden técnico y de ciertas obligaciones establecidas para el contratista, las cuales fueron validadas por el interventor como cumplidas. </t>
  </si>
  <si>
    <t>Ausencia de actividad de la entidad para conminar al contratista a cumplir debidamente lo pactado,  así como el ejercicio de la acción sancionatoria contenida en la cláusula Novena del contrato: MULTAS Y CLÁUSULA PENAL PECUNIARIA, y, cláusula Décima: CADUCIDAD, pese a que tales incumplimientos generaron la dilatación injustificada del plazo inicialmente pactado, afectando el logro de la finalidad del contrato.</t>
  </si>
  <si>
    <t>H4AT75. Modificación al objeto del contrato sin el cumplimiento de los requisitos  legales. Contrato de obra 1877 de 2019. 
De acuerdo al análisis de los soportes de la ejecución del contrato de obra No. 1877 de 2019, suscrito entre El INSTITUTO NACIONAL DE VÍAS - INVIAS y LUIS ALBERTO COBA CHOLE, cuyo objeto fue "Mejoramiento y mantenimiento de la carretera Lorica - San Onofre (Ruta 9004) Sector Coveñas - Tolú (PR30+0000-PR41 +0000, PR46+01 OO-PR49+0453) y Tofu viejo - San Onofre (Pr65+0937-pr93+0683) en el Departamento de Sucre", se evidencia la existencia de actuaciones dentro del proceso contractual, que constituyen la posible materialización de una extralimitación de sus funciones y el incumplimiento de requisitos legales para la modificación del objeto del contrato.</t>
  </si>
  <si>
    <t>Modificación del objeto del contrato, al parecer por decisión del supervisor del contrato de interventoría, sin tener competencia para ello y sin cumplir los requisitos legales de forma para tal fin.</t>
  </si>
  <si>
    <t>Extralimitación de las funciones por parte del (a) funcionario (a).</t>
  </si>
  <si>
    <t xml:space="preserve">H7AT75. Definición del presupuesto del contrato. Contrato de obra 1877 de 2019. 
Esta entidad de fiscalización haciendo una revisión y verificación del cumplimiento del objeto contractual contratado evidencia que la definición del presupuesto asignando para la ejecución de mantenimiento de la vía no garantiza la transitabilidad y condiciones de seguridad que se requieren, por otro lado, las priorizaciones realizadas al presupuesto no corresponden a los puntos que se intervinieron de forma definitiva.
Se evidencia una inconsistencia en lo manifestado por la interventoría, al manifestar que los recursos asignados al contrato para la ejecución del tramo eran insuficientes, toda vez que, si el inventario ejecutado por esa interventoría era con el fin de evidenciar que los recursos destinados para la ejecución de la obra eran insuficientes, el resultado del inventario arrojo un valor menor al contratado toda vez que como ya se ha indicado con anterioridad el objeto del contrato no se ejecutara en su totalidad.
</t>
  </si>
  <si>
    <t>Lo anterior, debido a la falta de planeación, control  y  supervisión.</t>
  </si>
  <si>
    <t>H9AT75. Presentación y aprobación del instrumento ambiental.
En el contrato 1877 de 2019 celebrado entre INVIAS y LUIS ALBERTO COBA CHOLE, cuyo objeto	fue "Mejoramiento y mantenimiento de la carretera Lorica - San Onofre (Ruta 9004) Sector Coveñas - Tolú (PR30+0000-PR41 +0000, PR46+0100-PR49+0453) y Toluviejo - San Onofre (PR65+0937-PR93+0683) en el Departamento de Sucre", se evidencia deficiencias en cuanto a la aprobación extra temporánea del instrumento ambiental.</t>
  </si>
  <si>
    <t>Ejecución del componente ambiental sin los soportes en su totalidad e inicio tardío del proceso administrativo sancionatorio.</t>
  </si>
  <si>
    <t>H10AT75. Ejecución de obra.
Se realiza visita de campo para revisión y verificación del estado de la obra en la cual se evidencia que la áreas intervenidas mediante el contrato de obra No. 1877 de 2019 cuyo objeto contractual era "Mejoramiento y mantenimiento de la carretera Lorica - San Onofre (Ruta 9004) Sector Coveñas - Tolú (PR30+0000-PR41+0000, PR46+0100-PR49+0453) y Toluviejo - San Onofre (PR65+0937-PR93+0683) en el Departamento de Sucre", presentan fisuras en bloque, perdida del agregado, descascaramiento, baches y fisuras. Una vez identificados los daños encontrados en la obra, este Ente de Control cuantifica la cantidad del daño en un valor de CUATROCIENTOS SESENTA MILLONES DOSCIENTOS DOS MIL NOVECIENTOS CUARENTA Y DOS PESOS ($460.202.942), correspondiente al 75.20% del presupuesto ejecutado.</t>
  </si>
  <si>
    <t>Denota falencias acerca de la calidad de los trabajos realizados.</t>
  </si>
  <si>
    <t>H11AT75. Disposición de residuos de construcción y demolición. Contrato de obra 1877 de 2019. 
Una vez efectuada la visita de campo se pudo identificar la incorrecta disposición de residuos RCD en el PR 88+490 costado derecho a borde de camino en un trayecto, con una longitud de 21 metros por 2 metros de ancho aproximadamente y otra en el PR 89+801 costado derecho a borde de camino con una longitud de 6.6 metros y 2 metros de ancho aproximadamente.
(...) los acuerdos de entrega de material (...) tienen fechas del mes de junio, pero las actas parciales donde menciona la actividad de excavaciones tienen fechas de enero, por lo que se desconoce dónde se almaceno temporalmente estos residuos, teniendo en cuenta que el contratista menciona en entrevista que no hubo lugar de almacenamiento temporal.
Esta situación genera incertidumbre en cuanto al manejo que se le dio a los residuos de excavación, previo a la entrega para la comunidad, ya que en 6 meses (de enero a junio) no se evidencia gestión alguna relacionada a un lugar de almacenamiento temporal.</t>
  </si>
  <si>
    <t>Incertidumbre en cuanto al lugar de almacenamiento temporal de residuos de construcción y demolición, puesto que la actividad de excavación se realizó en enero, pero la  donación del material sobrante se hizo en junio.</t>
  </si>
  <si>
    <t>H12AT75. Legalización de actas de recibo parcial de obra extemporáneas. Contrato de obra 1877 de 2019. 
Este ente de control evidencia que las actas suministradas se encuentran legalizadas extemporáneamente con fecha posterior a la terminación del contrato de obra.</t>
  </si>
  <si>
    <t>Falencias en la supervisión por parte del INVIAS e inadecuada interventoría.</t>
  </si>
  <si>
    <t>14 02 003   </t>
  </si>
  <si>
    <t>14 01 006   </t>
  </si>
  <si>
    <t>21 03 001  </t>
  </si>
  <si>
    <t>Fortalecer  los instrumentos de  supervisión contractual, para contar con una versión mejorada de los informe de supervisión.</t>
  </si>
  <si>
    <t>Revisión y actualización formatos de  informes de supervisión actualizados.</t>
  </si>
  <si>
    <t>Formato de informe de supervisión actualizado, formalizado y socializado</t>
  </si>
  <si>
    <t>Revisión y actualización de la resolución por medio de la cual se delegan las funciones.</t>
  </si>
  <si>
    <t xml:space="preserve">Revisar jurídicamente la  legalidad  y pertinencia de la resolución de delegación de funciones No. 08121 del 31 de diciembre de 2018  “Por medio de la cual se delegan unas funciones y se dictan otras disposiciones", respecto lo establecido en el manual de contratación, que establece algo diferente y sus resoluciones modificatorias. </t>
  </si>
  <si>
    <t>Resolución actualizada “Por medio de la cual se delegan unas funciones y se dictan otras disposiciones"</t>
  </si>
  <si>
    <t>Informe Actuación Especial de Fiscalización - AT 73.</t>
  </si>
  <si>
    <t>Informe Actuación Especial de Fiscalización - AT75.</t>
  </si>
  <si>
    <t>AT73</t>
  </si>
  <si>
    <t>AT74</t>
  </si>
  <si>
    <t>AT75</t>
  </si>
  <si>
    <t>AT75-OCAD PAZ</t>
  </si>
  <si>
    <t>ACTUACIÓN ESPECIAL DE FISCALIZACIÓN AT 73</t>
  </si>
  <si>
    <t>ACTUACIÓN ESPECIAL DE FISCALIZACIÓN AT 74</t>
  </si>
  <si>
    <t>ACTUACIÓN ESPECIAL DE FISCALIZACIÓN AT 75</t>
  </si>
  <si>
    <t>AUDITORIA DE CUMPLIMIENTO AT 75/2020 - OCAD PAZ</t>
  </si>
  <si>
    <t>NO</t>
  </si>
  <si>
    <t>Tiempo transcurrido para el cumplimiento después de la fecha de terminación (Meses)</t>
  </si>
  <si>
    <t>Fecha de elaboración papel de trabajo de cumplimiento</t>
  </si>
  <si>
    <t xml:space="preserve">1. Protocolo técnico de avance creado
</t>
  </si>
  <si>
    <t>1. Fortalecer la supervisión mediante un protocolo inmerso en el Manual de Contratación ejerciendo mas control sobre la garantía de la interventoría.</t>
  </si>
  <si>
    <t xml:space="preserve">
2. Informes de auditoria de avance técnico de las obras en ejecución.
</t>
  </si>
  <si>
    <t xml:space="preserve">
1. Auditoria de obra posventa.
</t>
  </si>
  <si>
    <t>Guía Metodológica de Cooperación.</t>
  </si>
  <si>
    <t>Una (1) Guía Metodológica.</t>
  </si>
  <si>
    <t>Entrega de Informe de metodología predial usada específicamente en el proceso licitatorio del "Programa Vías para la Equidad".</t>
  </si>
  <si>
    <t xml:space="preserve">Bitácora de verificación de estudios y diseños  aprobada </t>
  </si>
  <si>
    <t>Aprobación por parte de las Direcciones Técnica y Operativa e  implementación por parte de las unidades ejecutoras  de una Formato de verificación de estudios y diseños.</t>
  </si>
  <si>
    <t>Formato de verificación de estudios y diseños  aprobado.</t>
  </si>
  <si>
    <t>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t>
  </si>
  <si>
    <t>Se consolidó la respuesta en un único reporte (GGP).
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t>
  </si>
  <si>
    <t>Ineficiente labor de supervisión del citado convenio, al no hacer uso efectivo de los instrumentos otorgados por la ley para lograr la liquidación de éste y obtener la devolución del total de recursos no ejecutados.</t>
  </si>
  <si>
    <t>Administrativo con presunta incidencia fiscal</t>
  </si>
  <si>
    <t>DENUNCIA 2020-187038-82111-D - CONVENIO INTERADMINISTRATIVO 3522 DE 2008</t>
  </si>
  <si>
    <t>Manual de Contratación actualizado y formalizado</t>
  </si>
  <si>
    <t>Actualizar y fortalecer las actividades e instrumentos de control a la supervisión de convenios y contratos al interior del Manual de Contratación.</t>
  </si>
  <si>
    <t>Fortalecer los controles existentes en el Manual de Contratación de la entidad para la supervisión de convenios y contratos.</t>
  </si>
  <si>
    <t>DENUNCIA2020-187038-82111-D</t>
  </si>
  <si>
    <t>H1ACPP. Suscripción del Otrosí modificatorio al contrato de obra No. 0642 de 2015 – inclusión y suscripción de una cláusula compromisoria. 
Mediante otrosí modificatorio firmado el 18 de diciembre de 2019, el INVÍAS como entidad contratante y el contratista, acordaron la inclusión de una cláusula compromisoria, para someter ante un tribunal de arbitramento las 18 divergencias expuestas por el contratista, y que ya habían merecido concepto del INVÍAS y del interventor del contrato.
(...) dentro de los pliegos estaba explícito el procedimiento mediante el cual debían solucionarse las divergencias surgidas en la ejecución contractual. Dicho procedimiento consiste en reclamación escrita ante el INVÍAS, documentada y consultada previamente con el interventor. En caso de persistir las discrepancias entre el concepto del interventor y el contratista de obra, este debe acudir al procedimiento contemplado en el numeral 7.50 del pliego, el cual dispone que las divergencias que ocurran entre el interventor y el contratista, relacionadas con la supervisión, control y dirección de los trabajos, serán dirimidas por el Jefe de la Unidad Ejecutora del INVÍAS, en caso de no llegarse a un acuerdo, se acudirá al Director Operativo, cuya decisión será definitiva.
Además de lo anterior consideró que la inclusión de una cláusula compromisoria no solo no era conveniente ad portas de la terminación del plazo contractual, sino que además debía observarse de manera detallada la Directiva Presidencial No. 04 de 2018, en la materia, por cuanto el procedimiento arbitral sería mucho más oneroso para el INVÍAS.</t>
  </si>
  <si>
    <t>Actualizar el Mapa de Riesgos.</t>
  </si>
  <si>
    <t>AF2020</t>
  </si>
  <si>
    <t xml:space="preserve">Administrativo con posible incidencia disciplinaria </t>
  </si>
  <si>
    <t xml:space="preserve">
La recepción de esta infraestructura no se realizó mediante una entrega física, documentada y detallada y heredó la información contable de las inversiones, cuya característica generalizada, era que los terrenos correspondientes a la infraestructura formaban parte integral de la misma y no se encontraban individualizados, ni inventariados, ni clasificados, tal como lo revela la entidad en sus Notas Explicativas a los Estados Financieros.</t>
  </si>
  <si>
    <t>Acción 1.
Actualizar la Política Contable incorporando "la metodología para valoración masiva de  terrenos".</t>
  </si>
  <si>
    <t>Actualizar la  Política Contable incorporando "la metodología para valoración masiva de  terrenos", de conformidad con la hoja de ruta.</t>
  </si>
  <si>
    <t xml:space="preserve">
Deficiencias en los controles para el registro contable oportuno de las actas de entrega y recibo definitivo de obra que se generan mensualmente, además en las actas que se reciben en forma extemporánea, lo que genera la no afectación de los estados financieros de los años 2017, 2018, 2019 y el efecto en los saldos del año 2020.
En los contratos 407 de 2010, 806 de 2017, 3460 de 2008 y 1344 de 2014 se presentan deficiencias en los controles para el registro contable oportuno de las actas de entrega y recibo definitivo de obra, debido que estas se reciben en forma extemporánea para su registro contable; según lo evidenciado, el procedimiento que se utiliza para el registro contable es sistemático, y por lo tanto las actas de entrega y recibo definitivo de obra que se suscribieron en el año 2020 se reciben en el año 2021 y siguientes, impactando contablemente estos años.</t>
  </si>
  <si>
    <t xml:space="preserve">
Inadecuada aplicación de la norma contable, por la no contabilización de la depreciación desde la suscripción de las actas de entrega y recibo definitivo de obra de los contratos 407 de 2010, 806 de 2017 y 3460 de 2008.</t>
  </si>
  <si>
    <t xml:space="preserve">
Las deficiencias en la aplicación de las normas en la revelación y presentación de la información financiera de las siguientes cuentas: Cuentas por Cobrar; propiedad Planta y Equipo, Cuentas por Pagar, Bienes de Uso Público, Provisiones, e Ingresos, obedecen a falta de aplicación estricta de las normas establecidas para cada una de las cuentas de los estados financieros del instituto Nacional de Vías a 31 de diciembre de 2020.</t>
  </si>
  <si>
    <t xml:space="preserve">
No se evidencia la implementación de un plan para el trámite oportuno de las correspondientes cuentas por pagar.</t>
  </si>
  <si>
    <t>Elaborar herramienta metodológica para lograr que la radicación de los documentos soportes requeridos para el trámite de pago se realice de manera oportuna.</t>
  </si>
  <si>
    <t>Analizar las situaciones particulares de cada dependencia, realizando mesas de trabajo, analizando las causas y consecuencias.</t>
  </si>
  <si>
    <t>Documento con la herramienta metodológica</t>
  </si>
  <si>
    <t xml:space="preserve">
Debilidades en el control de los comprobantes de contabilidad y no se detectan la existencia de procedimientos que mitiguen estos casos para evitar reprocesos y optimizar el tiempo de los funcionarios encargados de estas labores; Igualmente se evidencian deficiencias en la aplicación de los controles y supervisión al proceso; falta de segregación de funciones la misma persona que elabora y aprueba el comprobante.</t>
  </si>
  <si>
    <t xml:space="preserve">
Debilidades en el control, supervisión y seguimiento de los registros en los comprobantes de contabilidad, lo que ha generado que se presenten comprobantes con un volumen significativo de registros que son reversados, reclasificados, o corregidos, lo que podría afectar los saldos en los estados financieros, produciendo reprocesos y no optimización del tiempo de los funcionarios encargados de estas labores.</t>
  </si>
  <si>
    <t xml:space="preserve">
Falta de una oportuna y efectiva gestión en la consecución de los recursos necesarios para cumplir con el pago de la condena.</t>
  </si>
  <si>
    <t>Revisar y actualizar el procedimiento ALEDEJ-PR-7 PAGO DE CRÉDITOS JUDICIALES, incorporando las acciones de gestión de recursos para pago.</t>
  </si>
  <si>
    <t>Procedimiento revisado y actualizado</t>
  </si>
  <si>
    <t xml:space="preserve">
Falta de una oportuna y efectiva gestión en la consecución de los recursos necesarios para cumplir con el pago de estas sentencias condenatorias conforme lo dispone el Decreto 2469 de 2015 en el PARÁGRAFO del artículo 2.8.6.4.2.</t>
  </si>
  <si>
    <t xml:space="preserve">
Debilidades en la revisión, control y seguimiento de los informes de recaudo del año 2020 y la información presupuestal y sus conciliaciones respectivas, lo que puede generar inconsistencias en la información e incertidumbre en el ingreso de los recursos, contraviniendo el literal “g” de la Cláusula Trigésima del contrato 643 de 2019.</t>
  </si>
  <si>
    <t>Actualizar el procedimiento "RECAUDO DE PEAJE Y CONTROL DE  PESO"  del Sistema de Gestión de INVIAS.</t>
  </si>
  <si>
    <t>Actualizar el procedimiento "RECAUDO DE PEAJE Y CONTROL DE  PESO"  del Sistema de Gestión de INVIAS  donde se evidencie la revisión, control y seguimiento de los informes de recaudo de peajes  y la información presupuestal y conciliaciones respectivas donde se certifiquen  los traslados correspondientes al Tesoro Nacional producto del recaudo.</t>
  </si>
  <si>
    <t>Procedimiento de "RECAUDO DE PEAJE Y CONTROL DE  PESO" actualizado.</t>
  </si>
  <si>
    <t xml:space="preserve">
Deficiente calidad de los trabajos realizados por parte del contratista que venía ejecutando el Contrato 3460 de 2008, en todos los frentes de trabajo (túnel principal, túneles cortos y cielo abierto), que conllevaron a la contratación de obras con cargo a los contratos 877 de 2019 (Tolima 1), 880 de 2019 (Tolima 2) y 885 de 2019 (Quindío).</t>
  </si>
  <si>
    <t xml:space="preserve">Fortalecer  los instrumentos de  supervisión contractual, para  mejorar la evaluación de la calidad de los  trabajos en ejercicio de la  supervisión del contrato de interventoría. </t>
  </si>
  <si>
    <t>Revisión y actualización formatos de  informes de supervisión.</t>
  </si>
  <si>
    <t xml:space="preserve">
Deficiente calidad de los trabajos realizados por parte del contratista que venía ejecutando el Contrato 3460 de 2008, en especial los trabajos a cielo abierto, que conllevaron a la demolición, reconformación y reparación de obras ya construidas, con cargo a los contratos 880 de 2019 (Tolima 2) y 885 de 2019 (Quindío).</t>
  </si>
  <si>
    <t xml:space="preserve">
Negligencia del dueño de los equipos mencionados (que hacía parte de la unión temporal encargada del contrato 3460 de 2008), quien no realizó el retiro formal a su costo (como era su obligación) (...), generando inconvenientes que afectaron directamente el desarrollo de la ejecución de las obras, y conllevaron pagar el retiro de estos equipos, con cargo a los contratos 885 de 2019 (Quindío) y 1759 de 2015 (Equipos electromecánicos), lo cual se constituye en detrimento patrimonial por (...) $1.779.550.505.</t>
  </si>
  <si>
    <t xml:space="preserve">
Deficiencias en el control de las gestiones sociales que debía realizar el contratista a cargo del contrato 3460 de 2008, y que tuvieron que ser cargadas a los contratos de culminación de las obras del proyecto “Cruce de la Cordillera Central”. Toda vez que este contrato era un contrato llave en mano, no se puede determinar el valor del cobro de la gestión social realizada por el mismo, y si estos cobros incluían estas obligaciones que no fueron ejecutadas por este contratista.</t>
  </si>
  <si>
    <t xml:space="preserve">
Toda vez que se concluye que la utilidad de la PTARI ha finalizado, no se evidencian decisiones definitivas por parte de la entidad en cuanto a su disposición, manejo o desmonte, lo cual puede generar un posible riesgo de gestiones antieconómicas, ya que por la operación de esta PTARI se pagan unos costos con cargo al contrato 1759 de 2015, y el hecho de tenerla mayores tiempos a los establecidos puede generar costos de operación superiores a los ya fijados.</t>
  </si>
  <si>
    <t xml:space="preserve">
Deficiencias en el seguimiento contractual que le corresponde ejercer al INVIAS, de acuerdo con lo establecido en el Numeral 25.1.5 y 25.1.6 del Manual de Contratación del Invías, numerales 1 y 2 del Artículo 34 de la Ley 734 de 2002 y Artículo 84 de la Ley 1474 de 2011.</t>
  </si>
  <si>
    <t xml:space="preserve">
No se vislumbra gestión alguna por parte del INVIAS (...) para atender las recomendaciones de rehabilitación y mantenimiento dejados por la Interventoría en su informe final de julio de 2020, siendo consecuente con la Misión del INVIAS dentro de la política sectorial del Gobierno.</t>
  </si>
  <si>
    <t xml:space="preserve">
Deficiencias en la planeación administrativa tendiente a la pronta expedición de marcos normativos para nuevas tecnologías en infraestructura de transporte, en virtud de las funciones que le competen, conforme a lo establecido con el numeral 2.16 del artículo 2 del Decreto 2618 de 2013.</t>
  </si>
  <si>
    <t>Revisión y actualización del procedimiento para la regulación técnica de nuevas tecnologías para la infraestructura de transporte indicado en la Resolución 263 de 2020.</t>
  </si>
  <si>
    <t>En conjunto con la Alta Dirección, adelantar una revisión al procedimiento para la regulación técnica de nuevas tecnologías para la infraestructura de transporte indicado en la Resolución 263 de 2020, a efectos de fortalecer los controles para la expedición del marco normativo.</t>
  </si>
  <si>
    <t>Procedimiento ajustado e implementado</t>
  </si>
  <si>
    <t xml:space="preserve">
Deficiencias en la planeación contractual del programa “Colombia Rural”, y de los contratos de obra asociados a los convenios de este programa, toda vez que se estipularon plazos de ejecución que no correspondían a la realidad de los mismos, lo cual genera incertidumbre sobre el cálculo del tiempo real estimado de los proyectos y los costos reales asociados a los mismos, en detrimento de la eficiencia, eficacia y las restricciones básicas del proyecto, generando riesgo de afectaciones en el plazo y el costo final del mismo, si no se controlan de manera adecuada.</t>
  </si>
  <si>
    <t>Elaboración de un documento de insumo.</t>
  </si>
  <si>
    <t>Documento de insumo técnico</t>
  </si>
  <si>
    <t xml:space="preserve">
Deficiencias en planeación (…), como deficiencias en el control efectivo y la supervisión del proyecto.</t>
  </si>
  <si>
    <t xml:space="preserve">
Falta de oportunidad en la función administrativa y deficiencias en la supervisión e interventoría del proyecto.</t>
  </si>
  <si>
    <t xml:space="preserve">
Falta de oportunidad en la función administrativa y deficiencias en la supervisión e interventoría del proyecto, al no hacer cumplir las exigencias contractuales relacionadas con este ítem.</t>
  </si>
  <si>
    <t xml:space="preserve">
No se ha definido el procedimiento a seguir en cuanto al reintegro de los recursos que fueron trasladados temporalmente.
Al no existir el reintegro de los recursos que fueron trasladados temporalmente y atender las recomendaciones hechas por la Interventoría en sus informes Nos. 59 - enero, 60 – febrero, 61- marzo y 62 de abril de 2021; se pone en riesgo el cumplimiento de las obligaciones contractualmente adquiridas por el Invías y Contratista.</t>
  </si>
  <si>
    <t>AUDITORIA FINANCIERA 2019 - AF2019</t>
  </si>
  <si>
    <t>AUDITORIA FINANCIERA 2020 - AF2020</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</si>
  <si>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2.</t>
  </si>
  <si>
    <t>Administrativo con presunta incidencia disciplinaria y penal</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</si>
  <si>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3.
</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</si>
  <si>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2.</t>
  </si>
  <si>
    <t xml:space="preserve">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2.
</t>
  </si>
  <si>
    <t xml:space="preserve">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2.
</t>
  </si>
  <si>
    <t>Revisar y actualizar el procedimiento ALEDEJ-PR-7 PAGO DE CRÉDITOS JUDICIALES, incorporando las acciones de gestión de recursos para  pago.</t>
  </si>
  <si>
    <t>H31AF18. Intereses moratorios fallos judiciales.
El INVIAS en la vigencia 2018 pagó 105 fallos condenatorios, por $46.462.7 millones, por los cuales reconoció  y pagó  intereses moratorios  por  $9.945.2 millones,  correspondientes a los causados por fuera del término legal de 10 meses posteriores a su ejecutoria (Ley 1437 de 2011, artículos 192,195 y 308). 
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t>
  </si>
  <si>
    <t>Realizar análisis de las obligaciones por concepto de la contribución de valorización,  determinar el estado en que se encuentra y las actuaciones surtidas en ellos, para verificar si es viable jurídicamente impulsar el proceso. Derivado del análisis se presentarán los estudios para decisión del Comité de Cartera.</t>
  </si>
  <si>
    <t xml:space="preserve">Identificar las obligaciones que se encuentran en proceso de cobro y determinar el cumplimiento de los elementos jurídicos exigidos a los títulos ejecutivos y su oportunidad de cobro para incluir los casos de imposibilidad de cobro para decisión del Comité de Cartera </t>
  </si>
  <si>
    <t>Actas de Comité de Cartera</t>
  </si>
  <si>
    <t>Acción reformulada por la Oficina Asesora Jurídica según memorando OAJ 56118 del 05/08/2021, aprobada por el Director General en memorando DG 56019 del 05/08/2021.</t>
  </si>
  <si>
    <t>Revisar y actualizar el procedimiento ALEDEJ-PR-7 PAGO DE CRÉDITOS JUDICIALES, estableciendo puntos de control  para la verificación de cuentas al momento de tramitar el pago de las obligaciones.</t>
  </si>
  <si>
    <t>Revisar y actualizar el procedimiento ALEDEJ-PR-7 PAGO DE CRÉDITOS JUDICIALES.</t>
  </si>
  <si>
    <t xml:space="preserve">H91R16. Fechas máximas de Pago de Sentencias y Conciliaciones.
La Oficina Asesora Jurídica- OAJ del INVIAS no ha identificado el riesgo que le permita adoptar las acciones necesarias para mitigar la posibilidad de que las resoluciones de pago de las sentencias o conciliaciones se expiden fuera de los límites legales.
</t>
  </si>
  <si>
    <t>Revisar y actualizar el procedimiento ALEDEJ-PR-7 PAGO DE CRÉDITOS JUDICIALES incorporando las acciones de gestión de recursos para  pago.</t>
  </si>
  <si>
    <t>Revisión y actualización de procedimiento que hace parte del proceso de gestión legal / jurisdicción coactiva,  estableciendo las actividades necesarias  de la  fase de cobro persuasivo y coactivo,  puntos de control, registros y documentos que evidencien la gestión.</t>
  </si>
  <si>
    <t>Revisión y actualización de procedimiento que hacen parte del proceso de gestión legal / jurisdicción coactiva,  estableciendo las actividades necesarias  de la  fase de cobro persuasivo y coactivo,  puntos de control, registros y documentos que evidencien la gestión.</t>
  </si>
  <si>
    <t>Administrativo para indagación preliminar</t>
  </si>
  <si>
    <t>Acuerdo de Niveles de Servicio suscrito</t>
  </si>
  <si>
    <t>Acuerdo de Niveles de Servicio - Unidades Ejecutoras - SMA frente al reporte de información y trámites presupuestales para el inicio de los procesos de expropiación judicial.</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</si>
  <si>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1.</t>
  </si>
  <si>
    <t>Conciliación de la cuenta 1909-Depósitos Judiciales entre Contabilidad y Oficina Asesora Jurídica.</t>
  </si>
  <si>
    <t>Realizar la conciliación de la cuenta 1909-Depósitos Judiciales entre Contabilidad y Oficina Asesora Jurídica.</t>
  </si>
  <si>
    <t xml:space="preserve">Acción reformulada por la Oficina Asesora Jurídica según memorando OAJ 56118 del 05/08/2021, aprobada por el Director General en memorando DG 56019 del 05/08/2021. Se propone incluir a la Dirección de Contratación en el área líder, sin embargo, no se presenta o se informa aceptación de la DC en la participación de la acción reformulada. 
</t>
  </si>
  <si>
    <t xml:space="preserve">16 01 004   </t>
  </si>
  <si>
    <t>18 04 001   </t>
  </si>
  <si>
    <t>18 04 004   </t>
  </si>
  <si>
    <t>11 02 001   </t>
  </si>
  <si>
    <t>Elaborar un insumo técnico para subsanar las deficiencias en la planeación contractual del Programa Colombia Rural. Este insumo será incluido en la versión 3 de la guía de estructuración de proyectos.</t>
  </si>
  <si>
    <t>H6AT73. Pago ítems de excavación - Derechos de explotación y/o disposición de materiales. Contrato de obra 1734 de 2019.
Cobro de los "Derechos de explotación y/o disposición de materia/es", ya que están involucrados dentro de los APU's de los ítems "EXCAVACIÓN SIN CLASIFICAR DE LA EXPLANACIÓN  Y CANALES" y "EXCAVACIÓN PARA REPARACIÓN DE PAVIMENTO ASFÁLTICO EXISTENTE INCLUYENDO EL CORTE Y LA REMOCIÓN DE  LAS CAPAS ASFÁLTICAS SUBYACENTES", que han sido cobrados y pagados mediante acta número 3 y acta número 7, sin que los RCD se hayan dispuesto en los sitios de disposición final autorizados para su correcta gestión .</t>
  </si>
  <si>
    <t>Lo anterior, se presenta debido a que el contratista PROTECO Ingeniería S.A.S no ajustó sus APU's conforme las condiciones reales presentadas durante la ejecución de las labores contractuales y realizando los cobros sin correspondencia a dichas condiciones. Así mismo, se genera la detección a causa de las deficiencias en el seguimiento y control a cargo de la interventoría, como también, a la ausencia de adecuadas labores de supervisión a cargo del INVIAS.</t>
  </si>
  <si>
    <t>H32AF18. Información, seguimiento, control y gestión de Defensa Judicial.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2.</t>
  </si>
  <si>
    <t xml:space="preserve">Realizar informe de seguimiento  que evidencie la aplicación del Decreto 1082 de 2015 Guía de Colombia Eficiente y la implementación de los pliegos tipo, en los procesos de selección que adelante la Entidad en las dependencias involucradas en el proceso "Gestión de la Infraestructura vial". </t>
  </si>
  <si>
    <t>La identificación de este riesgo se dio en el marco de la implementación de la política de administración del riesgo, orientando el ejercicio a los riesgos de gestión mas relevante desde el punto de vista gerencial.</t>
  </si>
  <si>
    <t>Revisar y actualizar el Manual de Contratación  estableciendo los puntos de control a cargo de la supervisión del contrato.</t>
  </si>
  <si>
    <t>Revisar y actualizar el Manual de Contratación estableciendo los puntos de control a cargo de la supervisión del contrato.</t>
  </si>
  <si>
    <t>Manual de Contratación revisado y actualizado</t>
  </si>
  <si>
    <t>Conciliación anual de la cuenta 1909- Depósitos Judiciales.</t>
  </si>
  <si>
    <t>DIRECCIÓN DE EJECUCIÓN Y OPERACIÓN</t>
  </si>
  <si>
    <t>SUBDIRECCIÓN DE GESTIÓN INTEGRAL DE CARRETERAS NACIONALES</t>
  </si>
  <si>
    <t>SUBDIRECCIÓN DE VÍAS REGIONALES</t>
  </si>
  <si>
    <t>SUBDIRECCIÓN MARÍTIMA, FLUVIAL Y FÉRREA</t>
  </si>
  <si>
    <t>DIRECCIÓN TÉCNICA Y DE ESTRUCTURACIÓN</t>
  </si>
  <si>
    <t>SUBDIRECCIÓN DE GESTIÓN DEL RIESGO</t>
  </si>
  <si>
    <t>SUBDIRECCIÓN DE REGLAMENTACIÓN TÉCNICA E INNOVACIÓN</t>
  </si>
  <si>
    <t>SUBDIRECCIÓN DE SOSTENIBILIDAD</t>
  </si>
  <si>
    <t>DIRECCIÓN JURÍDICA</t>
  </si>
  <si>
    <t>SUBDIRECCIÓN DE DEFENSA JURÍDICA</t>
  </si>
  <si>
    <t>DEO</t>
  </si>
  <si>
    <t>DTE</t>
  </si>
  <si>
    <t>SS</t>
  </si>
  <si>
    <t>SDJ</t>
  </si>
  <si>
    <t>DJ</t>
  </si>
  <si>
    <t>SGI</t>
  </si>
  <si>
    <t>SGR</t>
  </si>
  <si>
    <t>SVR</t>
  </si>
  <si>
    <t>SRTI</t>
  </si>
  <si>
    <t xml:space="preserve"> DEO-SGI</t>
  </si>
  <si>
    <t>DEO-DTE</t>
  </si>
  <si>
    <t>DEO-SGI</t>
  </si>
  <si>
    <t>SF-SVR</t>
  </si>
  <si>
    <t>SS (BUPI)-SF (GC)</t>
  </si>
  <si>
    <t>SS-SF (GC)</t>
  </si>
  <si>
    <t>SIGLA</t>
  </si>
  <si>
    <t>DEPENDENCIA ANTES DE REESTRUCTURACIÓN</t>
  </si>
  <si>
    <t>En virtud de los memorandos OAJ 21896 del 30 de marzo de 2021, DO-GPE 26066 del 01 de abril de 2021 y OCI 49354 del 12 de julio de 2021, así como de lo acordado en la mesa de trabajo realizada el 20 de abril de 2021, a la cual asistieron representantes de la Oficina Asesora Jurídica, del Grupo Gerencia de Proyectos Estratégicos, de la Dirección de Contratación y de la Oficina de Control Interno, se excluye del "Área Líder o Responsable" a la OAJ y al GPE.
Acción de mejora considerada No Efectiva por la Contraloría General de la República en el seguimiento al plan de mejoramiento en el desarrollo de la Auditoría de Cumplimiento 2020 y primer semestre de 2021, consolidado en el numeral 4.1.7.1 del informe CGR-CDSI No. 015, comunicado mediante el Oficio 2021EE0209896, con radicado INVIAS 116440 del 06 de diciembre de 2021.
Razón de la inefectividad: "Las medidas para mitigar las deficiencias que las originan no se adelantaron en el plazo propuesto para su implementación" (Pág. 288).</t>
  </si>
  <si>
    <t>Administrativo con presunta incidencia 
disciplinaria</t>
  </si>
  <si>
    <t xml:space="preserve">Administrativo con presunta incidencia disciplinaria y fiscal </t>
  </si>
  <si>
    <t>Administrativo con presunta 
incidencia disciplinaria y fiscal</t>
  </si>
  <si>
    <t>Administrativo con 
presunta incidencia disciplinaria y fiscal</t>
  </si>
  <si>
    <t>Administrativo 
con presunta incidencia disciplinaria y fiscal</t>
  </si>
  <si>
    <t>Administrativo con 
presunta incidencia disciplinaria para traslado a indagación preliminar</t>
  </si>
  <si>
    <t xml:space="preserve">Deficiencias en el seguimiento y control por parte de la supervisión e interventoría, en la verificación del cumplimiento de las especificaciones técnicas del INVÍAS, con el riesgo de generarse pérdidas progresivas en las propiedades de la estructura del pavimento, uniformidad, durabilidad y posibles reprocesos, comprometiendo la estabilidad de la estructura, y conllevar a un deterioro prematuro de la vía y sus obras complementarias. </t>
  </si>
  <si>
    <t>Deficiencia en la planeación de viabilidad de los estudios y diseños, con el riesgo que se presenten daños en las alcantarillas y en la estructura del pavimento por posible pérdida de la banca, afectando el tránsito de la vía para el servicio de la comunidad que se beneficia de ella. 
Falencias en la planeación y viabilidad de los estudios, diseños, y ejecución de la obra por parte de la Gobernación de Antioquia y la interventoría, para las alcantarillas de las abscisas K0+900 y K1+750 de Armenia y la alcantarilla de la abscisa K5+100 de Heliconia.</t>
  </si>
  <si>
    <t>Deficiencias de seguimiento y control, por parte de la supervisión y la interventoría durante la construcción de las obras, con el riesgo que las afectaciones vayan incrementándose, que se termine de perder la banca en el K0+640 del Tramo 2 (Mosquita – Carmín – Toldas) dejando la obra subutilizada.</t>
  </si>
  <si>
    <t>Deficiencias de seguimiento y control por parte de la supervisión y la interventoría durante la construcción de las obras, con el riesgo que las afectaciones vayan incrementándose.</t>
  </si>
  <si>
    <t>Deficiencias de seguimiento y control por parte de la supervisión y la interventoría durante la construcción de las obras con el riesgo que las afectaciones vayan incrementándose.</t>
  </si>
  <si>
    <t>Deficiencias en el seguimiento y control por parte de la interventoría a la verificación del cumplimiento de las especificaciones técnicas del INVÍAS y a la falta de gestión adicional por parte de la supervisión para corregir y/o preservar la estabilidad de la vía.</t>
  </si>
  <si>
    <t>Falta de planificación en la fase precontractual de diseños definitivos, que se ve reflejada en la condición actual de la vía como derrumbes, pérdida de banca, problemas de visibilidad y comodidad para usuarios de vehículos debido a que el ancho promedio construido es de 4,5 metros y debería ser de seis (6) metros según el Manual de Diseño Geométrico del INVÍAS 2008, para esta velocidad de operación de 30 km/h y el tipo de terreno.
La falta de planeación por parte de la entidad contratante se evidencia en la ausencia de obras de contención lateral y estabilización de taludes, entendiendo que la vía atraviesa un terreno montañoso-escarpado y que requiere obras de contención para evitar daños como la perdida de la banca, fisuras generadas por falta de confinamiento y/o estabilización de taludes para evitar derrumbes y así, ofrecer conectividad vial a los dos municipios.</t>
  </si>
  <si>
    <t>Falencias en la planeación por omitir el diseño y construcción de obras de contención y confinamiento en la vía; deficiencias de seguimiento y control por parte de la interventoría, la Supervisión de la Gobernación de Antioquia y del contratista de obra al no advertir desde la parte técnica que los recursos invertidos se encontraban en riesgo, al no construir las obras de contención y confinamiento requeridas para la estabilidad de las obras.</t>
  </si>
  <si>
    <t xml:space="preserve">Falencias en la planeación por omitir el diseño y construcción de obras de contención y confinamiento en la vía, falencias de seguimiento y control por parte del supervisor de la Gobernación de Antioquia y del contratista de obra al no advertir desde la parte técnica que los recursos invertidos se encontraban en riesgo al no construir las obras de contención y confinamiento requeridas para la estabilidad de las obras; de igual manera, a falencias en procesos constructivos que generaron daños tipo piel de cocodrilo, falta de seguimiento y control durante la 
ejecución de la obra por parte de interventoría y falta de seguimiento por parte de la supervisión del contrato de obra al no hacer efectivas las pólizas del contrato evitando que las áreas afectadas se amplíen y se incremente el daño patrimonial que al momento se cuantifica en $10.734.551. </t>
  </si>
  <si>
    <t>Debido a la decisión del contratista de cobrar cantidades superiores a las que se ejecutaron y falencias en el seguimiento y control por parte de la interventoría y la supervisión del Departamento de Antioquia, al pagar mayores cantidades a las ejecutadas realmente en obra, lo que ocasiona un daño patrimonial al estado por un valor total de $9.977.804.</t>
  </si>
  <si>
    <t>Deficiencias en el seguimiento y control por parte de la interventoría y la supervisión a la verificación del cumplimiento de las especificaciones técnicas del INVÍAS y a la falta de gestión adicional por parte de la supervisión para corregir y/o preservar la estabilidad de la vía.</t>
  </si>
  <si>
    <t>Deficiencias en el seguimiento y control por parte de la interventoría y la supervisión a la verificación del cumplimiento de las especificaciones técnicas del INVÍAS y a la falta de gestión por parte de la supervisión para corregir y/o preservar la estabilidad de la vía.</t>
  </si>
  <si>
    <t>Deficiencias en el seguimiento y control por parte de la interventoría y la supervisión frente al deterioro prematuro de la vía, a la verificación del cumplimiento de las especificaciones técnicas del INVÍAS y a falencias en la planeación por omitir el diseño y construcción de obras de contención y confinamiento.</t>
  </si>
  <si>
    <t xml:space="preserve">Deficiencias en el seguimiento y control por parte de la interventoría y la supervisión frente al deterioro prematuro de la vía, a la verificación del cumplimiento de las especificaciones técnicas del INVÍAS y a falencias en la planeación por omitir el diseño y construcción de obras de confinamiento y/o diseños inadecuados de obras de contención.
No se observa gestión por parte de las entidades contratantes y de la interventoría para manifestar que se requerían obras de contención específicas que permitieran mantener la continuidad, calidad y estabilidad de algunos tramos identificados en las vías en cuestión. </t>
  </si>
  <si>
    <t>Falta de seguimiento y control de los rendimientos financieros generados en la cuenta principal y en las subcuentas de los contratos, lo cual es un incumplimiento en la aplicación de la normatividad vigente y lo señalado en el contrato interadministrativo 1234 de 2017. Lo que generó un valor total de $1.780.370.281, que no se consignaron en la cuenta del Tesoro Nacional para hacer parte de los recursos de capital y del presupuesto nacional en dichas vigencias.
Entre la Gobernación de Antioquia y el INVÍAS se trasladan la responsabilidad de la consignación de los rendimientos financieros, por lo que se evidencian correos entre las entidades donde se reconoce la existencia y necesidad de realizar el trámite de consignación de los rendimientos, donde se requieren las autorizaciones y firmas de los interventores y del Tesorero del Departamento, por lo que se evidencian informes con requerimientos para firma, los cuales no realizaban y se devolvían a destiempo. La situación antes descrita hizo que no se cumpliera con la obligación de consignar los recursos por conceptos de rendimientos financieros generados en la cuenta principal y en las subcuentas conforme a los tiempos de Ley.</t>
  </si>
  <si>
    <t>Comunicación escrita dirigida a la Gobernación de Antioquia.</t>
  </si>
  <si>
    <t xml:space="preserve">Radicado comunicación </t>
  </si>
  <si>
    <t xml:space="preserve">Requerir a la Gobernación de Antioquia para que remita un informe  financiero integral con sus respectivos soportes, de los rendimientos financieros generados en la cuenta principal del convenio interadministrativo 01234 de 2018 y de las subcuentas derivadas. </t>
  </si>
  <si>
    <t xml:space="preserve">H19ACC1234. Reintegro de rendimientos financieros. 
Para el manejo de los recursos provenientes de la enajenación de ISAGEN S.A ESP, que derivó en el convenio 01234 de 2017 suscrito entre el INVÍAS y la Gobernación, se apertura una cuenta principal y unas subcuentas en la que se evidenció que los rendimientos financieros generados durante el 2018 al 2020, no se transfirieron en su totalidad a la cuenta principal del Tesoro Nacional, los cuales debían ser consignados 10 días después de su causación, como lo ordena la Ley. </t>
  </si>
  <si>
    <t>H1ACC1234. Pólizas contratos de obra.
Las garantías únicas de los contratos de obra derivados del Convenio interadministrativo 01234 de 2017, cuyo contratante es la Gobernación de Antioquia, se suscribieron con una vigencia, según el literal d) estabilidad y calidad de la obra, de tres (3) años y no de cinco (5) años, como lo especifican los estudios previos y la minuta del convenio 01234 de 2017 en su cláusula décimo quinta (15ª), por cuanto la administración departamental realizó el cambio unilateralmente y basado en un concepto de Seguros del Estado en el que se argumenta que las actividades no son pavimentación sino mejoramiento, mantenimientos y conservación de vías existentes, lo que incluye mejoramiento de la superficie con carpeta asfáltica. Sin embargo, en visitas técnicas efectuadas por la Contraloría General de la República, se evidenció que las actividades ejecutadas corresponden a construcción de obra nueva, como es el caso de la conformación de la estructura de pavimento, construcción de obras transversales de drenaje, construcción de muros de contención e instalación de señalización vertical y horizontal sobre el pavimento, por lo que se debió expedir la póliza de estabilidad por 5 años.</t>
  </si>
  <si>
    <t>H5ACC1234. Descole Alcantarillas- Contrato de Obra 4600008120 Armenia y Contrato de Obra 4600008157 de 2018 Heliconia. 
En visita realizada el 21 de octubre del 2021 al tramo correspondiente en la vía Heliconia - Alto el Chuscal, se evidenciaron deficiencias en los estudios y diseños de una obra transversal - Alcantarilla, la cual no está cumpliendo plenamente con su objetivo principal de darle un flujo de terminación adecuado al caudal de agua de escorrentía, dado que no se diseñaron ni construyeron los Disipadores de Energía como lo indica el Manual de Drenaje para Carreteras, razón por la cual se está presentando una acelerada socavación del talud inferior de la calzada.</t>
  </si>
  <si>
    <t>H6ACC1234. Contrato No. 4600008284 de 2018 Municipio de Guarne.
El Contrato 4600008284 de 2018, tenía como objeto el “Mejoramiento de vías terciarias en la subregión del oriente de Antioquia con recursos provenientes de la enajenación de ISAGEN para las vías Garrido – Toldas y Mosquita - Carmín – Toldas del Municipio de Guarne en la Subregión Oriente de Antioquia”; en visita de inspección se constató la presencia de fisuras longitudinales y transversales, desprendimiento de cunetas del pavimento y pérdida parcial de la banca. (...) Las afectaciones a las obras del Tramo 1 y del Tramo 2 totalizan $14.424.982.</t>
  </si>
  <si>
    <t>H7ACC1234. Contrato No. 4600008205 de 2018 Municipio de El Santuario. 
En visita de inspección realizada el 21 de octubre de 2021, se constata la presencia de fisuras en una longitud de 200 metros en el Tramo 1, lo que, multiplicado por el ancho de referencia de 0,60 metros, arroja un área de afectación de 120 m2 del ítem OE-6 “Suministro, colocación y compactación de mezcla asfáltica  MDC-19, con asfalto normalizado (...)".</t>
  </si>
  <si>
    <t>H8ACC1234. Contrato No. 4600008198 de 2018 Municipio de Guatapé. 
En visita de inspección realizada el 20 de octubre de 2021, se constató la presencia de fisuras en una longitud de 30,3 metros, lo que, multiplicado por el ancho de referencia de 0,60 metros, arroja un área de afectación de 18,18 m2 del ítem OE-19 “Suministro, colocación y compactación de mezcla asfáltica MDC-19, con asfalto normalizado (...)".</t>
  </si>
  <si>
    <t>H10ACC1234. Calidad contrato de obra 4600008204 vía Caicedo - La Usa del municipio de Caicedo. 
En visita realizada el 4 de octubre del 2021 al tramo correspondiente en la vía Caicedo – La Usa (11 meses después de liquidado el contrato), se determinaron afectaciones en las propiedades mecánicas y estructurales de la carpeta asfáltica en 299,57 m2 por un valor de $17.147.615,5.</t>
  </si>
  <si>
    <t xml:space="preserve">H11ACC1234. Planeación y ejecución en la vía Frontino - Cañasgordas del Contrato de Obra No. 4600008678 de 2018.
Durante la visita técnica a las obras ejecutadas del contrato 4600008678 de 2018 en la vía Frontino -Cañasgordas, se encontraron daños sobre la carpeta asfáltica como fisuras longitudinales, transversales y derrumbes. Adicionalmente, se evidenció un punto crítico que impide el paso de vehículos por la vía. </t>
  </si>
  <si>
    <t>H12ACC1234. Contrato 4600008774-2018 Marinilla.
En la revisión de las cantidades ejecutadas en visita de campo, se encontró una diferencia entre las señales existentes que a noviembre de 2021 están prestando servicio y las cantidades acumuladas pagadas en acta de recibo final en cuantía de una (1) unidad, por otro lado, en la revisión del ítem de carpeta asfáltica, se encontró daños prematuros, originados por la falta de previsión de estructuras de contención y drenaje.</t>
  </si>
  <si>
    <t>H13ACC1234. Calidad Contrato 4600008766-2018 Concepción.
En visita de campo se evidenció daños prematuros en ítem de carpeta asfáltica en tramos recibidos por la Interventoría del proyecto y pagados por la Gobernación de Antioquia, se realizó la medición en campo en presencia de interventoría y supervisión de la Gobernación de Antioquia, la cuantificación de los daños prematuros asciende a $10.734.551.</t>
  </si>
  <si>
    <t xml:space="preserve">H14ACC1234. Contrato 4600008761-2018 Pueblorrico.
En visita de campo se verifica la ejecución de los ítems pagados mediante actas parciales y final de obra, producto de la revisión se encuentra una diferencia entre los metros lineales pagados versus los metros lineales encontrados en terreno del ítem defensas metálicas y un faltante de 2 señales verticales que a la fecha de la visita técnica no se encuentran prestando el servicio para el que fueron contratadas. </t>
  </si>
  <si>
    <t>H15ACC1234. Calidad contrato de obra 4600008226 vía Abriaquí - Frontino (vía 62an10-2) del municipio de Abriaquí.
En el marco del Contrato 4600008226 de 2018 derivado del Convenio 01234 de 2017, se pudo constatar mediante visita técnica a las intervenciones en la vía Abriaquí-Frontino, daños en la carpeta asfáltica lo que ha generado riesgo de daño prematuro de la vía y sus obras complementarias.</t>
  </si>
  <si>
    <t>H16ACC1234. Calidad contrato de obra 4600008144 vía Galilea – Santa Ana del Municipio de Granada.
En marco del Contrato 4600008144 de 2018, derivado del Convenio 01234 de 2017, se pudo constatar mediante visita técnica a las intervenciones en la vía Galilea - Santa Ana en Granada Antioquia, daños en la carpeta asfáltica lo que ha generado riesgo de daño prematuro de la vía y sus obras complementarias.</t>
  </si>
  <si>
    <t>H17ACC1234. Calidad contrato de obra 4600008197 vías Rancho Triste - San José, San José - Nazareth, Tabacal- Alto de San José y La Lucha- San Nicolás del Municipio de La Ceja.
En el Contrato 4600008197, suscrito en el marco del Convenio 01234 de 2017, cuyo objeto es “Mejoramiento de vías terciarias en la subregión de oriente de Antioquia con recursos provenientes de la enajenación de ISAGEN para las vías Rancho Triste- San José, San José-Nazareth, Tabacal- Alto de San José y La Lucha- San Nicolás del municipio de La Ceja” se constató mediante visita de inspección, daños prematuros en la carpeta asfáltica como fisuras de borde, desgaste superficial, disgregación superficial de la capa de rodadura, entre otros.</t>
  </si>
  <si>
    <t>H18ACC1234. Calidad contrato de obra 4600008240 vías Chaparral - Juan XXIII y Las Hojas - Rio Abajo, y en varias Subregiones de Antioquia para la vía Corral - Santa Rita Chaparral, del Municipio de San Vicente. 
En el Contrato 4600008240, suscrito en el marco del Convenio 01234 de 2017, cuyo objeto es “Mejoramiento de vías terciarias con recursos provenientes de la enajenación de Isagen en la subregión oriente de Antioquia para las vías Chaparral - Juan XXIII y Las Hojas - Río Abajo, y en varias subregiones de Antioquia para la vía Corral - Santa Rita Chaparral, del municipio de San Vicente” se constató mediante visita de inspección daños prematuros en la carpeta asfáltica como fisuras de borde, media luna en el borde de la calzada, hundimientos, fallos originados por socavación de la base de soporte, entre otras</t>
  </si>
  <si>
    <t>ACC1234</t>
  </si>
  <si>
    <t>Inadecuada decisión por parte de la Gobernación de Antioquia al incumplir con las cláusulas establecidas en el Convenio 01234 de 2017 y a la deficiente supervisión por parte de del Instituto Nacional de Vías INVÍAS al no aplicar las herramientas disponibles en el convenio para conminar a la Gobernación de Antioquia a cumplir con las condiciones pactadas.
El INVÍAS envió varios requerimientos a la Gobernación de Antioquia, relacionados sobre el incumplimiento de la cláusula Décimo Quinta del convenio, pero nunca tomó decisiones de fondo para corregir el error que cometió la Gobernación de Antioquia, y tampoco utilizó los mecanismos que en el convenio fueron acordados, para la supervisión y control del mismo, entre las dos entidades, por lo que la supervisión realizada por la Subdirección de Red Terciaria y Férrea, no cumplió con lo establecido en el parágrafo 3 del artículo 84 de la Ley 1474 del 2011.</t>
  </si>
  <si>
    <t>AUDITORIA DE CUMPLIMIENTO CONVENIO 1234 DE 2017 - ACC1234</t>
  </si>
  <si>
    <t>H104R14. Convenio No. 2323 de 2013 Puerto Caicedo Putumayo, planeación contractual.
Estudios previos insuficientes e inadecuados antes de la suscripción del Convenio Interadministrativo, lo que ha conllevado el ajuste de especificaciones y cantidades de obra y el consecuente retraso de ejecución en más de cinco meses. La fecha de terminación inicial estaba prevista para el 13 de enero de 2015 y el contrato fue prorrogado hasta el 13 de julio de 2015.</t>
  </si>
  <si>
    <t>H1AF2020. Separación entre terrenos y Bienes de Uso Público.
El INVIAS no ha separado los terrenos de los bienes de uso público:
Del análisis a los libros auxiliares suministrados por la entidad, se evidencia que el INVÍAS no ha identificado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Acción 1.</t>
  </si>
  <si>
    <t>H1AF2020. Separación entre terrenos y Bienes de Uso Público.
El INVIAS no ha separado los terrenos de los bienes de uso público:
Del análisis a los libros auxiliares suministrados por la entidad, se evidencia que el INVÍAS no ha identificado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Acción 2.</t>
  </si>
  <si>
    <t>H2AF2020. Oportunidad en el registro del traslado de Bienes de Uso Público en Construcción a Bienes de Uso Público en Servicio. Contratos 407 de 2010, 806 de 2017, 3460 de 2008 y 1344 de 2014.
Las actas de entrega y recibo definitivo de obra de los cuatro contratos se contabilizaron en la vigencia del 2020, los cuales correspondían a vigencias anteriores:
Contrato 407 de 2010: Se evidenció que el acta de entrega y recibo definitivo de obra se contabilizo 2 años y 4 meses después de la suscripción de esta.
Contrato 806 de 2017: Se estableció que en la descripción del comprobante se menciona que el acta de entrega definitiva (...) es del 22 de diciembre de 2019, sin embargo, al revisar existen dos actas, una del 30 de noviembre de 2019 y otra aclaratoria de fecha 20 de diciembre de 2019, de acuerdo con esta situación, existe una inconsistencia en las fechas de las actas con lo establecido en la descripción del comprobante. El registro contable del acta de entrega y recibo definitivo se realiza el 31 de diciembre de 2020, se contabiliza un año después de suscrita dicha acta.
Contrato 3460 de 2008: Se evidenció que el acta de entrega y recibo definitivo de obra (...) de fecha 28 de diciembre de 2016 fue registrada contablemente con el comprobante 117012 el 31 de diciembre de 2020, es decir que la contabilización se efectuó 4 años después de suscrita el acta de entrega y recibo definitivo de obra.
Contrato 1344 de 2014: El registro contable se realizó el 30/12/2020, y la fecha suscripción del acta es del 23 de octubre de 2017, es decir que la contabilización se realizó 3 años y 2 meses después de la fecha del acta.</t>
  </si>
  <si>
    <t>H3AF2020. Oportunidad en el registro de la Depreciación de los Bienes de Uso Público en Servicio.
En la revisión de los comprobantes contables se detectó que no se inició la contabilización de la depreciación de los Bienes de Uso Público en Servicio de manera oportuna:
Contrato 407 de 2010: Acta de entrega y recibo definitivo de obra 22 de diciembre de 2017, inicio de depreciación 01 de abril de 2020, contabilización del traslado de Bienes de Uso público en Construcción a Bienes de Publico en Servicio 30 de abril de 2020.
Contrato 806 de 2017: Acta de entrega y recibo definitivo de obra 30 de noviembre de 2019, inicio de depreciación 04 de septiembre de 2020, contabilización del traslado de Bienes de Uso público en Construcción a Bienes de Publico en Servicio 31 de diciembre de 2020.
Contrato 3460 de 2008: Acta de entrega y recibo definitivo de obra 28 de diciembre de 2016, inicio de depreciación 04 de septiembre de 2020, contabilización del traslado de Bienes de Uso público en Construcción a Bienes de Publico en Servicio 31 de diciembre de 2020.</t>
  </si>
  <si>
    <t>H5AF2020. Reservas presupuestales constituidas vigencia 2020.
Las reservas constituidas no cumplen con los requisitos mínimos establecidos:
INVIAS en la justificación de la constitución de reservas presupuestales para la vigencia 2020, expone que se radicaron cuentas por pagar, en el mes de diciembre, sin embargo, no se logró generar la obligación, por tal razón, se constituyeron reservas presupuestales (...).
INVIAS constituyó reservas presupuestales con posterioridad al cumplimiento de los compromisos (...), generándose una sobreestimación de la reserva por $35.532.924.876,28.</t>
  </si>
  <si>
    <t>H6AF2020. Registro, elaboración y control de comprobantes de contabilidad.
Deficiencias e inconsistencias en la elaboración de comprobantes contables:
(...)  De 783 comprobantes revisados, se evidenció que 528 estaban elaborados y aprobados por la misma persona.</t>
  </si>
  <si>
    <t xml:space="preserve">H7AF2020. Elaboración y control de comprobantes de contabilidad.
Deficiencias en la contabilización y control de comprobantes:
Según información suministrada por el Instituto Nación de Vías, se efectuaron 11.547 comprobantes de contabilidad que contienen ajustes y reclasificaciones durante el año 2020.
En revisión de los conceptos de los comprobantes de contabilidad la CGR evidenció en 401 comprobantes que existen 240 reclasificaciones, 47 reversiones y 114 correcciones.
</t>
  </si>
  <si>
    <t>H8AF2020. Intereses por Mora – Laudo Arbitral.
INVIAS no ha cancelado el valor de la condena ordenada en el laudo arbitral ejecutoriado el 2 de junio de 2017, ni los respectivos intereses de mora a la tasa comercial, y en consecuencia, sigue generando mayores gastos para la entidad. El laudo presenta una condena de $45.909.629.127 y unos intereses por mora de $30.853.941.573 para un total de $76.763.570.700, con corte al 31 de diciembre de 2020.</t>
  </si>
  <si>
    <t>H9AF2020. Pago de Intereses Moratorios en Laudos Arbitrales y Sentencias Judiciales.
El INVIAS en el consolidado de 4 casos analizados, se pagaron intereses de mora a la tasa comercial por $2.796.608.696 lo que constituye un presunto detrimento patrimonial y este valor equivale al 155% del valor del capital adeudado por estos conceptos.
Igualmente de los hechos condenados no se evidencia que la entidad haya adelantado las actuaciones para la determinación e inicio de las acciones de repetición correspondiente a cada caso en comento.</t>
  </si>
  <si>
    <t>H10AF2020. Informe de recaudo de peajes año 2020.
En el informe de recaudo consolidado del año 2020 de peajes se detectó que el valor consignado a INVIAS es menor que el reportado en el informe consolidado (…) en cuantía de $1.208.219.700.
Otra situación que se encontró en la revisión de los ingresos por recaudo de peajes es la siguiente: El valor consignado a INVIAS según el informe anterior fue $672.453.005.372 y el valor aforado por este concepto en el presupuesto como recaudo efectivo acumulado en el año 2020 fue $660.121.102.493, no se evidenció la conciliación de estos valores.</t>
  </si>
  <si>
    <t>H11AF2020. Repotenciación y reparación en puentes y túneles Cortos. Proyecto Cruce de la Cordillera Central.
Asunción de costos en contratos nuevos por deficiente calidad de los trabajos realizados por parte del contratista que venía ejecutando el proyecto:
En revisión documental a la ejecución de los contratos 877 de 2019, 880 de 2019 y 885 de 2019, se evidencia por parte de la CGR que, para la terminación de las obras al proyecto Cruce de la Cordillera Central, se cargó a cada uno de los contratistas la terminación de las obras que quedaron inconclusas en el contrato 3460 de 2008, conforme con los frentes de trabajo asignados dentro de su alcance contractual.
Para acometer dichas obras, cada contratista realizó estudios y diseños con el fin de evaluar el estado real de las estructuras que se debían terminar, para saber si se podía continuar en ellas obras o si eran necesarias intervenciones adicionales para asegurar la funcionalidad de las mismas.</t>
  </si>
  <si>
    <t>H12AF2020. Reparación de obras construidas con el contrato 3460 de 2008.
Pago de reparaciones por deficiencias de obras ejecutadas en contratos anteriores, por un valor de $11.363.363.720, con corte a 30 de abril de 2021:
En revisión documental a la ejecución de los contratos 877 de 2019, 880 de 2019 y 885 de 2019, se evidencia por parte de la CGR que, para la terminación de las obras al proyecto Cruce de la Cordillera Central, se cargó a cada uno de los contratistas la terminación de las obras que quedaron inconclusas en el contrato 3460 de 2008 (...).</t>
  </si>
  <si>
    <t>H13AF2020. Movimiento de maquinaria abandonada por contratista del contrato 3460 de 2008.
Pago por movimiento de maquinaria no perteneciente al Instituto Nacional de Vías por $1.779.550.505, con corte a 30 de abril de 2021:
En desarrollo de los trabajos de culminación del proyecto Cruce de la Cordillera Central, para el frente de obra correspondiente a la construcción del Centro de Control de Operaciones18 ubicado en el sector Américas (Quindío), se presentó una situación que impedía el avance del mismo: el contratista anterior dejó maquinaria abandonada en un lote de su propiedad, que estorbaba las labores a realizar en este frente, y aun cuando el lote fue sometido a expropiación judicial para su uso en el proyecto, este contratista no respondió por el retiro de la maquinaria, (...) por lo cual el Invías, junto con el contratista de obra y su respectiva interventoría, toman la decisión de hacer el retiro de los equipos con cargo a los recursos del contrato 1759 de 2015.
Otros frentes:
(...) se ejecutaron otras actividades de retiro y desmonte en otros frentes, específicamente en el sector del Puente 12 (La Herradura), en donde se hizo desmontaje de una torre grúa abandonada por el contratista del contrato 3460 de 2008. Dicho desmontaje se hizo con cargo al contrato 885 de 2019.</t>
  </si>
  <si>
    <t>H14AF2020. Pendientes sociales no cerrados en el contrato 3460 de 2008.
Pago por pasivos sociales dejados por el contratista anterior, por $3.477.080.339, con corte a 30 de abril de 2021:
Se evidencia que en desarrollo de los contratos 877 de 2019, 880 de 2019 y 885 de 2019, relacionados con la culminación del proyecto “Cruce de la Cordillera Central”, se han tenido que asumir los casos sociales que estaban a cargo del contratista del contrato 3460 de 2008.</t>
  </si>
  <si>
    <t xml:space="preserve">H15AF2020. Manejo de la PTARI Túnel de la Línea posterior a la conclusión del proyecto.
No se ha definido la destinación de la PTARI (Planta de tratamiento de aguas residuales industriales) ubicada en inmediaciones del Túnel Principal (que ya cumplió con su razón de ser), toda vez que el permiso de vertimientos ya fue archivado por la entidad ambiental:
(...) se evidencia (en la respuesta de la entidad) que las gestiones comenzaron después del 20 de mayo de 2021, unos días antes de la generación de la observación. A la fecha no hay respuesta por parte del Invías sobre la decisión definitiva a tomar sobre el tema.
</t>
  </si>
  <si>
    <t>H17AF2020. Proyecto Aguaclara – Ocaña – Sitios Críticos Corredor Vial - Contrato 1180 de 2018.
El corredor vial intervenido muestra sitios críticos que requieren la intervención del INVIAS, de acuerdo con el reporte de la interventoría en su informe final de julio de 2020:
Actualmente y debido a que el INVIAS no ha priorizado la atención a los sitios críticos, se cuenta con un corredor vial con restricciones de operación, con altas pendientes y pocas zonas con la suficiente distancia para el adelantamiento que pone en riesgo la seguridad, comodidad y tránsito tanto para los vehículos públicos y particulares, como para el alto flujo de vehículos de carga que día a día vienen aumento desde la región del Zulia y Cúcuta hacia la Costa Atlántica y viceversa, con el consecuente riesgo de incremento de los índices de accidentalidad.
La entidad en su respuesta anexa contratación adelantada para la Administración Vial, Mantenimiento Rutinario y según el Contrato 1728 del 27-12-2020, Mejoramiento, Rehabilitación y Mantenimiento; en los objetos establecidos en dichos contratos, no se observa que se atienda lo recomendado por la interventoría del Contrato 1180 de 2018 específicamente en cuanto a la atención y rehabilitación de realizar una evaluación mediante especialista a la Losa del Puente del PR 00+0090, el cual presenta bache con exposición de refuerzo y pérdida de concreto (...).</t>
  </si>
  <si>
    <t>H19AF2020. Implementación de nuevas tecnologías en proyectos de infraestructura de transporte.
(...) después de más de dos años de trabajo reuniendo propuestas innovadoras y creando un banco de proyectos, a la fecha aún no se cuenta con un marco normativo para las mismas. El ritmo de ejecución del convenio con la academia (Convenio Interadministrativo 1633 de 2020 con la Universidad del Cauca) no ha sido acorde con lo estipulado en el cronograma de trabajo del convenio.
El Instituto Nacional de Vías, a través de la Subdirección de Estudios e Innovación, ha venido desarrollando desde el año 2018, una estrategia denominada “ruedas de innovación”, con el fin de incentivar la investigación e implementación de nuevas tecnologías en la construcción de infraestructura de transporte (...).
Con cerca de 56 tecnologías clasificadas por grupos para ser analizadas en detalle y gestionar su proceso normativo y de implementación, se evidencia que a la fecha el Invías no ha logrado la implementación de las mismas.</t>
  </si>
  <si>
    <t>H20AF2020. Planeación de la ejecución contractual de los convenios Programa “Colombia Rural”.
Para los convenios firmados en virtud del programa “Colombia Rural”, se evidencian contratos de obra suscritos por los Entes Territoriales, con fecha de terminación a 30 de diciembre de 2020 (...) Sin embargo, se evidencia que ni los tiempos ni los costos de las obras se corresponden con una adecuada planeación del proyecto.</t>
  </si>
  <si>
    <t>H21AF2020. Planeación contractual y cumplimiento de metas físicas contrato 1303 de 2019.
Si bien el contrato sufrió variaciones significativas en tiempo y costo, no redundó en beneficios para el alcance del mismo, ya que el mantenimiento periódico no alcanzó a lograr las metas deseadas (toda vez que hubo muchos frentes de obra que, de acuerdo con los informes de interventoría, se encontraban abandonados o no daban los ritmos de obra suficientes para cumplir los cronogramas propuestos, situación que fue reiterativa y no se evidencia que haya tenido solución a plenitud durante el desarrollo del proyecto), los sitios críticos no se atendieron en su totalidad (de acuerdo con el último informe de interventoría de diciembre de 2020, en virtud de las mismas razones que hicieron que no se cumplieran las metas del mantenimiento periódico), no se colocó la señalización inicialmente presupuestada, y el contrato se convirtió en un contrato exclusivamente de mantenimiento rutinario, transporte de materiales producto de derrumbes y mitigación de emergencias.</t>
  </si>
  <si>
    <t>H22AF2020. Pago de servicios al usuario (grúas). Contrato 1303 de 2019.
Aprobación de pago de actividades sin claridad contractual para el pago del mismo:
Al revisar las pre-actas que soportan las actas de costos, en relación a este ítem (Prestación de los Servicios al Usuario de Atención de accidentes, Primeros auxilios a personas y/o servicios médicos de emergencia, y Auxilio mecánico básico a vehículos), se encuentra que para las grúas utilizadas como parte del servicio al usuario, se discriminan los siguientes valores (por día): Grúa camionera - tipo plataforma (Sector 1): $843.333,00; Grúa camionera - tipo gancho - eje trasero sencillo (Sector 2): $1.173.333,33; Grúa camionera - tipo gancho - eje trasero doble (Sector 2): $2.114.200,00.
Valores que se fueron pagando durante todo el desarrollo del contrato con el Vo.Bo. de la interventoría, desde el mes de diciembre de 2019 (...), aun cuando sobrepasaban los costos estipulados por el apéndice A del pliego de condiciones. (...) toda vez que estos valores incumplían las condiciones contractuales, el contratista solicitó modificación contractual mediante oficio GOMI-0598-2020 del 15 de agosto de 2020.
Con la justificación del contratista y el Vo.Bo. de la interventoría, el supervisor responsable del contrato (Dirección Territorial de Antioquia), remitió concepto favorable a la modificación contractual mediante memorando DT-ANT 48017 del 21 de agosto de 2020. El Comité de Adiciones y Prórrogas aprobó la modificación solicitada al contrato 1303 de 2019, el 02 de septiembre de 2020 y la modificación fue suscrita el 14 de septiembre de 2020.
Como se evidencia en la trazabilidad descrita, solamente fue hasta después de un año de firmado el contrato que se hicieron las respectivas gestiones para modificación del Apéndice A del pliego de condiciones, a fin de soportar de manera contractual los pagos hechos por encima de los topes establecidos en el mencionado apéndice.</t>
  </si>
  <si>
    <t>H23AF2020. Cumplimiento obligaciones contractuales en relación con los Servicios al Usuario Contrato 1303 de 2019.
Incumplimiento contractual relacionado con el Ítem de Servicio al Usuario del contrato 1303 de 2019:
Dentro de las obligaciones del contrato 1303 de 2019, en relación con los Servicios al Usuario, se tenía lo siguiente: (…) 1.4.3.1. Equipos Mínimos requeridos: (...) el contratista dispondrá de mínimo de los siguientes elementos de operación: a) Cinco (5) Carro talleres. b) Cinco (5) Grúas para movilizar vehículos de tipo pesado y liviano. c) Cinco (5) Ambulancias tipo TAB. d) Personal capacitado en atención de emergencias y primeros auxilios.
Sin embargo, se evidencia que, durante todo el desarrollo del proyecto, el contratista no cumplió con las obligaciones establecidas en el Apéndice A del pliego de condiciones, dado que solamente mantuvo los siguientes equipos, de acuerdo con lo evidenciado en las actas de pago: Sector 1: Una (1) ambulancia, una (1) grúa, 0 (cero) carro taller. Sector 2 - Tramo 1 y 2: Una (1) ambulancia, dos (2) grúas, 0 (cero) carro taller. (Extraído de tabla 55).</t>
  </si>
  <si>
    <t xml:space="preserve">H24AF2020. Proyecto Anapoima - Mosquera – Predial, Ambiental y Social - Contrato 1686 de 2015.
El 30 de noviembre de 2020, el Invías realizó la modificación No. 14, mediante la cual se hizo una redistribución presupuestal y traslado temporal de los Rubros Predial, Ambiental y Social, por $4.823.359.042,00, con el compromiso de que se cancelarían los recursos respectivos una vez se surtiera su reincorporación proyectada para el mes de febrero de 2021. 
No obstante que el contrato contempla la obligación del contratista de encargarse de todas las actividades de gestión social predial, y ambiental, a mes y medio de finalizar el plazo del mismo (junio 24 de 2021), hasta la fecha no existe la asignación de recursos suficientes para finiquitar las gestiones dentro del plazo contractual, tanto para las áreas Socio - Ambientales, como para el pago por la elaboración de los insumos prediales, el pago de las zonas y/o inmuebles requeridos, y el pago por los trámites necesarios para obtener la titularidad a nombre del INVIAS.
</t>
  </si>
  <si>
    <t>Inobservancia a las normas que rigen la materia y deficiencia en el control y seguimiento a los procesos de contratación por parte de la entidad, generando incumplimiento al principio de publicidad que le permite a la ciudadanía conocer cada una de las actuaciones de la administración pública en el desarrollo de los procesos de contratación estatal y que les permite la participación en aquellas decisiones que los afectan, además de dificultar el ejercicio del control fiscal.</t>
  </si>
  <si>
    <t>Realizar  las modificaciones pertinentes  asociadas a la PUBLICACIÓN DE DOCUMENTOS PRECONTRACTUALES en el SECOP II en el Manual de Contratación ajustado a la nueva Estructura Organizacional de la Entidad.</t>
  </si>
  <si>
    <t>Preparar el contenido del SICOR alusivo al cumplimiento de las normas para la publicación de documentos precontractuales en el SECOP II.</t>
  </si>
  <si>
    <t xml:space="preserve"> SPSC</t>
  </si>
  <si>
    <t>SUBDIRECCIÓN DE PROCESOS DE SELECCIÓN CONTRACTUALES</t>
  </si>
  <si>
    <t>NUEVA DEPENDENCIA</t>
  </si>
  <si>
    <t>Actuación Especial de Fiscalización AT N°. 232 - 2021.</t>
  </si>
  <si>
    <t>AT232</t>
  </si>
  <si>
    <t xml:space="preserve">H1AT232. Publicación en el Sistema Electrónico de Contratación Pública SECOP II del contrato de interventoría No. 1404 de 2018, en el marco de ejecución del Proyecto BPIN 20181301010964.
Una vez revisado el proceso de selección No. CMA-DT-GGP-150-2018 para el contrato de interventoría No. 1404 del 2018 en el SECOP II, se evidencia documentos que (...) no fueron publicados o fueron publicados extemporáneamente.
(Ver tabla 1, página 321, informe de Actuación Especial AT 232-2021).
Acción 1.
</t>
  </si>
  <si>
    <t xml:space="preserve">H1AT232. Publicación en el Sistema Electrónico de Contratación Pública SECOP II del contrato de interventoría No. 1404 de 2018, en el marco de ejecución del Proyecto BPIN 20181301010964.
Una vez revisado el proceso de selección No. CMA-DT-GGP-150-2018 para el contrato de interventoría No. 1404 del 2018 en el SECOP II, se evidencia documentos que (...) no fueron publicados o fueron publicados extemporáneamente.
(Ver tabla 1, página 321, informe de Actuación Especial AT 232-2021).
Acción 2.
</t>
  </si>
  <si>
    <t>Acción 1.
Actualizar y Ajustar el Manual de Contratación del INVIAS a la nueva Estructura Organizacional la cual ya contiene los textos alusivos a la obligatoriedad de la Publicación Total y Oportuna de los Documentos Precontractuales de los procesos que adelante la Entidad en la Plataforma del SECOP II o en la que haga sus veces de conformidad con las normas vigentes estableciendo de igual forma los responsables competentes para la realización de los controles y vigilancia de esta acción.</t>
  </si>
  <si>
    <t>Acción 2.
Preparar y Emitir un Memorando Circular a todas las Direcciones Territoriales y Dependencias Ejecutoras, responsables de la estructuración y publicación de Documentos Precontractuales en el SECOP II, recordando la OBLIGACIÓN de publicar en su totalidad y oportunidad dichos documentos.</t>
  </si>
  <si>
    <t>Manual de Contratación ajustado</t>
  </si>
  <si>
    <t>Memorando</t>
  </si>
  <si>
    <t>ACTUACIÓN ESPECIAL DE FISCALIZACIÓN AT 232 - 2021 - AT232</t>
  </si>
  <si>
    <t xml:space="preserve">14 01 100   </t>
  </si>
  <si>
    <t>H1AC2020. Gestión predial inconclusa en el proceso de adquisición de predios para el desarrollo de las obras del contrato 407 de 2010.
Se evidenció la no conclusión de algunas de las actividades de gestión y adquisición predial emprendidas mediante el contrato 407 de 2010, en concordancia con los parámetros contractuales, lo que conllevó a generar incumplimiento de los términos pactados con los propietarios de los inmuebles requeridos para el proyecto, lo cual vulnera el marco normativo que lo rige; y por ende afectación a la contraparte. Conforme a lo anterior, esta situación puede acarrear un alto riesgo, derivado de las posibles de acciones ejecutivas en contra de Instituto Nacional de Vías, lo que en forma subyacente implicaría un menoscabo a los recursos patrimoniales del Estado</t>
  </si>
  <si>
    <t>Deficiencias en la aplicación del principio de la planeación.</t>
  </si>
  <si>
    <t>Culminar la gestión predial pendiente en el marco de los contratos 1111 de 2021 y 964 de 2021 los cuales están definidos para la "CONSTRUCCIÓN, MEJORAMIENTO Y MANTENIMIENTO, GESTIÓN PREDIAL, SOCIAL Y AMBIENTAL SOSTENIBLE DE LA VARIANTE SAN FRANCISCO MOCOA TRAMOS 2 y 3 (FRENTE DE SAN FRANCISCO Y FRENTE DE MOCOA), DEPARTAMENTO DE PUTUMAYO, EN MARCO DE LA REACTIVACIÓN ECONÓMICA, MEDIANTE EL PROGRAMA DE OBRA PÚBLICA “VIAS PARA LA LEGALIDAD Y REACTIVACIÓN VISIÓN 2030".</t>
  </si>
  <si>
    <t xml:space="preserve">Tramitar con los contratistas de obra la culminación de la gestión y adquisición predial pendiente del proyecto. 
                          </t>
  </si>
  <si>
    <t>Títulos a favor del INVIAS (Escrituras Públicas)</t>
  </si>
  <si>
    <t xml:space="preserve">18 02 100   </t>
  </si>
  <si>
    <t>H2AC2020. Financiación del contrato de obra 407 de 2010, pérdida de reservas presupuestales en vigencias 2011, 2012 y 2013.
Los recursos destinados para la ejecución del Contrato de obra 407 de 2010 en las vigencias 2010 a 2016 no fueron invertidos en su totalidad, presentándose una desfinanciación del Contrato para el año 2017 ocasionada por la pérdida de las reservas presupuestales en las vigencias 2011, 2012 y 2013; por lo cual no se culminaron las intervenciones previstas y quedaron algunas obras inconclusas, lo que generó deterioro de algunas obras ejecutadas y mayores costos para el desarrollo del proyecto de construcción de la Variante San Francisco - Mocoa.</t>
  </si>
  <si>
    <t>Inadecuada gestión presupuestal y administrativa realizada por el INVÍAS respecto a la pérdida de las reservas presupuestales en las vigencias 2011, 2012 y 2013, que evidencia una vulneración al principio de planificación presupuestal e ineficiente gestión para la aplicación de mecanismos como vigencias expiradas o la reprogramación, en su momento, de las vigencias futuras que permitieran garantizar los recursos para la ejecución del Contrato 407 de 2010; quedaron obras inconclusas y no se pudo cumplir con el alcance que se tenía previsto.</t>
  </si>
  <si>
    <t>H3AC2020. Contrato de obra 407 de 2010 - Puente 6 Frente San Francisco.
El puente 6 ubicado en el sector 1 de la Variante San Francisco – Mocoa, entre el K5+761 y el K5+828 del frente San Francisco, no fue terminado durante la ejecución del contrato de obra 407 de 2010, debido a que al momento de realizar el encofrado para fundir su losa superior, presentó desplazamiento y deflexiones de sus vigas por fuera de los rangos permisibles, situación que no fue corregida oportunamente por el contratista de obra, teniendo en cuenta que el montaje de la estructura metálica se culminó en septiembre de 2014, evidenciándose deficiencias técnicas constructivas y presentando actualmente deterioro y afectaciones en sus elementos estructurales.</t>
  </si>
  <si>
    <t>Falencias constructivas que no garantizan la culminación del puente en las condiciones que presenta actualmente la estructura.</t>
  </si>
  <si>
    <t>Culminación de las obras correspondientes al puente 6.</t>
  </si>
  <si>
    <t>Verificación por parte de la interventoría de las obras correspondientes al puente 6.</t>
  </si>
  <si>
    <t xml:space="preserve">Informe de la interventoría con registro fotográfico de la culminación del puente </t>
  </si>
  <si>
    <t>H4AC2020. Incorporación de ítems no previstos Contrato 407 de 2010.
Se incorporaron en el Acta de modificación de cantidades de obra 01 los ítems no previstos 55. Transporte de estructura metálica y 56. Montaje y pintura de estructura metálica, mediante los cuales se reconoce al Contratista costos incluidos dentro del valor unitario del ítem contractual 38. Acero estructural, ofertado por el Contratista para la ejecución de esta actividad constructiva en el que se incluyen todos los costos asociados para cumplir con su alcance que es la construcción de puentes con estructura en acero.</t>
  </si>
  <si>
    <t>Debilidades en el desarrollo de las actividades de interventoría y su respectiva supervisión, puesto que se aprueba y valida el Acta de modificación de cantidades de obra 01 con la incorporación de los ítems no previstos 55. Transporte de estructura metálica y 56. Montaje y pintura de estructura metálica, mediante los cuales se reconoce al Contratista el costo de transporte y montaje de estructura metálica ya incluido en el ítem contractual 38. Acero estructural, aprobando pagos en Actas de recibo parcial de obra por dicho concepto.</t>
  </si>
  <si>
    <t>H5AC2020. Contrato 409 de 2010 - Reconocimiento al contratista por concepto de adquisición del predio con ficha 03T.
Al revisar las actas de pago predial tramitadas por el contratista, contra la información del valor de adquisición predio con ficha 03T, se determinó que el Instituto Nacional de Vías – INVÍAS pagó al Contratista un mayor valor por concepto de Adquisición predial del orden de $18.371.325. Lo anterior se determinó al contrastar el valor que le correspondía a la prometiente vendedora, por una suma $37.999.600, contra los pagos de las actas prediales asociados al concepto de adquisición del precitado inmueble, los cuales ascendieron a una suma de $56.370.925.</t>
  </si>
  <si>
    <t>Deficiencias en la aplicación de controles asignados a la interventoría, orientados a verificar la información para la aprobación de las actas prediales presentadas por el contratista de obra, para el reconocimiento económico por concepto de adquisición del predio con ficha 03T, afectando la correcta ejecución de los recursos.</t>
  </si>
  <si>
    <t xml:space="preserve">16 04 001   </t>
  </si>
  <si>
    <t xml:space="preserve">H6AC2020. Contrato 409 de 2010- Celeridad en la reclasificación de los predios adquiridos para el desarrollo de proyectos viales como bienes de uso público ante la Autoridad Catastral.
Algunos predios adquiridos en marco del contrato 409 de 2010, a la fecha no se encuentran reclasificados como bienes de uso público ante el Instituto Geográfico Agustín Codazzi, lo que ha conllevado a que no se encuentren catalogados como exentos del pago de impuesto predial, y por ende el riesgo de que el INVÍAS sea conminado al pago de los respectivos impuestos, generando un desgaste administrativo para las partes, siendo el Ente Territorial el más afectado al proyectar unos ingresos financieros sobre información que no corresponde a la realidad.
Es de indicar, que la información contenida en la base catastral del municipio constituye el insumo para liquidar el Impuesto Predial, dado que en ella se encuentran los aspectos jurídicos, físicos y económicos de los inmuebles. Por tanto, se determina falta de celeridad en realizar dicha gestión.
</t>
  </si>
  <si>
    <t>Deficiencias en la celeridad para informar al Instituto Geográfico Agustín Codazzi – IGAC, que en ocasión del proyecto vial: “Desarrollo vial transversal del sur modulo 2 – Mejoramiento y mantenimiento del el Corredor Tumaco – Pasto – Mocoa, se generó la adquisición predial y en concordancia con el marco normativo dichos predios adquirieron connotación de bienes de uso público; lo anterior con el fin de contar con la completitud y exactitud de información de la base catastral, por lo que tal desactualización afecta la correcta identificación de los sujetos objeto de dicho gravamen, ya que dicha base se constituye en la fuente de información para que los municipios, liquiden el impuesto predial”.
Inadecuada gestión administrativa y jurídica de los bienes por parte del Instituto, derivada de la aplicación deficiente de los mecanismos de seguimiento y control.</t>
  </si>
  <si>
    <t>Incluir en el apéndice predial, de los documentos precontractuales, la obligación por parte del contratista de obra ante las autoridades catastrales, de tramitar el desenglobe y reclasificación catastral de los predios adquiridos para el desarrollo de los proyectos viales de propiedad del INVIAS (bienes de uso público).</t>
  </si>
  <si>
    <t xml:space="preserve">Incluir en el apéndice predial la obligación contractual de realizar el desenglobe y cambio de destino económico ante el IGAC por parte del contratista de obra.
</t>
  </si>
  <si>
    <t>Apéndice predial</t>
  </si>
  <si>
    <t>H7AC2020. Contrato 409 de 2010 – Aplicación de la metodología valuatoria utilizada para determinar el valor del predio 02T.
El precio de adquisición debe corresponder al valor comercial, el cual para el caso del predio 02T fue determinado por una Lonja de la región, dicho estudio debe circunscribirse con las normas existentes en dicha materia, y en particular lo establecido en Resolución 620 de 2008 expedida por el Instituto Geográfico Agustín Codazzi - IGAC. Al verificar el informe de avalúo se determinó que la Lonja no aplicó los parámetros establecidos en el artículo 11º de Resolución 620 de 2008, lo cual afectó la determinación del valor comercial.</t>
  </si>
  <si>
    <t>Deficiencias en la aplicación de controles asignados a la interventoría, orientados a verificar el cumplimiento de las obligaciones en materia de Gestión y Adquisición Predial a fin de que lo actuado por el contratista de obra, se ciña con los lineamientos técnicos y jurídicos, que para tal fin haya establecido la constitución, la ley y decretos aplicables en dicha materia, en concordancia con las obligaciones establecidas en el Manual de Interventoría. Así mismo, con las obligaciones asumidas a través del contrato 409 de 2010, en desarrollo de la elaboración de avalúos comerciales, insumo necesario para establecer el valor comercial del inmueble objeto de adquisición.</t>
  </si>
  <si>
    <t>H8AC2020. Aprobación de ítems no previstos relacionados con actividades de manejo de tráfico y señalización contratos de obra 705, 775 y 780 de 2020.
Para los contratos de obra 705, 775 y 780 de 2020 se pagaron como ítems de obra no previstos actividades relacionadas con el control de tráfico y señalización, las cuales, según lo establecido contractualmente, estaban a cargo del contratista, de acuerdo con lo estipulado en la Nota 2 incluida en el Formulario 3, correspondiente a la propuesta económica entregada por cada contratista seleccionado para la ejecución del respectivo contrato de obra. Por tanto, dichos costos debieron ser estimados por el contratista al momento de presentar el costo total de su propuesta, entendiéndose incluidas dentro del valor total ofertado a la Entidad para la ejecución del respectivo contrato. Así las cosas, no procedía su incorporación como ítems no previstos en el presupuesto de obra correspondiente ni su posterior pago a través de las respectivas actas parciales de obra.</t>
  </si>
  <si>
    <t>De acuerdo a lo establecido en la Nota 2 del Formulario 3 anexo al Pliego de Condiciones, los costos relacionados con las actividades de control de tráfico y señalización necesarias para la ejecución de las obras, son a cuenta y riesgo del contratista. Por lo cual, no es procedente su reconocimiento mediante ítems no previstos, ya que se está vulnerando lo pactado en los respectivos contratos objeto de observación, al no cumplirse con lo fijado en los Pliegos de Condiciones y sus anexos, conforme a los principios de economía y transparencia.</t>
  </si>
  <si>
    <t>H9AC2020. Atrasos en la ejecución del contrato de obra 696 de 2020.
En el informe semanal de interventoría No. 73, último suministrado por la Entidad, con corte al 23 de septiembre de 2021 se reporta una inversión ejecutada acumulada del 82.55%, presentando tan solo un avance del 1.24% respecto del porcentaje reportado con corte a 31 de agosto de 2021, lo que evidencia el bajo rendimiento de ejecución de obra de parte del contratista, teniendo como plazo límite de ejecución el 15 de octubre de 2021.
El bajo rendimiento en la ejecución de las obras que ha evidenciado el contratista del contrato 696 de 2020, no ha permitido que las obras se finalicen dentro del plazo contractual fijado en la prórroga 4, presentándose atrasos en el avance de las obras y el programa de inversiones.</t>
  </si>
  <si>
    <t>No se evidencian acciones oportunas y eficaces de parte de la interventoría y la Entidad tendientes a conminar al contratista de obra con el fin de que mejore sus rendimientos y avance eficientemente en la ejecución de las obras, de tal forma que se culminen dentro del plazo contractual fijado, conforme a la obligación estipulada en la Cláusula Cuarta del Contrato de obra 696 de 2020.</t>
  </si>
  <si>
    <t xml:space="preserve">H10AC2020. Atrasos en la ejecución del contrato de obra 775 de 2020.
En desarrollo del contrato 775 de 2020, se han presentado para los meses de junio a septiembre de 2021 atrasos en la ejecución de las obras por parte del contratista, reportándose una facturación mensual demasiado baja producto de los bajos rendimientos en las actividades ejecutadas, lo cual no ha permitido la oportuna culminación de las obras.
</t>
  </si>
  <si>
    <t>No se evidencian acciones oportunas y eficaces de parte de la interventoría y la Entidad tendientes a conminar al contratista de obra con el fin de que mejore sus rendimientos y avance eficientemente en la ejecución de las obras, de tal forma que se culminen dentro del plazo contractual fijado, conforme a la obligación estipulada en la Cláusula Cuarta del contrato de obra 775 de 2020.</t>
  </si>
  <si>
    <t>H11AC2020. Circunvalar Isla de San Andrés y de Providencia – Informes mensuales de obra del contratista del contrato 1621 de 2020.
A partir del informe mensual de Interventoría correspondiente al mes de febrero de 2021, la interventoría de la obras viene reiterando al Contratista que, de acuerdo con lo establecido en los Pliegos de Condiciones del Contrato de obra, el contratista debe entregar a la Interventoría los informes a los cinco (5) días calendario del vencimiento del período respectivo; además, en su informe mensual de mayo 2021, la interventoría comunica que a esa fecha aún no ha recibido en su totalidad de parte del Contratista, el informe completo correspondiente al mes de enero de 2021.
Por otra parte, los informes mensuales de interventoría remitidos por el INVÍAS a la CGR para su análisis en esta Auditoría de Cumplimiento, correspondientes a los meses de marzo, abril y mayo de 2021, carecen de varios soportes de los anexos relacionados en los mismos; mientras que los informes de los meses de junio, julio y agosto del año en curso, no obstante haberse solicitado mediante oficios AC-INVÍAS-024 de septiembre 29 y AC-INVÍAS-039 de octubre 15 de 2021, no fueron allegados al Equipo Auditor.</t>
  </si>
  <si>
    <t>Deficiencias en la gestión por parte del INVIAS e interventor del contrato, para conminar al contratista sobre la oportunidad que se debe tener en el cumplimiento de los términos de entrega de la información a la firma interventora. Situación que le resta eficiencia y eficacia a las labores de seguimiento y control, sobre las obligaciones del contratista y avance de los trabajos, por parte de la Unidad Ejecutora, interventoría de las obras y de los organismos de control, que permita el seguimiento integral al desarrollo del contrato de obra.</t>
  </si>
  <si>
    <t xml:space="preserve">14 04 004   </t>
  </si>
  <si>
    <t xml:space="preserve">H12AC2020. Definición del plazo contractual y desarrollo de la ejecución contractual del contrato 1973 de 2019.
Se presentaron deficiencias en el cálculo del tiempo real estimado del contrato 1973 de 2020, en detrimento de la eficiencia, eficacia y las restricciones básicas del proyecto, generando riesgo de afectaciones en el plazo final del mismo. De igual manera, observando la curva de avance físico financiero del contrato, se evidencia que los meses reales de ejecución del contrato fueron 4, de los 10 meses que finalmente se tomaron para la ejecución de las obras, producto de deficiencias en el seguimiento y control de los tiempos del proyecto y problemas de flujo de caja del mismo.
</t>
  </si>
  <si>
    <t xml:space="preserve">Deficiencias en la planeación contractual del proyecto, toda vez que se estipularon plazos de ejecución que no correspondían a la realidad del mismo.
De igual manera, se denotan deficiencias en el proceso de supervisión e interventoría, al no lograr de manera eficaz, que el contratista de obra cumpliera con la implementación de planes de contingencia para disminuir efectivamente el atraso que acumuló durante todo el proyecto.
Deficiencias en la gestión administrativa por parte del INVÍAS, en cuanto a que 1) gestionó de manera deficiente el inicio de las obras, por deficiencias en su planeación contractual; 2) no informó al contratista oportunamente para que radicara los documentos para el trámite del anticipo antes del cierre de la vigencia; 3) no hubo los canales de comunicación adecuados para que, una vez notificada la glosa al contratista, este tuviera el acceso a dicha notificación para subsanar la misma y no generar mayores retrasos en la consecución del mismo, y por ende, evitar afectaciones a los tiempos del contrato; y 4) demoras en los pagos de las actas 6 y 7, que se sumaron a la falta del pago del anticipo y acentuaron aún más el problema de flujo de caja, impactando en el desarrollo del contrato.
</t>
  </si>
  <si>
    <t xml:space="preserve">DTE-DEO </t>
  </si>
  <si>
    <t>Gestión ineficaz y antieconómica de las partes intervinientes en el desarrollo del contrato de obra para lograr la ejecución del mismo en el tiempo señalado, de manera oportuna, lo cual obligó a una mayor permanencia de la interventoría, para no dejar el proyecto sin supervisión.</t>
  </si>
  <si>
    <t xml:space="preserve">H14AC2020. Desarrollo de la ejecución contractual contrato 1950 de 2019.
El contrato 1950 de 2019 sufrió varias prórrogas, que ampliaron el plazo establecido en la prórroga en un 266%, pasando de 5,83 meses a 15,53 meses, con evidencia de bajos ritmos de ejecución por parte del contratista, demoras en la consecución de estudios y diseños de actividades que estaban dentro del alcance contractual, deficiencias de calidad de las obras, y falencias en la coordinación con el municipio de Sogamoso para realizar la ejecución de las actividades solicitadas por él, lo cual hizo que permaneciera en atraso durante toda la ejecución del contrato, conforme a lo documentado por la interventoría del proyecto, sin que se lograra una mitigación efectiva de este atraso por parte del contratista.
</t>
  </si>
  <si>
    <t>Deficiencias en la planeación del desarrollo contractual del proyecto, toda vez que se estipularon plazos de ejecución que no correspondían a la realidad del mismo, el contratista no fue diligente en la ejecución del proyecto (demoró estudios y diseños), ejecutó las obras con calidad deficiente, y en adición, al proyecto se le incluyó una obra que no era de su alcance, pero sin la debida coordinación con el ente territorial para su oportuna consecución, afectando los tiempos del proyecto.</t>
  </si>
  <si>
    <t>H15AC2020. Cumplimiento del PAGA durante el desarrollo del contrato 1950 de 2019.
Se evidencia en la trazabilidad generada por la interventoría en sus informes, que el contratista no cumplió de manera oportuna con las medidas establecidas en el PAGA (Plan de Adaptación a la Guía Ambiental) del proyecto, siendo objeto de constantes llamados de atención por la interventoría. Entre las actividades observadas se encuentra lo siguiente: Disposición incorrecta de escombros; Disposición incorrecta de sobrantes de mezcla asfáltica, generando afectaciones ambientales; No presentación de documentación relacionada con ZODMES; Deficiente gestión para la consecución de los permisos de ocupación de cauce o concesión de aguas.
Durante todo el proyecto, los informes ambientales adjuntos a los informes mensuales de interventoría observan estas situaciones que solamente fueron corregidas al final del proyecto.</t>
  </si>
  <si>
    <t>Deficiencias en el ejercicio de supervisión y control de las acciones ambientales a ejecutar por parte del contratista, y el no uso de las medidas de apremio estipuladas contractualmente para conminar adecuadamente al contratista, con el riesgo de que se hubiesen generado mayores impactos ambientales por causa de malas prácticas constructivas por parte del contratista.</t>
  </si>
  <si>
    <t>H16AC2020. Vía Ocaña – Sardinata - Cúcuta – Planeación de la ejecución contractual del contrato 2182 de 2019.
El contrato de obra que inicialmente se suscribió por $4.434.767.463, con un plazo hasta 31 de diciembre de 2019, debido al ajuste de cantidades de obra y obras no previstas tales como Geomalla de Refuerzo para Pavimentos y Riego de Liga con Emulsión Asfáltica, termina con un valor ejecutado de $6.785.189.457 y recibido finalmente en octubre 30 de 2020, diez meses después del término de su plazo inicial, restando oportunidad en la entrega y puesta al servicio de las obras, con la consecuente afectación en el plazo y costo inicial contratado.</t>
  </si>
  <si>
    <t>Deficiencias en la planeación del contrato 2182 de 2019, toda vez que se estipularon plazos de ejecución que no correspondían a la realidad de los mismos, lo cual generó afectaciones en el tiempo y costos estimados del proyecto.</t>
  </si>
  <si>
    <t>Reparación por parte del contratista y recibo por parte de la interventoría como garantía, de los defectos constructivos detectados por el Ente de Control.</t>
  </si>
  <si>
    <t>Administrativa con presunta incidencia disciplinaria y fiscal</t>
  </si>
  <si>
    <t xml:space="preserve">16 04 100   </t>
  </si>
  <si>
    <t>H18AC2020. Iluminación e instrumentación del puente Pumarejo.
Se observa que, a pesar de tener conocimiento de la problemática social de la zona, el INVÍAS no adoptó medidas pertinentes de manera oportuna para salvaguardar las inversiones realizadas, permitiendo que se presenten actos vandálicos de manera continuada, sin medidas adecuadas de mitigación, y dejando el puente sin una iluminación adecuada y sin el uso de la instrumentación (que hace parte especial del diseño del proyecto), lo cual acentúa los problemas de seguridad (tanto ciudadana como vial) en las inmediaciones del puente.
De igual manera, en lo relacionado con la instrumentación, al no estar generando los reportes esperados y al no contar con el software para su interpretación, por los daños causados al hardware por causa del vandalismo, la Dirección del INVÍAS no está contando con un insumo importante para la toma de decisiones en el momento de presentarse algún fenómeno natural o estructural que afecte la estabilidad del Puente y/o la seguridad de las personas. 
Solo hasta después de un año de la puesta en operación (20 de diciembre de 2019) y 4 meses después de la entrega y recibo definitivo de obra (30 de julio de 2020), se contrató un esquema de seguridad privada (...) y, que a la fecha ha sido inocuo y no ha logrado disuadir de manera eficaz a los vándalos y no ha sido una medida efectiva de mitigación para el robo continuado de los elementos del puente. También, a la fecha, el puente se encuentra sin iluminación y sin instrumentación, a pesar de las cuantiosas inversiones realizadas para tal fin, sin haber logrado los beneficios esperados de la aplicación de los recursos públicos invertidos en la implementación de estas obras.</t>
  </si>
  <si>
    <t>Gestión antieconómica e ineficaz del recurso, producto del incumplimiento de los deberes de la Entidad estatal para la salvaguarda de los bienes a su cargo (...) lo cual ha conllevado a la no utilización tanto de la iluminación en el puente como la instrumentación de la misma, a la pérdida y deterioro de las inversiones realizadas y a la necesidad de tener que realizar nuevamente inversiones para colocar en funcionamiento la iluminación de la estructura.</t>
  </si>
  <si>
    <t>H20AC2020. Definiciones en torno a la gestión de la información generada por la instrumentación del Puente Pumarejo.
Con respecto al punto 5, en el 011019_plan_anual_adq_310119.xlsx de 2019 se menciona la “Adquisición de infraestructura en la nube – Azure de Microsoft” mas no se encontró evidencia alguna de la adquisición del software especializado relacionado con la interpretación de los datos generados.
Con respecto al punto 7, (...) se puede inferir la no existencia de un área funcional específica que maneje la instrumentación. Así mismo, de la información enviada por la Entidad a la solicitud AC-28, no se encontró información alguna con relación a este tema.
(...) Al no estar generando los reportes esperados y al no contar con el software para su interpretación, la Dirección del INVÍAS no está contando con un insumo importante para la toma de decisiones en el momento de presentarse algún fenómeno natural o estructural que afecte la estabilidad del Puente y/o la seguridad de las personas.</t>
  </si>
  <si>
    <t>Debilidades en la gestión del proyecto de instrumentación, al no tener definida un área responsable de su ejecución, la adquisición parcial de las licencias de software para su manejo y lo relacionado con el manejo de la información generada y la toma de decisiones gerenciales.</t>
  </si>
  <si>
    <t>Elaborar guía para la gestión, implementación y operación tanto de la instrumentación como de la información que se derive de la infraestructura vial de puentes y viaductos en el país.</t>
  </si>
  <si>
    <t>Documentación y socialización de la guía para la gestión, implementación y operación tanto de la instrumentación como de la información que se derive de la infraestructura vial de puentes y viaductos en el país.</t>
  </si>
  <si>
    <t xml:space="preserve">Guía socializada e implementada </t>
  </si>
  <si>
    <t>Auditoría de Cumplimiento 2020 y Primer Semestre de 2021</t>
  </si>
  <si>
    <t>Presuntamente las causas de las fallas evidenciadas corresponden a posibles deficiencias constructivas o uso de materiales que no cumplen con las características y especificaciones requeridas acorde con los diseños presentados.
Deficiencias en las obras ejecutadas por parte del contratista de obra, debilidades en la interventoría y la supervisión, y falta de gestión de la administración para tomar acciones correctivas y aplicar las pólizas respectivas.</t>
  </si>
  <si>
    <t xml:space="preserve">
Iniciar proceso de siniestro de la póliza  por el presunto incumplimiento de las obligaciones estipuladas en los  Manuales de Contratación e Interventoría en lo correspondiente al recibo definitivo de las obras.</t>
  </si>
  <si>
    <t xml:space="preserve">
Proceso de siniestro de póliza por el incumplimiento de las obligaciones del contratista.</t>
  </si>
  <si>
    <t xml:space="preserve">
Inicio de siniestro de la póliza </t>
  </si>
  <si>
    <t>Denuncias 2021-218052- 80154-D y 2021-223671-82111-D, “relacionadas con posibles hechos irregulares en la vías de acceso al municipio de Samacá, a partir del cruce del Puente de Boyacá (k0+050) hasta el Puente de Boyacá - Samacá (k7+040) (…), contrato de obra 1387 de 2015, suscrito entre el Instituto Nacional de Vías y el contratista ICM Ingenieros S.A."</t>
  </si>
  <si>
    <t>H1D2021. Daños prematuros en la vía - Obras ejecutadas contrato 1387 de 2015.
De acuerdo con visita de inspección visual realizada por parte de la Contraloría General de la Republica el día 23 de noviembre de 2021, se evidencia una falla generalizada en la vía por desgaste superficial de la capa de rodadura, aspecto que lleva a que existan diferentes grados de severidad acelerando los procesos de desintegración de la capa de rodadura por la pérdida de los agregados, en la vía objeto de ejecución del contrato 1387 de 2015, siendo estos recurrentes en gran parte del tramo vial, y los cuales se vienen presentando desde la entrega de las obras por parte del contratista, sin que a la fecha se presenten acciones concretas que permitan subsanar las fallas evidenciadas.</t>
  </si>
  <si>
    <t>D2021</t>
  </si>
  <si>
    <t>AC2020</t>
  </si>
  <si>
    <t>Incumplimiento de las obligaciones expresamente pactadas en el Pliego de Condiciones Definitivo de la Licitación Pública LP-004 de 2018 numeral 1.3. ETAPA DE PRECONSTRUCCIÓN, al no entregarse en el plazo establecido de treinta (30) días calendario, la calibración a nivel de Fase III de los estudios y diseños existentes, necesarios para construir las obras del contrato, lo cual, generó el consiguiente atraso de la ejecución de las obras.
(...) deficiencias en la gestión y control del supervisor e  interventor para hacer cumplir esta exigencia acorde con lo establecido en el pliego de condiciones, toda vez que la calibración de estudios y diseños fue ejecutada durante el desarrollo de la ejecución del contrato (...).
(...) las dificultades presentadas en la ejecución del contrato se hubieran podido subsanar si desde la fase de la elaboración y revisión de la formulación del proyecto se hubiera realizado una planeación adecuada que permitiera que el proyecto estuviera lo más ajustado posible y así el contratista hubiera realizado la calibración de los diseños a fase III en el tiempo acordado y de una manera más ágil y oportuna, lo que evitaría la suspensión del contrato y los retrasos en la entrega de las obras.</t>
  </si>
  <si>
    <t>H2ANTYSTODOM2021. Principio de planeación, viabilización y contratación del proyecto ciclorrutas en el Departamento de Antioquia, contrato 171 de 2018.  
El Instituto Departamental de Deportes de Antioquia, INDEPORTES, realizó el proceso de selección mediante el cual suscribió el Contrato de Obra No. 171 – 2018 (...) con el Consorcio Ciclo–infraestructura por $44.136.796.199 y un plazo de 11 meses a partir de la suscripción del acta de inicio que tiene fecha del 28 de enero de 2019. 
El Contrato se suspendió mediante acta 1 con fecha del 23/12/2019, faltando 5 días para el vencimiento del tiempo contractual, con un avance físico de la obra del 12% y un avance financiero del 6%, según consta en informes de interventoría.
(...) al contrato se le realizaron 13 actas de suspensiones en total por un periodo de 335 días calendario, se hicieron tres prorrogas por 9 meses. El 17 de septiembre de 2021, fecha en que se realizó visita técnica por parte de la Contraloría General de la República, el contrato estaba con las obras terminadas y suspendido, faltando seis días para la terminación del tiempo contractual.</t>
  </si>
  <si>
    <t>Debilidades en la planeación y viabilización desde la fase inicial del proyecto, por lo cual se tuvieron retrasos en la calibración de los diseños y en los tiempos requeridos para la elaboración y obtención de permisos y licencias por parte de autoridades ambientales y de las administraciones municipales, derivando en la no entrega oportuna de las obras de acuerdo con los plazos establecidos contractualmente. 
Deficiencias en el cumplimiento de requisitos exigidos durante la etapa de estructuración y formulación del proyecto respecto al trámite para la obtención de permisos de intervención vial, ingreso a los lotes donde se van a construir las obras (servidumbre), diseños definitivos de secciones transversales de ciclorruta, diseño y lineamiento geométrico, diseño de obras hidráulicas y pavimentos necesario para la ejecución de las obras; así como la falta de control en la revisión y evaluación de los requisitos técnicos obligatorios establecidos para la viabilización de los proyectos.</t>
  </si>
  <si>
    <t xml:space="preserve">Administrativo con presunta connotación disciplinaria </t>
  </si>
  <si>
    <t>Deficiencias de planeación, control, gestión y supervisión para viabilizar adecuadamente el proyecto, subestimando la totalidad de recursos físicos y financieros requeridos (gestión predial, permisos y licencias) para el desarrollo y ejecución del proyecto.
(...) Es cierto que la coordinación de las actividades de planeación y ejecución del alcance de las obras debían ser primordialmente observadas por INDEPORTES y la gobernación, pero también tiene cierto grado de participación INVÍAS, acorde con las consideraciones de la cláusula 8 del convenio 1234 de 2017 y cláusula novena de la “vigilancia y control de la ejecución del convenio” y si bien lo dice en su respuesta “Papel crucial desempeña la interventoría contratada por el INVÍAS frente a la revisión de los diseños”, se anota que INVÍAS, como supervisor del correcto desarrollo y ejecución del convenio debería haber efectuado la revisión y estudio preliminar de la documentación utilizada por INDEPORTES para apertura del proceso licitatorio.
INVÍAS requirió a la gobernación información acerca del alcance del proyecto el 13 de abril de 2020, casi un año y medio después de haberse iniciado el contrato de obra, además, solicitan ampliar la información acerca de los diferentes incumplimientos que ha tenido el contratista y que hacen que las obras no avancen, ya que el Consorcio Ciclorrutas hasta ese momento no había subsanado la calibración de diseños y desde noviembre de 2019 se solicitó proceso sancionatorio contra el contratista de obra, pero según la documentación contractual disponible, Indeportes no ejecutó la recomendación realizada por la interventoría.
Por la valoración incompleta y proyección de los diseños fase 2 y la tardía entrega de los diseños fase 3, el proyecto sufrió una serie de cambios que recortaron significativamente su alcance y de haberse efectuado una adecuada supervisión por parte de INDEPORTES como entidad contratante y de INVÍAS como entidad aportante de los dineros, se hubiera definido un objeto contractual y unos pliegos de condiciones acordes con un alcance real.
(...) se precisa según la respuesta que tanto la Gobernación, INDEPORTES e INVÍAS contaban con un supervisor para el proyecto, pero ninguno de ellos atendió a las advertencias de la interventoría, a pesar de la experiencia requerida que deben de tener todos estos funcionarios para el manejo de estas situaciones y hacer uso de las facultades administrativas y legales a su disposición.</t>
  </si>
  <si>
    <t>Aplicar estrictamente los lineamientos establecidos en el manual de interventoría del invias ( resolución No. 319 del 26/01/2022) el cual es aplicable a los convenios interadministrativos que suscribe esta entidad.</t>
  </si>
  <si>
    <t>Socialización del manual de interventoría.</t>
  </si>
  <si>
    <t>Agendamiento de socialización del manual de interventoría</t>
  </si>
  <si>
    <t>DEO-SVR</t>
  </si>
  <si>
    <t xml:space="preserve">H4ANTYSTODOM2021. Avance físico - financiero de las obras del contrato 171 de 2018 y labor de interventoría contrato 1355 de 2018.
El Instituto Departamental de Deportes de Antioquia, INDEPORTES, realizó el proceso de selección mediante el cual suscribió el Contrato de Obra 171 de 2018, con el Consorcio Ciclo Infraestructura por $44.136.796.199 y un plazo de 11 meses a partir de la suscripción del acta de inicio que tiene fecha del 28 de enero de 2019.  
A su vez, el Instituto Nacional de Vías – INVÍAS, realizó el proceso de selección mediante el cual suscribió el contrato de interventoría 1355 de 2018, con el Consorcio Ciclorruta, por $3.120.205.437, plazo contractual de 12 meses, con fecha de inicio el 27 de diciembre de 2018, con el fin de darle seguimiento al contrato de obra 171 de 2018.
El contrato de interventoría fue suspendido con acta N° 1 del 16 de diciembre de 2019 hasta el 1 de febrero de 2020 faltando 12 días para la culminación del tiempo contractual y con un avance financiero del dicho contrato del 48%. 
El contrato de interventoría suscrito con Consorcio Ciclorruta (Interventoría N°1) fue cedido al Consorcio Ciclo Rutas CCT (Interventoría N°2), quien inicia actividades según acta N°1 a partir del 15 de julio de 2020. En total el proyecto y el contrato de interventoría estuvo suspendido siete meses.
Habiendo transcurrido 11 meses y 20 días, se aprecia que la Interventoría N°1 consumió casi la totalidad del plazo contractual inicialmente concedido (12 meses), tiempo durante el cual el avance físico de las obras fue de 13,89%. (...) Contrario a lo anterior, el contrato de interventoría 1355 de 2018 tuvo una ejecución financiera por $1.502.743.875, equivalente al 48.2% de su valor total, presentándose una gran diferencia entre el avance del contrato de obra e interventoría. 
Por su parte, la interventoría N° 2 en un tiempo de 10 meses de ejecución reportados hasta el 19 de abril de 2021 (incluidas suspensiones aprobadas), logró que las obras del contrato de obra tuvieran un avance físico del 79.11% (avance acumulado total del 93,01%), con un costo de recursos utilizados para este servicio de interventoría de $1.110.737.74 equivalente al 35.6% del valor del contrato, siendo evidente la eficiencia de la segunda interventoría con mayor avance de obra y menor valor de recursos utilizados, con respecto a la interventoría N° 1. </t>
  </si>
  <si>
    <t>Deficiencias en el control, supervisión y gestión por parte de INVÍAS e INDEPORTES y en la labor de la interventoría N°1, que permitieran el adecuado desarrollo del proyecto y reinicio oportuno del contrato de interventoría luego de las sucesivas suspensiones.</t>
  </si>
  <si>
    <t xml:space="preserve">Administrativo con presunta connotación fiscal y disciplinaria </t>
  </si>
  <si>
    <t xml:space="preserve">H6ANTYSTODOM2021. Actividades y pagos realizados en el frente de Occidente en contrato de obra 171 de 2018 y contrato de interventoría 1355 de 2018. 
Pago de actividades en el frente de Occidente, tanto de obra por $53.116.110 como por el servicio de interventoría por $47.787.480, sin disponer de los diseños definitivos y aprobados en fase III, al final se determinó no construir los tramos de este frente ante las necesidades prediales y el alto costo de los terrenos requeridos. Lo anterior, generó detrimento patrimonial por $100.903.590 debido a la inversión de recursos que no aportaron utilidad ni beneficio a la comunidad.
Para el desarrollo del contrato de obra, en el frente de Occidente se tenía proyectada la construcción de dos tramos de ciclorruta entre el Puente de Occidente (Santafé de Antioquia) hacia el municipio de Sopetran con una longitud de 15,59 Km. 
Desde el inicio del contrato hasta el mes de julio de 2019, se realizaron actividades de localización y replanteo, gestión ambiental y predial, por un valor total de $53.116.110, lo anterior, sin disponer a tal fecha de los diseños definitivos y aprobados en fase III. Se analiza por las diferentes partes (INVÍAS, Gobernación de Antioquia, INDEPORTES, Interventoría y Contratista), que, ante las necesidades prediales y alto costo de los terrenos requeridos en el frente de Occidente, estos tramos de ciclorruta no son viables y determinan el traslado de los recursos correspondientes por $18.763.786.844 para el frente de Urabá.  (...) Las anteriores actividades y pagos fueron aprobados por la interventoría. 
(...) Al evaluar el costo de las actividades pagadas en el frente de Occidente del proyecto, en labores de interventoría por $47.787.480, equivalen a un porcentaje del 89,97% de lo pagado en el contrato de obra por $53.116.110, lo que es no es coherente con la proporción de costos del proyecto, ni normal para obras de construcción. </t>
  </si>
  <si>
    <t xml:space="preserve">Se ocasiona porque no se viabilizó oportunamente el frente de Occidente del proyecto e incumplir con la oportuna calibración de los diseños que conllevó a la decisión de no construir estos tramos y evitar incurrir en los costos referidos en los hechos mencionados en el contrato de obra e interventoría, además de vislumbrar deficiencias de planeación, gestión, control y supervisión para garantizar la madurez, valoración y adecuada viabilización del proyecto, lo que permitió la inversión de un total de $100.903.590 en actividades ejecutadas en el frente de Occidente no construido.
INVÍAS menciona en su respuesta que la viabilidad del proyecto es de la entidad contratante IINDEPORTES, pero, según el numeral 7 de la cláusula octava del convenio 1234 de 2017, quien da el visto bueno a los pliegos es INVÍAS; además, dentro de sus obligaciones también está supervisar el desarrollo del convenio; (...) es importante hacer la mención también a INVÍAS de que la fase II de unos diseños tiene como fin establecer la “Factibilidad”, por lo tanto, previo al inicio de la ejecución de este proyecto se debió haber tenido unos diseños con la información a profundidad, una propuesta económica final, unos estudios ambientales además del conocimiento del costo de la gestión predial para este tramo.
(...) con la no ejecución de este tramo, se puede concluir la falta de claridad y la debilidad de los diseños proporcionados en fase II por la entidad contratante. </t>
  </si>
  <si>
    <t xml:space="preserve">H9ANTYSTODOM2021. Giro de los recursos del convenio interadministrativo N° 01241 de 2017.
En la evaluación realizada al Convenio Interadministrativo N° 01241 de 2017, suscrito entre el Instituto Nacional de Vías y el municipio de Santo Domingo Antioquia, se constató (...) en la conciliación bancaria correspondiente a la cuenta corriente del convenio, se observó para el día 12 de diciembre del año 2019 cinco (5) transferencias electrónicas realizadas en el portal transaccional que suman $85.819.791. Es importante indicar que el convenio interadministrativo deja claro que solo se debe realizar pagos en cheque con firmas conjuntas correspondientes al interventor contratado por el INSTITUTO y del Tesorero de EL MUNICIPIO. </t>
  </si>
  <si>
    <t>Trasgresión del control establecido en el convenio causado por la debilidad en el seguimiento y control a los recursos consignados en la cuenta por parte de la supervisión y la interventoría, lo que aumenta el riesgo en el manejo de estos recursos que podría conllevar a ser usados para fines diferentes al establecido en el convenio.</t>
  </si>
  <si>
    <t>H11ANTYSTODOM2021. Planeación y estructuración contrato de obra pública Nº L-2018-004 municipio de Santo Domingo - Antioquia.
Realizada la revisión de la información que soporta la ejecución del contrato de obra pública N° L-2018-004, se observó que el municipio de Santo Domingo realizó una adición presupuestal por $6.601.329.636 equivalente al 47,50% del valor inicial del contrato, debido a que, según lo establecido en el Otrosí N°1, en desarrollo de la etapa de revisión se identificaron por parte del contratista, la interventoría y la supervisión del contrato varios requerimientos de obras complementarias consistentes en la construcción de muros de contención en concreto reforzado, alcantarillas transversales de 36 pulgadas, construcción de sumideros, reparación de pavimento articulado; al igual que 55 ítems no previstos, que no habían sido contemplados en el presupuesto inicial del proyecto (ver tabla N°19) que en términos generales eran previsibles para el normal desarrollo de la obra.</t>
  </si>
  <si>
    <t>Deficiencias por parte del municipio de Santo Domingo en la etapa de planeación para la elaboración de los estudios y diseños requeridos, que permitieran establecer con mayor precisión las obras requeridas para la terminación de proyecto, generando un incremento significativo del presupuesto, representado en un 47,50% del valor inicial estimado, conllevando a mayores costos económicos y tiempos requeridos para la terminación de las obras.</t>
  </si>
  <si>
    <t>Administrativo con connotación disciplinaria y otra incidencia para traslado a la Corporación Autónoma CORNARE</t>
  </si>
  <si>
    <t>H14ANTYSTODOM2021. Gestión predial – ambiental construcción de Jarillón en material de préstamo del contrato de obra pública L2018-004 de 2018 de Municipio de Santo Domingo - Antioquia. 
En la visita de auditoría realizada desde el 14 hasta el 17 de septiembre de los corrientes, al municipio de Santo Domingo para la vigilancia fiscal del Contrato de Obra Nº L2018-004 del 14/08/2018, se observó lo siguiente: En el Jarillón construido en material de préstamo (Longitud: 376.4ml) sobre la margen derecha de la quebrada San Miguel, contiguo al canal abierto (en concreto), se evidenció cinco predios los cuales han invadido la corona del Jarillón en 110 metros lineales.
En los descargos, el INVÍAS manifestó lo siguiente: “Una vez concluida la obra se iniciaron, por parte de algunos propietarios de predios adyacentes al Jarillón, actividades de instalación de estantillos de madera y alambre de púa sobre la corana del Jarillón, invadiendo y deteriorando la obra recientemente construida. 
Este aspecto se socializo inicialmente, por parte de la Interventoría con el dueño del primer predio que realizó la invasión, recibiendo intimidaciones y malos tratos por parte del señor poseedor del predio. La interventoría siempre informo de estas irregularidades, a la entidad contratante y a las autoridades del municipio, tal y como quedó plasmado en los informes mensuales de Interventoría. A la fecha son cinco (5) predios que presentan invasiones del Jarillón".</t>
  </si>
  <si>
    <t xml:space="preserve">Debilidades en las labores de seguimiento y control en el componente de gestión predial por parte de la interventoría, en virtud de verificar que los predios en donde se realizaron las obras fueran de propiedad o estén a cargo del INVÍAS o del ente territorial. 
Así mismo, debilidades en la gestión predial y ambiental por parte del Municipio en relación con la vigilancia, seguimiento y control de las áreas de ronda y retiros obligatorios de los titulares o poseedores de estos predios en la quebrada San Miguel, cuya titularidad son del estado y el trámite administrativo para la aplicación del procedimiento sancionatorio ambiental por parte de la Corporación Autónoma Regional de las Cuencas de los Ríos Negro - Nare “CORNARE” lo cual genera un impacto ambiental negativo en la estabilidad, conservación y mantenimiento de dicha obra pública. 
Teniendo en cuenta lo expuesto por el INVÍAS, no es posible valorar por el ente de control fiscal tales afirmaciones, toda vez que no se adjuntaron los soportes que confirmen la entrega de los archivos físicos o digitales (email) de los informes de interventoría junto con los números de radicado al Municipio de Santo Domingo, por parte del Consorcio IDF – ARA, contratista de interventoría Nº 00998 de 2018.   </t>
  </si>
  <si>
    <t>Administrativo con alcance disciplinario y otra incidencia, para traslado al Ministerio de Trabajo</t>
  </si>
  <si>
    <t xml:space="preserve">H15ANTYSTODOM2021. Reclamación salarios y prestaciones del contrato de obra pública L2018-004 de 2018 de municipio de Santo Domingo - Antioquia.
En la visita de auditoría realizada desde el 14 hasta el 17 de septiembre de los corrientes, al Municipio de Santo Domingo para la vigilancia fiscal del Contrato de Obra Nº L2018-004 del 14/08/2018, se observó:
(...) al no verificar el pago de salarios y prestaciones sociales por parte del contratista, ha generado reclamación de algunos extrabajadores de la empresa contratista INGECON, por el pago de salarios y cesantías de los años 2019 y 2020, relacionados con la ejecución del contrato de obra L2018-004; los cuales a la fecha no han sido cancelados. </t>
  </si>
  <si>
    <t xml:space="preserve">Debilidades en las labores de vigilancia, control y seguimiento de la interventoría, en la verificación del pago de salarios y prestaciones sociales por parte del contratista al personal vinculado a la obra, para el periodo correspondiente a los pagos de las actas de recibo parcial de obra. 
Así mismo, debilidades de supervisión en aras de requerir al contratista de obra, el cumplimiento de las obligaciones previstas en la Cláusula Octava del contrato, especialmente en la aplicabilidad de la garantía única de cumplimiento por el pago de salarios, prestaciones sociales del personal reclamante, vinculado para la ejecución de los trabajos. </t>
  </si>
  <si>
    <t>SUBDIRECCIÓN DE PLANIFICACIÓN DE INFRAESTRUCTURA</t>
  </si>
  <si>
    <t>SPI</t>
  </si>
  <si>
    <t>Informe CGR - Respuesta a Denuncia 2020-187038-82111-D. Convenio Interadministrativo 3522 de 2008.
Se ajusta "Área Líder" al sustituir a la Subdirección de Reglamentación Técnica e Innovación por la Subdirección de Planificación de Infraestructura, de conformidad con el memorando SRT 16147 del 09/03/2022.</t>
  </si>
  <si>
    <t>ANTYSTODOM2021</t>
  </si>
  <si>
    <t>Actuación Especial de Fiscalización contratos de obra 171 de 2018 y L-2018-004 y sus respectivas interventorías, producto de convenios entre el INVIAS y el departamento de Antioquia y el municipio de Santo Domingo.</t>
  </si>
  <si>
    <t>H22AT75-OCAD PAZ. BPIN BOLÍVAR 2017000020090 Contrato de Interventoría N°. 935-2018.
El Instituto Nacional de Vías suscribió el contrato de interventoría 935-2018, el 05 de julio, cuyo objeto fue la "interventoría técnica, administrativa, financiera y ambiental para la construcción de pavimentación en concreto asfáltico de la vía que conduce de la cabecera municipal de Regidor al municipio de Río Viejo.
No se cumplió a cabalidad con realizar labores de control y vigilancia, incumpliendo lo establecido en la Ley 1474 de 2011, artículo 82, que se refiere a la Responsabilidad de los Interventores (...). También incumpliendo las clausulas del Contrato de Interventoría N°. 935 de 2018, en la cual se plasman todas las obligaciones a cargo de la interventoría.
Se cobra una cantidad de Km adicional (0.882) lo cual corresponde al 0.16%  del valor total pagado dentro del contrato de obra principal de obra N°. 2483-2018.
Se configura un hallazgo por un valor de $2.451.190.</t>
  </si>
  <si>
    <t>H20AT75-OCAD PAZ. BPIN BOYACÁ 20171301010085 Contrato de Interventoría N°. 973 - 2018. 
El Instituto Nacional de Vías suscribió el contrato de interventoría (…) el 23 de julio de 2018, cuyo objeto fue la "Interventoría técnica administrativa, financiera y ambiental para la rehabilitación de la vía Vado Hondo - Labranzagrande Dpto. de Boyacá" (...).
No se cumplió a cabalidad con realizar labores de control y vigilancia, incumpliendo lo establecido en la Ley 1474 de 2011, artículo 82, que se refiere a la Responsabilidad de los Interventores (...), toda vez que se evidenciaron fallas en la calidad del contrato de licitación pública N°. 1694 de 2018, minuta principal. También incumpliendo las cláusulas del Contrato de Interventoría N°. 973 de 2018, en la cual se plasman todas las obligaciones a cargo de la interventoría.
Por aumento en las cantidades y valores en algunos de los ÍTEMS del APU lo cual corresponde al 0,05% del valor total pagado dentro del contrato de obra principal.
Se presenta un hallazgo por $1.100.700.</t>
  </si>
  <si>
    <t>Actuación Especial de Fiscalización contratos de obra 171 de 2018 y L-2018-004. Convenios INVIAS, departamento de Antioquia y municipio de Santo Domingo. Vigencias 2017 - 2021. ANTYSTODOM2021</t>
  </si>
  <si>
    <t>Denuncias 2021-218052-80154-D y 2021-223671-82111-D. Contrato 1387 de 2015. Municipio de Samacá. D2021</t>
  </si>
  <si>
    <t>Auditoría de Cumplimiento 2020 y Primer Semestre de 2021 - AC2020</t>
  </si>
  <si>
    <t>De acuerdo con lo comunicado por la Dirección Técnica y de Estructuración mediante el memorando DTE 22156 del 29/03/2022, la acción y la unidad de medida son abarcadas por la Guía de Estructuración de Proyectos del INVIAS adoptada en la Resolución 949 del 23 de marzo de 2022.</t>
  </si>
  <si>
    <t>Deficiencias en el desarrollo de la planeación contractual, toda vez que, en los apéndices técnicos del proyecto, no se tuvo en cuenta la necesidad técnica de concluir el corredor proyectado, para que cumpla su respectiva función social y la continua y eficiente prestación del servicio público.</t>
  </si>
  <si>
    <t>Deficiencias en el ejercicio de la supervisión contractual, al no generar acciones de apremio ante los incumplimientos presentados.</t>
  </si>
  <si>
    <t>Deficiencias en el proceso de planeación contractual, que no tuvo en cuenta la intervención prioritaria del sector de la quebrada la Orquídea, la cual era necesaria para suplir el puente colapsado en el año 2019, a fin de dar una adecuada transitabilidad al corredor en la zona.</t>
  </si>
  <si>
    <t>SEP</t>
  </si>
  <si>
    <t>SUBDIRECCIÓN DE ESTRUCTURACIÓN DE PROYECTOS</t>
  </si>
  <si>
    <t>Denuncia 2021-226968-82111-D. Contrato 1858 de 2020 - vía Transversal del Cusiana - municipios de Sogamoso y Aguazul.</t>
  </si>
  <si>
    <t>DENUNCIA 2021-226968-82111-D</t>
  </si>
  <si>
    <t xml:space="preserve">14 04 001 </t>
  </si>
  <si>
    <t>Realizar la conciliación permanente del inventario de predios correspondiente a la base de datos - BUPI con el área contable.</t>
  </si>
  <si>
    <t>Documento mensual de conciliación</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</si>
  <si>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
Acción 1.</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</si>
  <si>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
Acción 2.</t>
  </si>
  <si>
    <t>Acción 1.
Realizar un estudio técnico-jurídico-social del predio, y generar el concepto correspondiente y ejecutar las acciones de saneamiento o defensa del bien público si hay lugar a ellas.</t>
  </si>
  <si>
    <t>Generar a partir del estudio técnico-jurídico-social del predio las acciones de saneamiento o defensa jurídica del bien público, que tengan lugar.</t>
  </si>
  <si>
    <t>Advertir a las entidades encargadas de las adjudicaciones de predios que, en los casos de procesos de titulación de baldíos o formalización de predios, deben solicitar concepto favorable al Invias, previa adjudicación con el fin de revisar que no se sobrepongan áreas sobre predios de propiedad de Invias.</t>
  </si>
  <si>
    <t>Oficiar a las entidades encargadas de la adjudicación de predios que, en los casos de procesos de titulación de baldíos o formalización de predios, deben solicitar concepto de viabilidad al Invias, con el fin de revisar que no se sobrepongan áreas con predios destinados ya para utilidad pública, de proyectos de infraestructura de transporte.</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</si>
  <si>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
Acción 1.</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</si>
  <si>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
Acción 2.</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</si>
  <si>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
Acción 3.</t>
  </si>
  <si>
    <t>Establecer la metodología de actualización de la base de datos - BUPI.</t>
  </si>
  <si>
    <t>Generar  el lineamiento que defina la metodología de actualización de la base de datos - BUPI.</t>
  </si>
  <si>
    <t>Documento “Metodología de actualización de la base de datos – BUPI”</t>
  </si>
  <si>
    <t xml:space="preserve">Llevar la actualización de la Base de datos - BUPI. </t>
  </si>
  <si>
    <t>Base de datos - BUPI actualizada</t>
  </si>
  <si>
    <t>Desarrollar una herramienta que facilite la consulta de la información alfanumérica y geográfica, de los predios bajo titularidad del INVIAS.</t>
  </si>
  <si>
    <t>Gestionar  una herramienta que facilite la consulta de la información alfanumérica y geográfica, de los predios a cargo del INVIAS.</t>
  </si>
  <si>
    <t>Herramienta de consulta</t>
  </si>
  <si>
    <t xml:space="preserve">Utilizar  la metodología de actualización de la base de datos – BUPI.  </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</si>
  <si>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
Acción 1.</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</si>
  <si>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
Acción 2.</t>
  </si>
  <si>
    <t>Generar el lineamiento que defina la metodología para la desafectación de predios de uso público a fiscales.</t>
  </si>
  <si>
    <t>Documento: “Metodología  desafectación de predios de uso público a fiscales”.</t>
  </si>
  <si>
    <t>Realizar la identificación de predios de uso público de la base de datos BUPI susceptibles de validar la gestión de pérdida de utilidad pública.</t>
  </si>
  <si>
    <t>Acción 1.
Desarrollar la metodología para la desafectación de predios de uso público a fiscales.</t>
  </si>
  <si>
    <t>Acción 2.
Gestionar la identificación de predios de la base de datos BUPI susceptibles de pérdida de utilidad pública.</t>
  </si>
  <si>
    <t xml:space="preserve">Reporte de gestión de validación de pérdida de utilidad pública. </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</si>
  <si>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3.</t>
  </si>
  <si>
    <t>Listado de corredores férreos enviados a contabilidad para su registro.</t>
  </si>
  <si>
    <t>Reporte de corredores férreos</t>
  </si>
  <si>
    <t>Listado de predios identificados en el 30% de los corredores férreos identificados a cargo del invias producto del estudio de cada una de las escrituras y títulos de transferencia al INVIAS.</t>
  </si>
  <si>
    <t>Informe de análisis de los títulos de corredores férreos y listado de predios identificados.</t>
  </si>
  <si>
    <t>Acción 3.
Análisis de los títulos de transferencia al INVIAS de los corredores férreos.</t>
  </si>
  <si>
    <t>Debilidades en la gestión de INVIAS para la incorporación del Lote 2, definido como parte de su patrimonio, en el sistema de información de INVIAS, en la articulación y coordinación con la entidad territorial respectiva y en el conocimiento de los bienes definidos como parte de su patrimonio.</t>
  </si>
  <si>
    <t>Enviar oficio por parte del Instituto Nacional de Vías -INVIAS- al Ministerio de Hacienda y Crédito Público con el fin de que establezca a qué entidad transferirá el predio cuya propiedad aún figura en cabeza de la liquidada Ferrovías.</t>
  </si>
  <si>
    <t>Informe trimestral acciones adelantadas</t>
  </si>
  <si>
    <t>DENUNCIA 2021-227748-82111-D</t>
  </si>
  <si>
    <t>Acción de mejora considerada no efectiva por la Contraloría General de la República, en anexo 2 del informe de Auditoría Financiera 2020, de junio de 2021.
Ante la no efectividad de la acción, fue reformulada por la Subdirección de Sostenibilidad mediante solicitud presentada en el memorando SS 42296 del 06 de junio de 2022. Ajuste aprobado por el Director General según memorando DG 44791 del 14 de junio de 2022. Suscrita en el SIRECI el 16 de junio de 2022.</t>
  </si>
  <si>
    <t>Acción complementaria que se formula ante la no efectividad de la acción inicialmente planteada y que fue reformulada por la Subdirección de Sostenibilidad mediante solicitud presentada en el memorando SS 42296 del 06 de junio de 2022. Ajuste aprobado por el Director General según memorando DG 44791 del 14 de junio de 2022. Suscrita en el SIRECI el 16 de junio de 2022.</t>
  </si>
  <si>
    <t>Denuncia 2021-227748-82111-D - Predio ubicado entre las carreras 13 y 14 y la calle 25 en la ciudad de Girardot - Cundinamarca</t>
  </si>
  <si>
    <t>SF-DEO-DTE</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</si>
  <si>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1.</t>
  </si>
  <si>
    <t>Conminar al contratista para que de cumplimiento a la obligación relativa a la entrega de los estudios y diseños y el cumplimiento al  cronograma de obra.</t>
  </si>
  <si>
    <t xml:space="preserve">Solicitar e informar avance del proceso administrativo sancionatorio en contra del contratista a raíz de los presuntos incumplimientos enunciados por la Contraloría. </t>
  </si>
  <si>
    <t>1. Solicitud de inicio de Proceso Administrativo Sancionatorio.                      
2. Informe de seguimiento Proceso Administrativo Sancionatorio.</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</si>
  <si>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2.</t>
  </si>
  <si>
    <t>Desarrollar 5 jornadas de capacitación de la Guía de Estructuración de Proyectos, a las diferentes unidades ejecutoras y dependencias del INVIAS.</t>
  </si>
  <si>
    <t>Jornadas de capacitaciones a las diferentes unidades ejecutoras y dependencias del INVIAS.</t>
  </si>
  <si>
    <t> Registro de las capacitaciones sobre la guía de estructuración de proyectos</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</si>
  <si>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3 - Actividad 1.</t>
  </si>
  <si>
    <t xml:space="preserve">Fortalecer los instrumentos de supervisión contractual, en ejercicio de la  supervisión del contrato de interventoría. </t>
  </si>
  <si>
    <t>Modificación del Manual de Contratación en lo referente a las obligaciones de los supervisores.</t>
  </si>
  <si>
    <t>Actualización del Manual de Contratación - Capitulo de Supervisión.</t>
  </si>
  <si>
    <t>SPSC</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</si>
  <si>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3 - Actividad 2.</t>
  </si>
  <si>
    <t>Socialización del Manual de Contratación - Capitulo de Supervisión.</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</si>
  <si>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3 - Actividad 3.</t>
  </si>
  <si>
    <t>Capacitaciones a los supervisores frente a la modificación del Manual de Contratación en lo referente a las obligaciones de los supervisores.</t>
  </si>
  <si>
    <t>Capacitación del Manual de Contratación - Capitulo de Supervisión.</t>
  </si>
  <si>
    <t>Deficiencias en los controles para la oportuna elaboración, aprobación y cumplimiento de la ejecución del plan de inversión del anticipo acorde con las obras programadas de los contratos 1628 y 1758 de 2020, suscritos entre INVIAS y MECO VIAL, cedidos al consorcio Ingeniería de Vías S.A.S y el consorcio Transversal del Libertador 2022, respectivamente.</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</si>
  <si>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2 - Actividad 1.</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</si>
  <si>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2 - Actividad 2.</t>
  </si>
  <si>
    <t>Fortalecer los instrumentos de supervisión contractual, en ejercicio de la  supervisión del contrato de interventoría.</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</si>
  <si>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2 - Actividad 3.</t>
  </si>
  <si>
    <t xml:space="preserve">Fortalecer los instrumentos de supervisión contractual,  en ejercicio de la  supervisión del contrato de interventoría. </t>
  </si>
  <si>
    <t>Capacitaciones a los supervisores frente a la modificación del Manual de Contratación, en lo referente a las obligaciones de los supervisores.</t>
  </si>
  <si>
    <t>SPSC-SG</t>
  </si>
  <si>
    <t>H4AEFMECO. Reintegro de rendimientos financieros anticipos.
Los rendimientos financieros de los anticipos de los contratos 1628 y 1758 de 2020, generados en las cuentas de las fiducias donde se administran los mismos, presentan inoportunidad en el traslado de estos a la Dirección del Tesoro Nacional - DTN.
Acción 1 - Actividad 1.</t>
  </si>
  <si>
    <t>Deficiencia en los controles de seguimiento y verificación en la transferencia oportuna de los rendimientos financieros a la Dirección Tesoro Nacional, realizado por las interventorías de los contratos.</t>
  </si>
  <si>
    <t>H4AEFMECO. Reintegro de rendimientos financieros anticipos.
Los rendimientos financieros de los anticipos de los contratos 1628 y 1758 de 2020, generados en las cuentas de las fiducias donde se administran los mismos, presentan inoportunidad en el traslado de estos a la Dirección del Tesoro Nacional - DTN.
Acción 1 - Actividad 2.</t>
  </si>
  <si>
    <t>H4AEFMECO. Reintegro de rendimientos financieros anticipos.
Los rendimientos financieros de los anticipos de los contratos 1628 y 1758 de 2020, generados en las cuentas de las fiducias donde se administran los mismos, presentan inoportunidad en el traslado de estos a la Dirección del Tesoro Nacional - DTN.
Acción 1 - Actividad 3.</t>
  </si>
  <si>
    <t>Debilidades en el ejercicio de las labores de supervisión e interventoría, al no realizar un seguimiento riguroso de la ejecución de las actividades del contrato de obra para hacer cumplir los tiempos programados para la ejecución de las obligaciones a cargo del contratista y así cumplir con los objetivos contractuales.</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</si>
  <si>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2 - Actividad 1.</t>
  </si>
  <si>
    <t xml:space="preserve">Modificación del Manual de Contratación en lo referente a las obligaciones de los supervisores. </t>
  </si>
  <si>
    <t xml:space="preserve">SPSC </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</si>
  <si>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2 - Actividad 2.</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</si>
  <si>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2 - Actividad 3.</t>
  </si>
  <si>
    <t xml:space="preserve">Capacitaciones  a los supervisores frente a la modificación del Manual de Contratación, en lo referente a las obligaciones de los supervisores. </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</si>
  <si>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1.</t>
  </si>
  <si>
    <t>Falta de aplicación de las estipulaciones contractuales por parte del contratista y falta de control por parte de la interventoría y la supervisión del contrato que a la fecha no ha hecho exigible lo pactado.</t>
  </si>
  <si>
    <t>Conminar al contratista para que de cumplimiento a la obligación relativa a la entrega del Plan de Adaptación de la Guía Ambiental (PAGA).</t>
  </si>
  <si>
    <t>Informe  de avance del proceso administrativo sancionatorio en contra del contratista a raíz de los presuntos incumplimientos del contratista enunciados por la Contraloría.</t>
  </si>
  <si>
    <t xml:space="preserve">       Informe Proceso Administrativo Sancionatorio</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</si>
  <si>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2 - Actividad 1.</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</si>
  <si>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2 - Actividad 2.</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</si>
  <si>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2 - Actividad 3.</t>
  </si>
  <si>
    <t>H7AEFMECO. Cesión de los contratos 1628 de 2020, 1758 de 2020 y 974 de 2021.
Luego de la revisión de los documentos soporte de la cesión de los contratos 1628 de 2020, 1758 de 2020 y 974 de 2021, se determinó que la aprobación de las garantías no se dio en las fechas establecidas contractualmente.
Acción 1 - Actividad 1.</t>
  </si>
  <si>
    <t>Deficiencias de control por parte del INVIAS en la verificación del cumplimiento de los requisitos y trámites establecidos en los contratos y en el Manual de Contratación del INVIAS, para la cesión de los mismos.</t>
  </si>
  <si>
    <t>H7AEFMECO. Cesión de los contratos 1628 de 2020, 1758 de 2020 y 974 de 2021.
Luego de la revisión de los documentos soporte de la cesión de los contratos 1628 de 2020, 1758 de 2020 y 974 de 2021, se determinó que la aprobación de las garantías no se dio en las fechas establecidas contractualmente.
Acción 1 - Actividad 2.</t>
  </si>
  <si>
    <t>H7AEFMECO. Cesión de los contratos 1628 de 2020, 1758 de 2020 y 974 de 2021.
Luego de la revisión de los documentos soporte de la cesión de los contratos 1628 de 2020, 1758 de 2020 y 974 de 2021, se determinó que la aprobación de las garantías no se dio en las fechas establecidas contractualmente.
Acción 1 - Actividad 3.</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</si>
  <si>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1.</t>
  </si>
  <si>
    <t>Incumplimiento del contratista de las obligaciones derivadas de la etapa de preconstrucción; debilidades en el control de la ejecución del proyecto por parte de la interventoría (…); debilidades en el ejercicio de supervisión del INVIAS, que como entidad contratante no ha conminado al contratista para el cumplimiento de las actividades previstas en el contrato, que ha generado retraso en las obras por la no entrega oportuna de los estudios y diseños, a lo cual se aúna la modificación al plan de intervenciones y el trámite de cesión de los contratos.</t>
  </si>
  <si>
    <t>Contar con los instrumentos necesarios para realizar el seguimiento estricto a la entrega por parte del contratista de obra el cronograma de la reingeniería del sector 2 (Frente San Francisco) a detalle del  contrato de obra 1111 de 2021.</t>
  </si>
  <si>
    <t>Implementar un cronograma  de manera inmediata que permita  la ejecución de labores de estudios y diseños  paralelas a la construcción, el cual estará bajo revisión y seguimiento mensual por parte de la unidad ejecutora, dicho cronograma esta creado en animo de avanzar en construcción por  kilometro; es decir kilometro diseñado, kilometro construido, labores que estarán bajo trazabilidad permanente por medio de  informes mensuales de interventoría.</t>
  </si>
  <si>
    <t xml:space="preserve">
 Informes mensuales de avance de cumplimiento del cronograma de la reingeniería a detalle del proyecto Variante San Francisco-Mocoa.
</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</si>
  <si>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2.</t>
  </si>
  <si>
    <t>Contar con los instrumentos necesarios para realizar el seguimiento estricto a la entrega por parte del contratista de obra el cronograma de la reingeniería del sector 3 (Frente Mocoa) a detalle del  contrato de obra 964  de 2021.</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</si>
  <si>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3 - Actividad 1.</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</si>
  <si>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3 - Actividad 2.</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</si>
  <si>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3 - Actividad 3.</t>
  </si>
  <si>
    <t>AEF - MECO</t>
  </si>
  <si>
    <t xml:space="preserve">14 04 011 </t>
  </si>
  <si>
    <t>Deficiencias en la planeación y estructuración del proyecto.
Incumplimiento del contratista de las obligaciones derivadas de la etapa de preconstrucción; debilidades en el control de la ejecución del proyecto por parte de la interventoría (...). De igual forma, debilidades en el ejercicio de supervisión del INVIAS, que, como entidad contratante, no ha conminado al contratista para el cumplimiento de las actividades previstas en el contrato, que ha generado retraso en las obras por la no entrega oportuna de los estudios y diseños, a lo cual se aúna la modificación al plan de intervenciones y el trámite de cesión de los contratos.</t>
  </si>
  <si>
    <t>Plan de mejoramiento en atención de “Actuación Especial de Fiscalización: Contratos suscritos con la firma constructora MECO S.A. y MECO Infraestructura S.A.S.”.</t>
  </si>
  <si>
    <t>Administrativo con presunto alcance disciplinario y solicitud de apertura de indagación preliminar</t>
  </si>
  <si>
    <t>Administrativo con presunto alcance
disciplinario y fiscal</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</si>
  <si>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1.</t>
  </si>
  <si>
    <t>Falta de planeación frente a las necesidades que se pretenden satisfacer a través de la contratación y falta de rigorismo en los procesos de adición contractual.
Deficiente ejercicio de control y vigilancia de la supervisión y la interventoría.
Falta de justificación e incoherencia en los documentos
soporte de la adición.</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</si>
  <si>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2 - Actividad 1.</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</si>
  <si>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2 - Actividad 2.</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</si>
  <si>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2 - Actividad 3.</t>
  </si>
  <si>
    <t xml:space="preserve">Capacitaciones a los supervisores frente a la modificación del Manual de Contratación en lo referente a las obligaciones de los supervisores. </t>
  </si>
  <si>
    <t>H4ACGuaviare. Recursos presupuestales del convenio 1818 de 2020.
No se llevó a cabo un control y vigilancia adecuados a la inversión de los dineros aportados, para que estos fueran empleados únicamente para adicionar el contrato de obra 921 de 2020 y el contrato de interventoría 1260 de 2020.
En los soportes de ejecución del convenio 1818 de 2020 tales como informes de supervisión, soportes y minutas de adición al contrato de obra 921 de 2020 y contrato de interventoría 1260 de 2020; no se evidencia prueba de la inversión y ejecución de la suma de veintiocho millones quinientos mil pesos ($28.500.000) del total del recurso presupuestal aportado por INVÍAS.
Frente a lo anterior, tampoco existe evidencia de alguna acción adelantada por INVÍAS en relación con lo estipulado en los numerales 2, 3 y 5 de la Cláusula Sexta del Convenio 1818 de 2020, que tratan sobre el manejo de los recursos.
De igual, modo el convenio se encuentra aún sin liquidar pese a que ya se cumplió con la prórroga 2 que iba hasta el 31 de enero de 2022, con lo cual no hay evidencia de la liquidación final donde se haga un balance económico de los dineros ejecutados.
Acción 1.</t>
  </si>
  <si>
    <t>Falta de evidencia respecto a la liberación o devolución de presupuesto no ejecutado en favor de INVIAS, debido que hasta la fecha no se ha realizado la liquidación del Convenio 1818 de 2020.</t>
  </si>
  <si>
    <t>H4ACGuaviare. Recursos presupuestales del convenio 1818 de 2020.
No se llevó a cabo un control y vigilancia adecuados a la inversión de los dineros aportados, para que estos fueran empleados únicamente para adicionar el contrato de obra 921 de 2020 y el contrato de interventoría 1260 de 2020.
En los soportes de ejecución del convenio 1818 de 2020 tales como informes de supervisión, soportes y minutas de adición al contrato de obra 921 de 2020 y contrato de interventoría 1260 de 2020; no se evidencia prueba de la inversión y ejecución de la suma de veintiocho millones quinientos mil pesos ($28.500.000) del total del recurso presupuestal aportado por INVÍAS.
Frente a lo anterior, tampoco existe evidencia de alguna acción adelantada por INVÍAS en relación con lo estipulado en los numerales 2, 3 y 5 de la Cláusula Sexta del Convenio 1818 de 2020, que tratan sobre el manejo de los recursos.
De igual, modo el convenio se encuentra aún sin liquidar pese a que ya se cumplió con la prórroga 2 que iba hasta el 31 de enero de 2022, con lo cual no hay evidencia de la liquidación final donde se haga un balance económico de los dineros ejecutados.
Acción 2.</t>
  </si>
  <si>
    <t>H5ACGuaviare. Prórrogas del convenio 1818 de 2020.
El convenio 1818 de 2020 fue suscrito el día 30 de diciembre de 2020, tal y como lo evidencia la plataforma SECOP 2, y en su Cláusula Segunda se estableció que su plazo iría hasta el 31 de diciembre de 2020, es decir, solo se estableció un día de ejecución para dicho convenio.
(...) Ello conlleva necesariamente a la suscripción de documentos modificatorios como lo fue la Prórroga 1, cuando dichas situaciones a la luz del ordenamiento jurídico y la jurisprudencia, se han catalogado como de carácter excepcional y con la exigencia de una suficiente justificación para su otorgamiento.</t>
  </si>
  <si>
    <t>No se efectuó una planeación previa, eficiente y eficaz que pudiera evitar afectaciones o retrasos en el cumplimiento del objetivo y alcance del convenio, vulnerando con ellos el principio de planeación.</t>
  </si>
  <si>
    <t>H6ACGuaviare. Competencia de la red de vías nacionales (Primaria) no concesionada. Convenio 1818 de 2020.
No existe una adecuada y oportuna actualización normativa y procedimental de los manuales internos relacionados con la gestión contractual de INVÍAS, entre los cuales se halla el Manual de Interventoría vigente desde el año 2016, el cual fue actualizado y expedido hasta el presente año 2022, y por otro lado el Manual de Contratación continúa en vigencia desde el año 2015.
En ese sentido, no se evidencian procedimientos o directrices claramente establecidos para el caso de celebración de convenios interadministrativos, cuyo objetivo sea la autorización frente a entidades territoriales para la inversión y operación de una vía de carácter nacional a cargo de INVÍAS.
Así las cosas, INVÍAS, al momento de realizar la planificación de proyectos como en la gestión contractual, no cuentan con los elementos jurídicos suficientes para aplicación de los convenios con objetos de ese tipo.
Frente a la situación fáctica revisada, se tiene que según el documento denominado “Anexo Técnico del Proyecto” que se observa en los soportes del convenio 1818 de 2020, se pudo constatar que la Gobernación del Guaviare fue autorizada a través de convenio 1217 del 21 de septiembre de 2020 para realizar la intervención de las vías que son de orden nacional.</t>
  </si>
  <si>
    <t>Falta de sustento jurídico para la autorización y otorgamiento de facultades de administración, operación, conservación y rehabilitación de vías nacionales de competencia de INVIAS, hacia una entidad territorial como la Gobernación del Guaviare a través del convenio 1818 de 2020.</t>
  </si>
  <si>
    <t>Actualización del Manual de Contratación para la inclusión de fundamentos normativos en la celebración de convenios interadministrativos en los cuales se requiera autorización frente a entidades territoriales para la inversión y operación de una vía de carácter nacional a cargo de INVIAS.</t>
  </si>
  <si>
    <t>Incorporación normativa en el Manual de Contratación, en el cual se soporte jurídicamente la administración, operación, conservación y rehabilitación por parte de un ente territorial en vías de competencias del INVIAS, documentando así la situación advertida en el actual manual por la CGR.</t>
  </si>
  <si>
    <t>Actualización del Manual de Contratación - Convenios Interadministrativos</t>
  </si>
  <si>
    <t>Deficiencias en el proceso de supervisión y en el ejercicio de la interventoría en la verificación del cumplimiento de las especificaciones y normas técnicas establecidas en las obligaciones contractuales.</t>
  </si>
  <si>
    <t xml:space="preserve">Fortalecer los instrumentos de supervisión contractual, para  mejorar la evaluación de la calidad de los  trabajos en ejercicio de la  supervisión del contrato de interventoría. </t>
  </si>
  <si>
    <t xml:space="preserve">Fortalecer  los instrumentos de  supervisión contractual, para  mejorar la evaluación de la calidad de los  trabajos en ejercicio de la supervisión del contrato de interventoría. </t>
  </si>
  <si>
    <t xml:space="preserve">Fortalecer los instrumentos de supervisión contractual, para  mejorar la evaluación de la calidad de los  trabajos en ejercicio de la supervisión del contrato de interventoría. </t>
  </si>
  <si>
    <t>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2 - Actividad 1.</t>
  </si>
  <si>
    <t>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2 - Actividad 2.</t>
  </si>
  <si>
    <t xml:space="preserve">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2 - Actividad 3. </t>
  </si>
  <si>
    <t>H9ACGuaviare. Pago de cantidades de obras de señalización. Contrato derivado del convenio 1818 de 2020 (contrato de obra 921 de 2020).
En el Punto de Referencia 55+585 al Punto de Referencia 60+080 en visita de campo se logró establecer que: Existe una diferencia entre las cantidades que finalmente fueron entregadas por el contratista, reportadas en el acta de recibo final de obra del 7 de abril del 2022, con las cantidades verificadas en obra.
(...) se tiene $23.759.914,98, los cuales corresponden a cantidades de obra no realizada. Así mismo, se establecieron deficiencias en la calidad e instalación de elementos de señalización.
También se determinó en la visita de obra realizada que de las 1.247 tachas instaladas 90 se encontraban despagadas, 12 en mal estado y 23 mal instaladas o con problemas de instalación.
(...) así pues, el valor del detrimento fiscal es la suma de $23.759.914,98 por tachas reflectivas y $4.976.785,2 por cantidades de obra de señalización con problemas de calidad, mal instaladas o con problemas de instalación. Para un monto total del fiscal de $28.736.700,18.</t>
  </si>
  <si>
    <t>Deficiencias en el proceso de supervisión y en el ejercicio de la interventoría en la verificación del cumplimiento de las cantidades, especificaciones y normas técnicas establecidas en las obligaciones contractuales.</t>
  </si>
  <si>
    <t>H10ACGuaviare. Cunetas para garantizar la protección de la estructura del pavimento en especial el hombro de compactación o sobre ancho, contrato de obra derivado del convenio 1818 de 2020.
En el Punto de Referencia 55+585 al Punto de Referencia 60+080 en visita técnica se logró establecer que: Las cantidades y actividades de obra relacionadas al ítem de cunetas no se evidenciaron a lo largo del recorrido del tramo indicado. Las cuales si fueron reportadas en el acta de recibo final de obra del 7 de abril del 2022 y pagadas al contratista.
También se identificó la pérdida del hombro de compactación o sobre ancho por acciones de las aguas de escorrentía las cuales erosionaron en algunos puntos
hasta la estructura que soporta la carpeta asfáltica.
Realizando el recorrido al momento de la visita vía 7506 en el sentido San José del Guaviare – El Retorno en el tramo indicado se determinó en margen Izquierdo la pérdida de 847 metros y en la margen derecha 707.9 metros de hombro de compactación.
Por otra parte, la falta de las estructuras para el manejo de las aguas de escorrentías como lo son las cunetas, (...) conllevó a la pérdida del hombro de compactación o sobre ancho de compactación.</t>
  </si>
  <si>
    <t>Incumplimiento por parte del instituto, la interventoría y el contratista; respecto a las normas y especificaciones técnicas, obligaciones contractuales y documentos relacionados en especial frente a la actividad construcción de “cunetas de concreto vaciadas en situ, incluye la conformación de la superficie de apoyo”, presentándose deficiencias en el proceso de supervisión y en el ejercicio de la interventoría en la verificación del cumplimiento de las especificaciones y normas técnicas establecidas en las obligaciones contractuales.</t>
  </si>
  <si>
    <t>H11ACGuaviare. Componente gestión predial. Convenio 1818 de 2020 y contratación derivada.
Convenio 1818 de 2020: Mediante visita fiscal realizada los días 9 al 11 de mayo del 2022 al tramo vial construido en el sector que comprende el PR 55+585 y el PR 60+080, derivado del convenio interadministrativo 1818 de 2020 y relacionado al contrato de obra 921 de 2020, se determino que no se realizó gestión predial. Evidenciándose que existen secciones transversales en donde el derecho de vía no cumple los 30 metros de acuerdo a especificación legal. Se realizaron 3 mediciones (...) donde la media de la franja de retiro obligatorio es de 23.5 mts.
Contrato 976 de 2021: Mediante visita fiscal realizada los días 2, 3 y 4 de mayo del 2022 en el eje vial a construir entre PR 0 + 000 y PR 45 + 480, y el tramo vial en construcción en el sector que comprende el PR 36+480 y el PR 45+480 de la inspección de la Libertad hacia el municipio de El Retorno, se determinó que no se ha realizado la gestión predial según lo establecido en los documentos del proceso de contratación. Determinándose que existen secciones transversales en donde el derecho de vía no cumple los 30 metros de acuerdo con el marco legal.</t>
  </si>
  <si>
    <t>El incumplimiento por parte del instituto frente al seguimiento de las obligaciones del ente territorial, Gobernación del Guaviare, adquiridas en el convenio interadministrativo 1818 de 2020 y su contratación derivada frente a la gestión predial.</t>
  </si>
  <si>
    <t>Registro de las capacitaciones</t>
  </si>
  <si>
    <t>DJ-SPSC</t>
  </si>
  <si>
    <t>AC-GUAVIARE</t>
  </si>
  <si>
    <t>Falta de planeación frente a las necesidades que se pretenden satisfacer a través de la contratación y falta de rigorismo en los procesos de adición contractual.
Deficiente ejercicio de control y vigilancia de la supervisión y la interventoría.
Falta de justificación e incoherencia en los documentos soporte de la adición.</t>
  </si>
  <si>
    <t xml:space="preserve">14 04 007   </t>
  </si>
  <si>
    <t xml:space="preserve">11 02 001   </t>
  </si>
  <si>
    <t>DTE-SEP</t>
  </si>
  <si>
    <t>Se reasigna de la Dirección de Ejecución y Operación a la Dirección Técnica y de Estructuración y a la Subdirección de Estructuración de Proyectos por lineamiento del Director General, según memorando DG 56544 del 28 de julio de 2022.</t>
  </si>
  <si>
    <t>Se reasigna de la Dirección de Ejecución y Operación a la Dirección Jurídica por lineamiento del Director General, según memorando DG 56551 del 28 de julio de 2022.</t>
  </si>
  <si>
    <t>SGC</t>
  </si>
  <si>
    <t>SUBDIRECCIÓN GESTIÓN CONTRACTUAL Y PROCESOS ADMINISTRATIVOS</t>
  </si>
  <si>
    <t>DJ-SGC</t>
  </si>
  <si>
    <t>SMCN</t>
  </si>
  <si>
    <t>Se excluye a la Dirección de Ejecución y Operación por lineamiento del Director General, según memorando DG 56568 del 28 de julio de 2022.</t>
  </si>
  <si>
    <t>En atención de lo acordado en mesa de trabajo realizada con la Oficina Asesora Jurídica el 07 de octubre de 2020, se excluye a esta dependencia del “Área Líder”. 
Acción de mejora considerada No Efectiva por la Contraloría General de la República en el seguimiento al plan de mejoramiento en el desarrollo de la Auditoría de Cumplimiento 2020 y primer semestre de 2021, consolidado en el numeral 4.1.7.1 del informe CGR-CDSI No. 015, comunicado mediante el Oficio 2021EE0209896, con radicado INVIAS 116440 del 06 de diciembre de 2021.
Razón de la inefectividad: "Las medidas para mitigar las deficiencias que las originan no se adelantaron en el plazo propuesto para su implementación" (Pág. 288).
Se excluye a la Dirección de Ejecución y Operación y a la Dirección Técnica y de Estructuración, se reasigna a la Subdirección de Gestión Contractual y Procesos Administrativos, permanece Dirección Jurídica, por lineamiento del Director General, según memorando DG 56553 del 28 de julio de 2022.</t>
  </si>
  <si>
    <t>Plan de mejoramiento en atención de Auditoría de Cumplimiento Proyectos Viales en el Departamento del Guaviare. Vigencias 2020 y 2021.</t>
  </si>
  <si>
    <t>Auditoría de Cumplimiento Proyectos Viales en el Departamento del Guaviare. Vigencias 2020 y 2021. (ACGUAVIARE)</t>
  </si>
  <si>
    <t>Actuación Especial de Fiscalización: Contratos suscritos con la firma constructora MECO S.A. y MECO Infraestructura S.A.S. (AEF-MECO)</t>
  </si>
  <si>
    <t>La Subdirección de Sostenibilidad sustentó la no existencia de esta ficha predial 016C.</t>
  </si>
  <si>
    <t>H63R16. Mejoramiento gestión social predial y ambiental corredor transversal Medellín - Quibdó fase 2 – prosperidad.
Se presentan temas pendientes para finiquitar la gestión de adquisición predial, actividad delegada al contratista, cuando el contrato está por finalizar el 30 de junio de 2017 según el Adicional No.3 del 30 de marzo  de 2017.</t>
  </si>
  <si>
    <t>SUBDIRECCIÓN DE MODERNIZACIÓN DE CARRETERAS NACIONALES</t>
  </si>
  <si>
    <t>Debilidades e incumplimiento en el ejercicio de las funciones y obligaciones de la supervisión del contrato, por parte del Invias y del Municipio de Encino, al no llevar a cabo un seguimiento riguroso durante la ejecución de las actividades establecidas dentro del contrato de obra, y al no tomar acciones pertinentes que garantizarán el cumplimiento del alcance del objeto contractual.</t>
  </si>
  <si>
    <t>Fortalecer los instrumentos de supervisión contractual, para  mejorar la evaluación de la calidad de los trabajos en ejercicio de la supervisión del contrato de interventoría.</t>
  </si>
  <si>
    <t>Capacitación del Manual de Contratación - Capitulo de Supervisión</t>
  </si>
  <si>
    <t>DENUNCIA2021-216384-82111-D - ENCINO</t>
  </si>
  <si>
    <t>Denuncia 2021-216384-82111-D - Programa Colombia Rural - Municipio de Encino. (DENUNCIA2021-216384-82111-D - ENCINO)</t>
  </si>
  <si>
    <t>H1AF2021. Oportunidad en el registro del traslado de Bienes de Uso Público en Construcción a Bienes de Uso Público en Servicio.
En Acta de entrega y recibo definitivo de obra suscrita en el año 2021, no se realizó el registro contable trasladando de bienes de uso público en construcción a bienes de uso público en servicio, lo cual genera una subestimación por $50.887.863.799,80 en la cuenta 1710 - Bienes de Uso Público en Servicio en los estados financieros del año 2021.
Acta de entrega y recibo definitivo de obra del 31-12-2021 del contrato 705 de 2020.
Acción 1.</t>
  </si>
  <si>
    <t>Deficiencias en los controles y procedimientos para el registro contable oportuno de las actas de entrega y recibo definitivo de obra que se suscriben dentro de las operaciones de INVIAS.</t>
  </si>
  <si>
    <t>Actualizar y modificar Resolución 7169 del 19 de noviembre de 2014 por la cual se establecen los requisitos para el tramite y pago de obligaciones.</t>
  </si>
  <si>
    <t>Resolución actualizada</t>
  </si>
  <si>
    <t>H1AF2021. Oportunidad en el registro del traslado de Bienes de Uso Público en Construcción a Bienes de Uso Público en Servicio.
En Acta de entrega y recibo definitivo de obra suscrita en el año 2021, no se realizó el registro contable trasladando de bienes de uso público en construcción a bienes de uso público en servicio, lo cual genera una subestimación por $50.887.863.799,80 en la cuenta 1710 - Bienes de Uso Público en Servicio en los estados financieros del año 2021.
Acta de entrega y recibo definitivo de obra del 31-12-2021 del contrato 705 de 2020.
Acción 2.</t>
  </si>
  <si>
    <t>Procedimiento actualizado y socializado</t>
  </si>
  <si>
    <t>Deficiencias en la revisión y control a los registros contables y la falta de capacitación del personal encargado de la contabilización, lo cual genera una incertidumbre en la cuenta 171014001 - Bienes de Uso Público en Servicio – Terrenos.</t>
  </si>
  <si>
    <t>Elaborar procedimiento donde se defina los requisitos de información a las áreas responsables, para el reconocimiento contable de los bienes de uso público a propiedad, planta y equipo o inverso.</t>
  </si>
  <si>
    <t>Elaboración, implementación y socialización de procedimiento para clasificación de bienes de propiedad, planta y equipo a bienes de uso publico o viceversa.</t>
  </si>
  <si>
    <t>Procedimiento elaborado y socializado</t>
  </si>
  <si>
    <t>H3AF2021. Intereses por Mora – Laudo Arbitral. 
Al mes de abril de 2022 no se ha cancelado la condena ordenada en el Laudo Arbitral proferido el 23 de mayo de 2017, la cual quedó ejecutoriada el 2 de junio de 2017 derivado del contrato 3460 de 2008, ni los respectivos intereses de mora a la tasa comercial, y en consecuencia sigue generando mayores gastos para la entidad. El laudo presenta una condena de $45.909.629.127 y los intereses por mora causados a 31 de diciembre de 2020 es $30.853.941.573, para una deuda por estos dos conceptos de $76.763.570.700.
Según la revisión realizada a los registros contables, el valor causado por intereses de mora del laudo arbitral durante la vigencia 2021 es $7.354.107.669. La CGR realizó la liquidación de estos intereses para la vigencia 2021, y se obtuvo un resultado de $10.240.231.603, que, al compararlo con el valor contabilizado, presenta un menor valor causado por intereses de mora en el año 2021 por $2.886.123.934
Lo analizado genera una subestimación en la cuenta 580447001 – Otros Gastos- Financieros - Intereses de Sentencias por $2.886.123.934 en los estados financieros a 31 de diciembre de 2021.
Acción 1.</t>
  </si>
  <si>
    <t>Deficiencias en el control, verificación y causación contable y la revisión de las liquidaciones de intereses por mora del laudo arbitral.</t>
  </si>
  <si>
    <t>Elaborar procedimiento con la Subdirección de Defensa Jurídica, donde se definan los requerimientos de información de los pasivos - procesos jurídicos  para su reconocimiento contable.</t>
  </si>
  <si>
    <t>Elaborar, implementar y socializar procedimiento para el reconocimiento contable de los procesos jurídicos.</t>
  </si>
  <si>
    <t>H3AF2021. Intereses por Mora – Laudo Arbitral. 
Al mes de abril de 2022 no se ha cancelado la condena ordenada en el Laudo Arbitral proferido el 23 de mayo de 2017, la cual quedó ejecutoriada el 2 de junio de 2017 derivado del contrato 3460 de 2008, ni los respectivos intereses de mora a la tasa comercial, y en consecuencia sigue generando mayores gastos para la entidad. El laudo presenta una condena de $45.909.629.127 y los intereses por mora causados a 31 de diciembre de 2020 es $30.853.941.573, para una deuda por estos dos conceptos de $76.763.570.700.
Según la revisión realizada a los registros contables, el valor causado por intereses de mora del laudo arbitral durante la vigencia 2021 es $7.354.107.669. La CGR realizó la liquidación de estos intereses para la vigencia 2021, y se obtuvo un resultado de $10.240.231.603, que, al compararlo con el valor contabilizado, presenta un menor valor causado por intereses de mora en el año 2021 por $2.886.123.934
Lo analizado genera una subestimación en la cuenta 580447001 – Otros Gastos- Financieros - Intereses de Sentencias por $2.886.123.934 en los estados financieros a 31 de diciembre de 2021.
Acción 2.</t>
  </si>
  <si>
    <t>Implementar los procedimientos de provisión de pago de sentencias y conciliaciones y cumplimiento de sentencias judiciales y conciliaciones, incorporando las actividades de requerimientos y liquidación de las obligaciones, de acuerdo con las sugerencias del Modelo Óptimo de Gestión - MOG.</t>
  </si>
  <si>
    <t>Elaborar e incorporar en el KAWAK los procedimientos de provisión de pago de sentencias y conciliaciones y cumplimiento de sentencias judiciales y conciliaciones, de acuerdo con las sugerencias del Modelo Óptimo de Gestión - MOG.</t>
  </si>
  <si>
    <t>Procedimiento elaborado, publicado, socializado e implementado</t>
  </si>
  <si>
    <t>H4AF2021. Registro y clasificación de Cuenta de Otros Ingresos - Sobrantes.
En la revisión realizada se encontró que se efectuó registro de los comprobantes contables al código 480825001 denominada Otros Ingresos - Sobrantes, por el recibo de los activos por reversión de las Concesiones (...). Así las cosas, el INVIAS realizó un registro contable que no se ajusta a lo establecido en la Resolución 602 de 2018, toda vez que la subcuenta a utilizar y acreditar es la identificada con el código contable 442807 denominada - Bienes Recibidos sin Contraprestación.
El resultado de lo expuesto es una subestimación a la subcuenta 442807-Bienes recibidos sin contraprestación por $1.577.385.451, que puede generar interpretaciones equivocadas por parte de los usuarios de la información.</t>
  </si>
  <si>
    <t>Deficiencias en los controles para la revisión y verificación de los registros contables y la falta de capacitación de los funcionarios encargados de los registros contables.</t>
  </si>
  <si>
    <t>Ajustar y socializar  procedimiento para el reconocimiento de los bienes transferidos por las otras entidades.</t>
  </si>
  <si>
    <t>Ajustar y socializar procedimiento para el reconocimiento de bienes transferidos.</t>
  </si>
  <si>
    <t>H6AF2021. Registro, elaboración y control de comprobantes de contabilidad.
En la revisión de los comprobantes de contabilidad suministrados por el INVIAS, se establecieron las siguientes debilidades de control contable: La misma persona elabora y aprueba el comprobante; Comprobante de almacén con identificación con vigencia 2018; Memorando sin firma; Reclasificaciones y reversiones; Impresión de comprobante con inconsistencias en impresión; No se soporta con documentos la valoración contable de los elementos incorporados a los estados financieros.
Acción 1.</t>
  </si>
  <si>
    <t>Debilidades en la elaboración y soportes de los comprobantes contables y no se tienen procedimientos efectivos que eviten reprocesos y optimicen el tiempo de los funcionarios encargados de estas funciones. Igualmente se evidencian deficiencias en los controles y supervisión al proceso, así como falta de segregación de funciones.</t>
  </si>
  <si>
    <t>Revisar, actualizar y socializar el procedimiento AFINCO-PR-3 - REGISTRO DE OPERACIONES CONTABLES.</t>
  </si>
  <si>
    <t>H6AF2021. Registro, elaboración y control de comprobantes de contabilidad.
En la revisión de los comprobantes de contabilidad suministrados por el INVIAS, se establecieron las siguientes debilidades de control contable: La misma persona elabora y aprueba el comprobante; Comprobante de almacén con identificación con vigencia 2018; Memorando sin firma; Reclasificaciones y reversiones; Impresión de comprobante con inconsistencias en impresión; No se soporta con documentos la valoración contable de los elementos incorporados a los estados financieros.
Acción 2.</t>
  </si>
  <si>
    <t>H7AF2021. Revelaciones en las Notas a los Estados Financieros. 
Inconsistencias y deficiencias en la revelación y presentación de las notas a los estados financieros (...) de las siguientes cuentas: Cuentas por Cobrar, Propiedades Planta y Equipo, Bienes de Uso Público e Históricos y Culturales, Cuentas por Pagar, Provisiones e Ingresos.</t>
  </si>
  <si>
    <t>Falta de aplicación estricta de las normas establecidas para cada una de las cuentas de los estados financieros del Instituto Nacional de Vías a 31 de diciembre de 2021.
Deficiente revisión de las notas, antes de ser firmadas.</t>
  </si>
  <si>
    <t xml:space="preserve">Constitución de reserva presupuestal sin el cumplimiento de requisitos.
El mecanismo para hacer viable la ejecución de contratos de duración superior a un año no es el de las reservas presupuestales si no el de las vigencias futuras.
</t>
  </si>
  <si>
    <t>Desarrollar cinco (5) jornadas de capacitación de la Guía de Estructuración de Proyectos, a las diferentes unidades ejecutoras y dependencias del INVIAS.</t>
  </si>
  <si>
    <t> Registro de las capacitaciones sobre la Guía de Estructuración de Proyectos</t>
  </si>
  <si>
    <t>Deficiente planeación para la ejecución de los recursos y constitución de reserva presupuestal sin el cumplimiento de requisitos.
De otra parte, se suscribe prórroga del contrato en mención sin el cumplimiento de requisitos.</t>
  </si>
  <si>
    <t>H10AF2021. Constitución de reservas presupuestales. Contrato de obra 1910 de 30 de diciembre de 2020.
Reservas presupuestales fueron adicionadas en valor sin tener autorización de Vigencias Futuras y/o justificación de no cumplimiento por razones de fuerza mayor o caso fortuito.</t>
  </si>
  <si>
    <t>Deficiencias en la aplicación de los controles establecidos en el proceso presupuestal de la entidad para la constitución de las reservas presupuestales, omitiendo el trámite para la aprobación de vigencias futuras ordinarias.</t>
  </si>
  <si>
    <t>H11AF2021. Expedición Certificado de Disponibilidad Presupuestal. Contrato de obra 1910 del 30 de diciembre de 2020.
Se evidenció que en la justificación presupuestal se indicó el monto de los recursos solicitados en el trámite de adición, más no se hizo referencia al respaldo presupuestal con el que cuenta la entidad para atender la solicitud, como lo establece el Instructivo de Solicitud de Adición, Modificación y Prorroga MINFRA-MIN-IN-12 del Manual de Interventoría y asimismo, se identificó que el certificado de disponibilidad presupuestal que ampara este compromiso fue expedido el 29 de diciembre de 2021, fecha en la cual el trámite de adición ya se había surtido.</t>
  </si>
  <si>
    <t>Deficiencias en la coordinación entre la Unidad Ejecutora - Subdirección Red Terciaria y Férrea, el área de Presupuesto y el Interventor, lo que genera incumplimiento de los procedimientos establecidos por el Instructivo de Solicitud de Adición, Modificación y Prorroga MINFRA-MIN-IN-12 del Manual de Interventoría.</t>
  </si>
  <si>
    <t>Realizar dos (2) sesiones de capacitaciones a los supervisores de los proyectos, respecto a los procedimientos establecidos por el Instructivo de Solicitud de Adición, Modificación y Prorroga MINFRA-MIN-IN-12 del Manual de Interventoría.</t>
  </si>
  <si>
    <t>Dos (2) sesiones de capacitaciones a los supervisores de los proyectos, respecto a los procedimientos establecidos por el Instructivo de Solicitud de Adición, Modificación y Prorroga MINFRA-MIN-IN-12 del Manual de Interventoría.</t>
  </si>
  <si>
    <t>Capacitación respecto a los procedimientos establecidos por el Instructivo de Solicitud de Adición, Modificación y Prorroga MINFRA-MIN-IN-12 del Manual de Interventoría</t>
  </si>
  <si>
    <t>H12AF2021. Disponibilidad presupuestal para asumir los pagos pendientes, derivados del proceso de adquisición predial en marco del contrato 1686 de 2015.
El contrato 1686 de 2015 finalizó su ejecución el 5 de agosto de 2021, y se determinó que los recursos asignados al proceso de adquisición predial no fueron suficientes toda vez que se reportó un déficit de recursos para concluir dicha gestión, y a corte de abril 04 de 2022, el Instituto informó que no existe un soporte presupuestal para asumir dichos compromisos, lo que conllevó al incumplimiento de los términos pactados con los prometientes vendedores de los inmuebles que se requirieron para el proyecto.</t>
  </si>
  <si>
    <t>Gestión inoportuna en la consecución de los recursos para la adquisición de las franjas prediales requeridos para el desarrollo de las obras establecidas en el alcance del contrato 1686 de 2015, conllevando a que se asumieron compromisos sin el debido soporte presupuestal.</t>
  </si>
  <si>
    <t>H13AF2021. Oportunidad del recaudo de rendimientos financieros en anticipos: convenio 1236 de 2020, contrato de obra 1904 de 2020, convenio 1818 de 2020.
Los rendimientos financieros generados en el manejo de los anticipos de contratos y convenios no se reintegraron oportunamente de acuerdo con las normas vigentes.
Acción 1.</t>
  </si>
  <si>
    <t>Deficiencias en la aplicación oportuna de las normas y la efectividad en los controles por parte de la supervisión e interventoría en el recaudo de los rendimientos financieros.</t>
  </si>
  <si>
    <t xml:space="preserve">Desarrollo de programa de socialización y capacitación a los supervisores e interventores (obligatoria asistencia) de los convenios y contratos suscritos por parte del INVIAS, con el fin de evidenciar la importancia de dar cumplimiento a  las obligaciones pactadas con los entes territoriales, así como el seguimiento estricto y en términos con énfasis en los rendimientos financieros generados por los recursos aportados por el instituto, los cuales deben ser reintegrados conforme al inciso segundo del artículo 33 del Decreto 4730 del 28 de diciembre de 2005 y el Decreto 1853 de 2015.                                                       </t>
  </si>
  <si>
    <t>Jornadas de capacitaciones a los interventores, supervisores y diferentes actores de los convenios y contratos suscritos por el INVIAS, con el fin de evidenciar la importancia del cumplimiento de la normatividad  y de las obligaciones convencionales /contractuales.</t>
  </si>
  <si>
    <t>H13AF2021. Oportunidad del recaudo de rendimientos financieros en anticipos: convenio 1236 de 2020, contrato de obra 1904 de 2020, convenio 1818 de 2020.
Los rendimientos financieros generados en el manejo de los anticipos de contratos y convenios no se reintegraron oportunamente de acuerdo con las normas vigentes.
Acción 2.</t>
  </si>
  <si>
    <t>Realizar dos (2) sesiones de capacitaciones a los gestores y supervisores, respecto a la obligación de reintegrar los rendimientos financieros dentro del termino legal.</t>
  </si>
  <si>
    <t>Dos (2) sesiones de capacitaciones a los gestores y supervisores, respecto a la obligación de reintegrar los rendimientos financieros dentro del termino legal.</t>
  </si>
  <si>
    <t>Capacitación respecto a la obligación de reintegrar los rendimientos financieros dentro del termino legal.</t>
  </si>
  <si>
    <t>H14AF2021. Oportunidad en el pago de Sentencias y Laudos Arbitrales.
Realizada la revisión de la información de los soportes de fallos judiciales dentro de la vigencia 2021, se identificó que el INVIAS reconoció y efectuó el pago de sentencias por fuera de los términos establecidos en los artículos 192 y 195 de la Ley 1437 de 2011, generando la causación de intereses moratorios en el Proceso Ordinario Laboral Nro. 66170-31-05-001-2013-00025-00 y finalmente el Proceso de Reparación Directa Nro. 05001-23-31-000-2006-03498-00.
(...) la entidad (...) no aporta documentación conducente y pertinente que sustente sus argumentos y afirmaciones relacionadas con las gestiones para el pago oportuno de las obligaciones en estos procesos.</t>
  </si>
  <si>
    <t>Debilidades en la gestión administrativa para reconocimiento y pago de sentencias judiciales por parte del Instituto Nacional de Vías – INVIAS.</t>
  </si>
  <si>
    <t>Implementar los procedimientos de provisión de pago de sentencias y conciliaciones y cumplimiento de sentencias judiciales y conciliaciones, de acuerdo con las sugerencias del Modelo Óptimo de Gestión - MOG.</t>
  </si>
  <si>
    <t>Elaborar  e incorporar en el KAWAK los procedimientos de provisión de pago de sentencias y conciliaciones y cumplimiento de sentencias judiciales y conciliaciones, de acuerdo con las sugerencias del Modelo Óptimo de Gestión - MOG.</t>
  </si>
  <si>
    <t>H15AF2021. Viabilidad financiera para realizar la gestión de adquisición predial del contrato de obra 1904 de 2020.
El valor de la apropiación presupuestal para la gestión de adquisición predial dista frente a la estimación de los costos reales, la cual fue elaborada en marco de la ejecución contractual. Lo anterior se fundamenta en el resultado de contrastar el valor establecido en la Cláusula Séptima del contrato 1904 de 2020 para adelantar gestión social, predial y ambiental por $11.896.363.423, con respecto a la estimación realizada en abril 08 de 2022, donde se indicó que los recursos para la adquisición de los predios requeridos para adelantar las obras son del orden de $105.231.051.296, que corresponde a una variación aproximada de 785%.</t>
  </si>
  <si>
    <t>Falencias en la fase de planeación del proceso contractual, ya que la evaluación financiera que realizó el INVIAS para el tema de adquisición predial estimó recursos por debajo del valor necesario para realizar dicha gestión, (...), se concluye que la evaluación financiera no coadyuvó a establecer la factibilidad real del contrato.</t>
  </si>
  <si>
    <t>Registro de las capacitaciones sobre la Guía de Estructuración de Proyectos</t>
  </si>
  <si>
    <t>H17AF2021. Gestión predial para el desarrollo de las obras del contrato 1910 de 2020.
En el cronograma predial suministrado por el INVIAS (...) se determinó que la programación de las actividades de gestión y adquisición predial tiene prevista su terminación para octubre de 2022, cuando el plazo de ejecución pactado en el contrato 1910 de 2020 es hasta junio 16 de 2022, pese a lo anterior, la interventoría dio aprobación a dicho cronograma el 25 de febrero de 2022.</t>
  </si>
  <si>
    <t>Deficiencias en el desarrollo de las obligaciones a cargo de la interventoría, toda vez que ésta aprobó el cronograma de gestión predial con actividades programadas en tiempos que están por fuera del plazo contractual.</t>
  </si>
  <si>
    <t>H19AF2021. Recursos para finalizar la gestión ambiental. Contrato 1686 de 2015.
Déficit de recursos para las obligaciones ambientales requeridas para el desarrollo de las metas físicas y ambientales y la liquidación del contrato 1686 de 2015; lo anterior debido a que se han efectuado por parte del contratista pagos de obligaciones ambientales adicionales al valor final del proyecto de $2.645.053.071 rubro denominado gestión ambiental; en razón a requerimientos inmediatos de la autoridad ambiental CAR que suman $322.668.228,83.</t>
  </si>
  <si>
    <t>Deficiencias en la fase de planeación, en el sentido que no se contó con los análisis necesarios de los aspectos presupuestales requeridos para la gestión ambiental, la cual se realiza en dicha etapa para establecer el impacto social, económico y ambiental, identificar los permisos, autorizaciones y licencias requeridas para la ejecución del proyecto.</t>
  </si>
  <si>
    <t xml:space="preserve">Desarrollar cinco (5) jornadas de capacitación de la Guía de Estructuración de Proyectos, a las diferentes unidades ejecutoras y dependencias del INVIAS. </t>
  </si>
  <si>
    <t>H20AF2021. Disminución de las metas físicas y cambios de alcance en proyectos Programa Colombia Rural, Convenios 2698 de 2019, 2746 de 2019 y 1929 de 2020.
En el marco del Programa Colombia Rural, para tres convenios suscritos por el INVIAS con los municipios Astrea, Sampués y San Pelayo, se identificaron situaciones relacionadas con deficiencias en la fase de planeación de los proyectos correspondiente a la etapa precontractual realizada por los municipios con apoyo técnico de INVIAS, donde se fijaron unas metas físicas y alcance de las obras a ejecutar sin contar con estudios técnicos adecuados que permitieran viabilizar apropiadamente el costo y alcance de los proyectos.</t>
  </si>
  <si>
    <t>Deficiencias en la fase de planeación de los proyectos a ejecutar a través de los contratos de obra derivados de los convenios suscritos entre el INVIAS y los municipios, que no contaban con un estudio técnico adecuado que permitiera viabilizar apropiadamente el costo y alcance de los proyectos; sin tener por lo menos una caracterización básica y resistencia del suelo de la subrasante o un diseño estructural del puente a construir para el caso del contrato de obra derivado SAMC 21-0512-01, que permitieran identificar adecuadamente las actividades o ítems a ejecutar para realizar el mejoramiento de los tramos viales priorizados.</t>
  </si>
  <si>
    <t>Realizar dos (2) sesiones de capacitaciones a los supervisores y directores territoriales, frente a la cartilla técnica de Colombia Rural, la cual contiene todos los aspectos técnicos de las obras a desarrollar en el marco del programa.</t>
  </si>
  <si>
    <t>Dos (2) sesiones de capacitaciones a los supervisores y directores territoriales, frente a la cartilla técnica de Colombia Rural, la cual contiene todos los aspectos técnicos de las obras a desarrollar en el marco del programa.</t>
  </si>
  <si>
    <t>Capacitaciones cartilla Colombia Rural</t>
  </si>
  <si>
    <t>H21AF2021. Atrasos en la ejecución del Contrato de Obra LP-003-2021, derivado del Convenio Interadministrativo 1929 de 2020.
Se evidencian constantes atrasos en la ejecución del contrato de obra LP-003-2021, el cual ha sido objeto de tres prórrogas y conforme al estado actual de avance, no se va a finalizar dentro del plazo contractual vigente, observándose que no se ha tenido la debida diligencia de parte del contratista para superar los bajos rendimientos en la ejecución de las obras, además, no se cuenta con un Plan de Contingencia, el cual fue solicitado por la interventoría.</t>
  </si>
  <si>
    <t>No se ha tenido la debida diligencia de parte del contratista para superar los bajos rendimientos en la ejecución de las obras, además, no se evidencia que se haya presentado el Plan de Contingencia solicitado por la interventoría. Esta situación, denota que las acciones de apremio adelantadas por la interventoría y/o la supervisión no han sido suficientes y/o eficaces.</t>
  </si>
  <si>
    <t>Administrativo con incidencia fiscal y presunta disciplinaria</t>
  </si>
  <si>
    <t>H22AF2021. Deficiencias constructivas en la ejecución de obras Programa Colombia Rural, Convenio 2555 de 2019 Tena Cundinamarca.
Se identificaron situaciones relacionadas con deficiencias en la fase de la ejecución de las obras. Durante la visita realizada al municipio de Tena Cundinamarca, se observó que en el tramo 3 de placa huella ubicada en la vereda El Rosario - sector Mi Gran Colombia, existían una serie de falencias de orden constructivo en la vía, que presentaban deterioro y afectaban el correcto uso del corredor vial por parte de la comunidad.
(...) hallazgo con presunta incidencia disciplinaria y fiscal por $9.134.070.</t>
  </si>
  <si>
    <t>Deficiencias de tipo constructivo, no se ajustan a las condiciones de calidad requeridas y contratadas conforme a los estudios, diseños y alcance de las obras. Obedecen a falencias técnicas que tienen lugar en el proceso constructivo y normatividad aplicable por parte del contratista de obra, a su vez deficiencias en controles de Interventoría y supervisión en el desarrollo del proyecto.</t>
  </si>
  <si>
    <t>SDJ-SF</t>
  </si>
  <si>
    <t>SA-PSCN</t>
  </si>
  <si>
    <t>SEP-DTE</t>
  </si>
  <si>
    <t>SF-DJ</t>
  </si>
  <si>
    <t>Apoyo de la DJ sin que sea área líder.</t>
  </si>
  <si>
    <t>Acción propuesta por SGI, GGPT y SVR, de acuerdo con memorando SGI 60449 del 05/08/2022 y mesa de trabajo del 03/08/2022.</t>
  </si>
  <si>
    <t>PSCN</t>
  </si>
  <si>
    <t>PROGRAMA DE SEGURIDAD EN CARRETERAS NACIONALES</t>
  </si>
  <si>
    <t>AF2021</t>
  </si>
  <si>
    <t>Auditoría Financiera 2021 (AF2021)</t>
  </si>
  <si>
    <t>18 01 002</t>
  </si>
  <si>
    <t>18 01 100</t>
  </si>
  <si>
    <t>18 01 003</t>
  </si>
  <si>
    <t>18 02 100</t>
  </si>
  <si>
    <t>17 04 003</t>
  </si>
  <si>
    <t>14 01 014</t>
  </si>
  <si>
    <t>14 01 100</t>
  </si>
  <si>
    <t>14 04 100</t>
  </si>
  <si>
    <t xml:space="preserve">14 04 004  </t>
  </si>
  <si>
    <t>H12AEFI-PROVIDENCIA. Reconocimiento y pago al contratista a través de ítem no previsto, costos de transporte de equipos y maquinaria. Contrato de obra 1621 de 2020.
En desarrollo del Contrato de obra 1621 de 2020, se incluyó el ítem no previsto No. 47 correspondiente a “Logística y transporte multimodal de equipos y maquinaria para la ejecución de obras del Contrato 1621 de 2020 en el Archipiélago de San Andrés, Providencia y Santa Catalina”, mediante el cual se reconocen costos de transporte de equipos y maquinaria al contratista estimados en tres unidades por un valor unitario de $1.549.695.201.
El reconocimiento de este ítem no se ajusta a lo pactado contractualmente, toda vez que se reconocen costos de transporte de equipos y maquinaria al contratista, los cuales conforme al Pliego de Condiciones para la contratación de Urgencia Manifiesta No. UM-DT-SPA-013-2020, están incluidos dentro de los costos considerados en los análisis de precios unitarios para la ejecución de los ítems del presupuesto de obra, ofertados por el contratista en su propuesta económica.</t>
  </si>
  <si>
    <t>Debilidades en el desarrollo de las actividades de interventoría y su respectiva supervisión, puesto que se aprueba y valida la inclusión del ítem no previsto No. 47 por medio del cual se reconocen costos de transporte de equipos y maquinaria, ya incluidos en los precios unitarios ofertados por el contratista de obra en su propuesta económica.</t>
  </si>
  <si>
    <t>14 03 100</t>
  </si>
  <si>
    <t>H13AEFI-PROVIDENCIA. Pago de mayor valor por precio unitario del ítem no previsto 54. Contrato de obra 1621 de 2020.
Se estableció inadecuadamente el Análisis del Precio Unitario correspondiente al ítem no previsto 54, donde se utiliza un peso de material a transportar superior al requerido para ejecutar un kilogramo de la actividad constructiva, por lo cual se está reconociendo y pagando un mayor valor al contratista por precio unitario para la ejecución de dicha actividad.</t>
  </si>
  <si>
    <t>H14AEFI-PROVIDENCIA. Programación e inicio de intervenciones previstas para la rehabilitación del pavimento rígido en la ruta circunvalar de Providencia. Contrato de obra 1621 de 2020.
En el cronograma de obra actualizado vigente, no se evidencia la programación de actividades referentes a la rehabilitación del pavimento rígido en la circunvalar de Providencia, por tanto, no se establece fecha de inicio de ejecución ni tiempo previsto de duración. Además, ante las solicitudes de otras entidades que adelantan trabajos de reconstrucción en la isla, no se ha iniciado la intervención prevista de parte del INVIAS en el pavimento de la ruta circunvalar de Providencia, esta actividad se convierte en ruta crítica para lograr culminar las obras dentro del plazo de ejecución contractual, el cual vence el 31 de julio de 2022.</t>
  </si>
  <si>
    <t>Administrativo con presunta
incidencia disciplinaria</t>
  </si>
  <si>
    <t>No se evidencian de parte de Invías solicitudes al municipio para que atendiendo sus obligaciones estipuladas en el Convenio 2066 de 2021, conmine al contratista al cumplimiento del contrato de obra 1455 de 2019 respecto a la oportuna ejecución de las obras correspondientes a los recursos adicionados en virtud del citado convenio, en el cual se establece en su Cláusula Décima que “El INSTITUTO vigilará el cumplimiento de las obligaciones de la ENTIDAD TERRITORIAL, a través de un supervisor designado de conformidad con la delegación funciones vigente (…)”.</t>
  </si>
  <si>
    <t>H15AEFI-PROVIDENCIA. Atrasos en la ejecución del contrato de obra 1455 de 2019, correspondientes a recursos del Convenio Interadministrativo 2066 de 2021, terminación del Puente Los Enamorados.
Se evidencian constantes atrasos de parte del contratista en la ejecución del Contrato de obra 1455 de 2019, respecto a las actividades de obra programadas correspondientes a la adición y prórroga del contrato realizadas mediante el Otrosí No. 002, en virtud de los recursos destinados por el INVIAS a través del Convenio 2066 de 2021 para la terminación del Puente Los Enamorados.
No se han implementado oportunamente las acciones conminatorias de parte del Municipio de Providencia y Santa Catalina, tendientes a que el contratista de obra cumpla con sus obligaciones contractuales, en referencia al cumplimiento del cronograma de ejecución de las obras, pese a los requerimientos de la interventoría para que se inicie el respectivo proceso sancionatorio.
Acción 1.</t>
  </si>
  <si>
    <t>H15AEFI-PROVIDENCIA. Atrasos en la ejecución del contrato de obra 1455 de 2019, correspondientes a recursos del Convenio Interadministrativo 2066 de 2021, terminación del Puente Los Enamorados.
Se evidencian constantes atrasos de parte del contratista en la ejecución del Contrato de obra 1455 de 2019, respecto a las actividades de obra programadas correspondientes a la adición y prórroga del contrato realizadas mediante el Otrosí No. 002, en virtud de los recursos destinados por el INVIAS a través del Convenio 2066 de 2021 para la terminación del Puente Los Enamorados.
No se han implementado oportunamente las acciones conminatorias de parte del Municipio de Providencia y Santa Catalina, tendientes a que el contratista de obra cumpla con sus obligaciones contractuales, en referencia al cumplimiento del cronograma de ejecución de las obras, pese a los requerimientos de la interventoría para que se inicie el respectivo proceso sancionatorio.
Acción 2.</t>
  </si>
  <si>
    <t>La supervisión y/o del Comité Técnico de seguimiento u homologo, establecerá el cargue y publicación dentro del expediente contractual creado en Secop, de la información producida en desarrollo y ejecución del convenio, particularmente que evidencia actuaciones de seguimiento, control, vigilancia y control para el cumplimiento del convenio.</t>
  </si>
  <si>
    <t>Dentro de las obligaciones del supervisor del convenio se deberá hacer punto de control mensual, de modo que se cumpla con la publicación y publicidad de la información contractual como determina la Ley. En consecuencia, se controlará que la información contractual y para el caso, las actas de seguimiento, actas de supervisión y requerimientos al convenido, estén documentados en el expediente contractual creado en SECOP.</t>
  </si>
  <si>
    <t>El contrato derivado 1455/2019 termina el 30 de septiembre, por lo que la Unidad Ejecutora cumplirá lo dispuesto a través de dos actas de control: Una por el mes de agosto y otra con corte a septiembre. Sin embargo, el Municipio de Providencia adelanta la contratación de la iluminación del Puente con recursos del convenio 2066/2021, por lo que se adelantará el seguimiento mediante informes de control hasta la finalización del nuevo contrato derivado.</t>
  </si>
  <si>
    <t>AEFI-PROVIDENCIA</t>
  </si>
  <si>
    <t>Para los próximos contratos suscritos en la Subdirección de Gestión del Riesgo, cuya ejecución sea en lugares geográficos de difícil acceso, se tendrá en cuenta el costo de transporte de maquinaria y equipos (que no sean de fácil consecución en la zona) necesarios para la ejecución de las obras,  y que no se encuentren en la estructura de los APU´s normalizados del INVIAS.</t>
  </si>
  <si>
    <t>Valor de transporte de maquinaria y equipo incorporado en el presupuesto definitivo del pliego.</t>
  </si>
  <si>
    <t>Pliego de condiciones con el precio de transporte de maquinaria incorporado</t>
  </si>
  <si>
    <t>Para los próximos contratos suscrito en la Subdirección de Gestión del Riesgo, cuya ejecución sea en lugares geográficos de difícil acceso, se tendrá en cuenta el costo de materiales e insumos necesarios (que no sean de fácil consecución en la zona) para la ejecución de las obras, y que no se encuentren en la estructura de los APU´s normalizados del INVIAS.</t>
  </si>
  <si>
    <t>Valor de materiales e insumos incorporado en el presupuesto definitivo del pliego.</t>
  </si>
  <si>
    <t>Pliego de condiciones con el precio de transporte de materiales incorporado</t>
  </si>
  <si>
    <t>Incorporar en el cronograma cada una de las actividades de ejecución del contrato, de manera dinámica y flexible y reportar mediante informe el avance semanal.</t>
  </si>
  <si>
    <t>Cronograma actualizado con cada una de las actividades adelantadas durante la ejecución del contrato.</t>
  </si>
  <si>
    <t>Cronograma con las actividades de ejecución actualizados</t>
  </si>
  <si>
    <t>Actuación Especial de Fiscalización Intersectorial: Isla de Providencia (AEFI-PROVIDENCIA)</t>
  </si>
  <si>
    <t>Administrativo con presunta incidencia disciplinaria y fiscal (Este último por aclarar por parte de la CGR)</t>
  </si>
  <si>
    <t>14 01 008</t>
  </si>
  <si>
    <t>H28AT019. Inobservancia de los principios de planeación, economía y eficacia. Proyecto vía Junín - Barbacoas.
Se evidenció falencias en el contrato No. 009 de 2015, derivado del convenio 2178 de 2013, INVIAS - Departamento de Nariño, al que se decretó la terminación unilateral por incumplimiento en las obligaciones contractuales; lo que trajo como consecuencia la apertura de un nuevo proceso que mostró un incremento respecto al costo inicial de la obra, generando esto un posible detrimento patrimonial por inobservancia de los principios de Planeación, Economía y Eficacia, propios del contrato estatal, cuantificado para el Departamento de Nariño en TRES MIL SEISCIENTOS SESENTA Y DOS MILLONES DOSCIENTOS SESENTA Y UN MIL OCHOCIENTOS TREINTA Y TRES PESOS ($3.662.261.833,00).</t>
  </si>
  <si>
    <t>Existieron deficiencias en la gestión administrativa por parte de la entidad ejecutora y la inobservancia de los mecanismos y procesos internos correspondientes a la planeación en las etapas precontractual y contractual.
INVIAS no cumplió con el deber propio que le fue asignado en las obligaciones del contrato, tal como se evidencia en el informe de supervisión Nº 2 y 3 del contrato de obra 009 – 2015.</t>
  </si>
  <si>
    <t xml:space="preserve">
H29AT019. Inobservancia del principio de publicidad y oportunidad de publicación en la plataforma SECOP.
INVIAS omitió lo estipulado en el Decreto 1082 de 2015 en la publicación de los elementos del proceso CMA-SGT-GGP-160-2013, del cual derivó el contrato de interventoría 4152 de 2013.</t>
  </si>
  <si>
    <t xml:space="preserve">Culminar el trámite de actualización del usuario y contraseña con la Mesa de Servicio de la plataforma de Colombia Compra Eficiente para la carga y actualización de la información de la ejecución del contrato de interventoría 4152 de 2013 en SECOP I. </t>
  </si>
  <si>
    <t>Informe de seguimiento al trámite de recuperación del usuario y contraseña del proyecto en SECOP I y actualización de la información del contrato.</t>
  </si>
  <si>
    <t>Reporte de las acciones adelantadas</t>
  </si>
  <si>
    <t>AEF-AT019</t>
  </si>
  <si>
    <t>Actuación Especial de Fiscalización AT 019 – CAT N°. 615 de 2022: Recursos SGR Nariño y Amazonas (AT 019)</t>
  </si>
  <si>
    <t>Administrativo con presunta incidencia disciplinaria y fiscal ($3.727.726.644)</t>
  </si>
  <si>
    <t>Falta de planeación al no incluir la solicitud de la licencia ambiental, el permiso a la Dimar y no contó con el proceso de consulta previa por parte del Instituto Nacional de Vías – INVIAS, al contratar la consultoría 2262 de 2011.
El convenio 1282 del 26 de agosto de 2013, cuyo objeto fue el “Dragado de Profundización del Canal de Acceso al Puerto de San Andrés” fue firmado sin contar con los permisos y licencias ambientales, y los contratos que se derivaron del convenio en mención fueron celebrados 4 años después de la firma de éste.
No se llevó un control adecuado a los desembolsos realizados al contrato de interventoría, situación que hubiese evitado el mayor valor pagado y que hoy no se ha reintegrado al tesoro nacional.
No se evidencia por parte del Supervisor la aplicación de los mecanismos de apremio contemplados en el convenio 1282 de 2013, frente al incumplimiento de las obligaciones asociadas a los contratos derivados, no se exigió la devolución de saldos del convenio ni el reintegro de los rendimientos dentro de los tiempos legales, lo que conllevo a que hoy se esté tratando de recuperar los recursos a través de la demanda interpuesta por el Instituto Nacional de Vías (INVIAS) a la Gobernación del Archipiélago de San Andrés, Providencia y Santa Catalina, recursos que alcanzan el orden de $969.028.494 más los rendimientos financieros correspondientes.
No se realizó el control y verificación de las actas parciales del contrato de interventoría lo que conllevó a que en las actas Nro. 1 a la 14 se reconocieran mayores valores por concepto de mayor valor pagado a terceros como factor multiplicador para el personal por prestación de servicios o pagados por terceros, con su respectiva indexación e intereses moratorios, el valor de noventa y siete millones trescientos treinta y cinco mil seiscientos ochenta pesos ($97.335.680.00) M/CTE.</t>
  </si>
  <si>
    <t>Revisar y actualizar el Manual de Contratación versión 2.</t>
  </si>
  <si>
    <t xml:space="preserve">Incorporar en la nueva versión del Manual de Contratación INVIAS las acciones encaminadas a fortalecer los controles y mitigar la materialización de los riesgos enunciados en el presente hallazgo, en lo respectivo a la supervisión y control.
</t>
  </si>
  <si>
    <t>AEF-AT072</t>
  </si>
  <si>
    <t>H1AT72. Estudios, diseños, permisos, licencias, consulta previa, del contrato de consultoría 2262 de 2011, base para celebrar el convenio 1282 de 2013 y los contratos derivados 1576 de 2017 y 3880 de 2013, de obra e interventoría, respectivamente.
En el contrato de consultoría 2262 de 2011 suscrito por el INVIAS para la elaboración de los Estudios y Diseños de la Profundización de los Canales de Acceso a los Puertos de San Andrés y Providencia, no se incluyó el componente de trámite de licencia ambiental, permisos y consulta previa; el valor inicial fue por $2.151.507.158 y el valor ejecutado fue de $1.827.978.743. Los estudios entregados fueron tomados como base para la celebración del convenio 1282 de 2013 para el “Dragado de Profundización del Canal de Acceso al Puerto de San Andrés”, suscrito entre el Invias y la Gobernación del Archipiélago de San Andrés, Providencia y Santa Catalina, por $13.600.000.000, adicionado en $5.600.000.000 para un total de $19.200.000.000.
El Invias suscribió el contrato de Interventoría 3880 de 2013 para realizar la Interventoría al Dragado de Profundización del Canal de Acceso al Puerto de San Andrés, Departamento de San Andrés y Providencia, por $1.198.653.600, de los cuales se ejecutaron $451.784.225. Así mismo, la Gobernación del Archipiélago de San Andrés, Providencia y Santa Catalina, celebró contratos derivados del convenio por valor de $19.138.067.561, de los cuales se ejecutaron $1.134.296.631. No obstante, no hubo ejecución de obras de dragado, por ende, el objeto del convenio 1282 de 2013 no se cumplió.
Acción 1.</t>
  </si>
  <si>
    <t>H1AT72. Estudios, diseños, permisos, licencias, consulta previa, del contrato de consultoría 2262 de 2011, base para celebrar el convenio 1282 de 2013 y los contratos derivados 1576 de 2017 y 3880 de 2013, de obra e interventoría, respectivamente.
En el contrato de consultoría 2262 de 2011 suscrito por el INVIAS para la elaboración de los Estudios y Diseños de la Profundización de los Canales de Acceso a los Puertos de San Andrés y Providencia, no se incluyó el componente de trámite de licencia ambiental, permisos y consulta previa; el valor inicial fue por $2.151.507.158 y el valor ejecutado fue de $1.827.978.743. Los estudios entregados fueron tomados como base para la celebración del convenio 1282 de 2013 para el “Dragado de Profundización del Canal de Acceso al Puerto de San Andrés”, suscrito entre el Invias y la Gobernación del Archipiélago de San Andrés, Providencia y Santa Catalina, por $13.600.000.000, adicionado en $5.600.000.000 para un total de $19.200.000.000.
El Invias suscribió el contrato de Interventoría 3880 de 2013 para realizar la Interventoría al Dragado de Profundización del Canal de Acceso al Puerto de San Andrés, Departamento de San Andrés y Providencia, por $1.198.653.600, de los cuales se ejecutaron $451.784.225. Así mismo, la Gobernación del Archipiélago de San Andrés, Providencia y Santa Catalina, celebró contratos derivados del convenio por valor de $19.138.067.561, de los cuales se ejecutaron $1.134.296.631. No obstante, no hubo ejecución de obras de dragado, por ende, el objeto del convenio 1282 de 2013 no se cumplió.
Acción 2.</t>
  </si>
  <si>
    <t>Atención Denuncias AT-72: 2021-220678-82111-D, 2021-220980-82111-D, 2021-223843-82111-D y 2021-223844-82111-D. (AT72)</t>
  </si>
  <si>
    <t>SEP-SGI-SG</t>
  </si>
  <si>
    <t>Plan de mejoramiento en atención de Auditoría de Cumplimiento Proyectos Viales en el Departamento del Guaviare. Vigencias 2020 y 2021.
Teniendo en cuenta que el acompañamiento de la Subdirección de Procesos de Selección Contractuales para el cumplimiento de la acción de mejora no es requerido, según lo manifestado por el Subdirector de Estructuración de Proyectos e informado a la Oficina de Control Interno en el numeral 1 del memorando SPSC 75647 del 22 de septiembre de 2022, se excluye del ítem “Área Líder" a la Subdirección de Procesos de Selección Contractuales (SPSC).</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</si>
  <si>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1 - Actividad 1.</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</si>
  <si>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1 - Actividad 2.</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</si>
  <si>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1 - Actividad 3.</t>
  </si>
  <si>
    <t>Acción 1.
Coordinar entre las dependencias Secretaria General y Subdirección Administrativa  acciones para el control y administración de los bienes fiscales.</t>
  </si>
  <si>
    <t>Actividad 1.
Gestionar la política institucional para el control y administración  de bienes fiscales.</t>
  </si>
  <si>
    <t>Actividad 2.
Recuperación de obras mínimas de las Estaciones Férreas de:  Facatativá, Alban, Bosa y Sibaté por la Subdirección Marítima, Fluvial y Férrea y gestionar acciones para entregar a los municipio a través de Contratos Interadministrativos de Comodato incluyendo una cláusula condición resolutoria en el evento que sea requerida para algún proyecto de infraestructura a futuro.</t>
  </si>
  <si>
    <t>Actividad 3.
Gestionar las querellas de restitución  de las estaciones férreas observados por la Contraloría General de la República como son Los Manzanos, Los Micos, Alban, Facatativá, paso a nivel junto Estación Madrid, El Salto y Las Manas  por parte de la Dirección Territorial Cundinamarca de los bienes inmuebles invadidos para su restitución y custodia del INVIAS.</t>
  </si>
  <si>
    <t xml:space="preserve">Política institucional para el control y administración  de bienes fiscales debidamente formalizada </t>
  </si>
  <si>
    <t>Estaciones férreas recuperadas con obras mínimas de mantenimiento</t>
  </si>
  <si>
    <t>Estaciones férreas restituidas por invasiones e informe de gestión del proceso</t>
  </si>
  <si>
    <t>SG-SA</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</si>
  <si>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2 - Actividad 1.</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</si>
  <si>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2 - Actividad 2.</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</si>
  <si>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2 - Actividad 3.</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</si>
  <si>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2 - Actividad 4.</t>
  </si>
  <si>
    <t>Acción 2.
Coordinar entre la Subdirección Marítima, Fluvial y Férrea y la Subdirección de Sostenibilidad las acciones para el control y administración de los bienes de uso público.</t>
  </si>
  <si>
    <t xml:space="preserve">Actividad 1.
Gestionar la política institucional para el control y administración de predios de uso público. </t>
  </si>
  <si>
    <t>Actividad 3.
Gestionar  proyectos para la recuperación, rehabilitación y mantenimiento de bienes inmuebles de connotación férrea - Estaciones férreas y otras anexidades. Estación Faca y corredor férreo de Faca, estación Sibaté.</t>
  </si>
  <si>
    <t>Actividad 4.
Apoyo  en la  identificación  del estado actual de los predios, y de las gestiones en el acompañamiento a la Subdirección Marítima, Fluvial y Férrea que requieran en los procesos de las  querellas  en  los corredores Férreos de Bogotá, Faca, Madrid y del Corredor del Sur, de acuerdo con los informes de visita; se realizarán  los requerimientos necesarios dentro del marco de la ejecución de los Convenios de Cooperación y/o que se encuentren en administración a través de la ANI en virtud de los Contratos de Concesión a los cuales se efectuarán  los  correspondientes seguimientos.</t>
  </si>
  <si>
    <t>Política institucional para el control y administración de predios de uso público formalizada y socializada</t>
  </si>
  <si>
    <t>Proyectos recuperados y rehabilitados</t>
  </si>
  <si>
    <t>Informes de visitas</t>
  </si>
  <si>
    <t>SG-SA-TerritorialCUN</t>
  </si>
  <si>
    <t>SG-SA-SMF</t>
  </si>
  <si>
    <t>SS-SMF</t>
  </si>
  <si>
    <t>La no respuesta por parte de la ANI, respecto a la aprobación de los diseños, del empalme de la vía terciaria con la vía nacional 6202.
Inobservancia de las obligaciones contractuales descritas en los criterios por parte del ejecutor de la obra, la falta de control, seguimiento por parte de la interventoría y supervisión tanto del contrato de obra como de interventoría.</t>
  </si>
  <si>
    <t>Debilidades en el seguimiento y control realizado por la Interventoría y Supervisión del municipio y del INVIAS, al haber reconocido el pago por concepto de imprevistos al contratista de obra, sin que estos hubiesen sido soportados y aprobados.</t>
  </si>
  <si>
    <t>Realizar dos (2) sesiones de capacitaciones a los supervisores de las interventorías, respecto al pago y reconocimiento de los imprevistos.</t>
  </si>
  <si>
    <t xml:space="preserve"> Dos (2) sesiones de capacitaciones a los supervisores de las interventorías, respecto al pago y reconocimiento de los imprevistos.</t>
  </si>
  <si>
    <t>Actas de capacitación respecto al pago y reconocimiento de los imprevistos.</t>
  </si>
  <si>
    <t>Administrativo con connotación fiscal y presunta disciplinaria</t>
  </si>
  <si>
    <t>Inobservancia de los principios de la función administrativa y de la gestión fiscal, de economía, eficiencia, eficacia y de la normativa precitada, así como de las obligaciones contractuales por parte del ejecutor de la obra, la falta de control, seguimiento por parte de la interventoría y supervisión del contrato de obra e interventoría, lo que generó mayores valores pagados al contratista de obra por concepto de transporte en materiales de río y cantera.</t>
  </si>
  <si>
    <t>Realizar dos (2) sesiones de capacitaciones a los supervisores de las interventorías, respecto a la obligación de las mismas de revisar los APU de cada proyecto.</t>
  </si>
  <si>
    <t>Actas de capacitación respecto a la obligación de revisar los APU de cada proyecto.</t>
  </si>
  <si>
    <t>Dos (2) sesiones de capacitaciones a los supervisores de las interventorías, respecto a la obligación de las mismas de revisar los APU de cada proyecto.</t>
  </si>
  <si>
    <t>Incumplimiento de las obligaciones contractuales por parte del contratista de obra, así como la falta de control y seguimiento por parte de la interventoría y supervisión del contrato de obra e interventoría.</t>
  </si>
  <si>
    <t>Realizar dos (2) sesiones de capacitaciones a los supervisores de las interventorías, respecto a la obligación de efectuar la revisión documental de cada contrato.</t>
  </si>
  <si>
    <t>Dos (2) sesiones de capacitaciones a los supervisores de las interventorías, respecto a la obligación de efectuar la revisión documental de cada contrato.</t>
  </si>
  <si>
    <t>Actas de capacitación a los supervisores de las interventorías, respecto a la obligación de efectuar la revisión documental de cada contrato.</t>
  </si>
  <si>
    <t>Apoyo de OAP y SF, sin que sean áreas lideres.</t>
  </si>
  <si>
    <t>Beneficio de auditoría según Contraloría General de la República, página 61 del informe.</t>
  </si>
  <si>
    <t>H3PDET-ANTyCAU. Cantidades de obra en Convenio Interadministrativo No.003 del 18 de febrero de 2020, municipio de Chigorodó, Antioquia.
Se evidenció la no intervención de los 11 metros iniciales de la placa huella; al respecto, la interventoría, el contratista y el municipio manifestaron verbalmente al equipo auditor de la CGR, que dicha situación se debió a que Autopistas Urabá S.A.S., en su calidad de Concesionario de la ruta nacional 6202, solicitó los diseños de los carriles de desaceleración y aceleración para otorgar el permiso de empalme entre el tramo de placa huella y la vía concesionada, que teniendo en cuenta que no se contaban con los recursos para los diseños en mención se decidió no intervenir los primeros 11 metros de placa huella, iniciándose la construcción de la misma en el K0+011 coordenadas 07°38'30.9"N 76°39'42,7"W.
Se estableció la longitud de 1.591,55 m de placa huella pagada al contratista, y ahora bien, al restarle los 1.587 m de placa huella construidos se evidenció un exceso de pago de 4,55 m de placa huella pagados a corte del acta parcial No. 8, razón por la cual se cuantificó este excedente como daño patrimonial al Estado, teniendo en cuenta que ya fue objeto de pago y no se construyó.
(...) mayores valores pagados al contratista de obra por 4,55 metros de placa huella, concretos y aceros en las alcantarillas, así como el incumplimiento de los diseños de las mismas ya que las estructuras de concreto se construyeron con menores dimensiones a las establecidas en los diseños.</t>
  </si>
  <si>
    <t>H4PDET-ANTyCAU. Reconocimiento de imprevistos en el proyecto: “Mejoramiento de vía terciaria Chigorodó – La Maporita mediante la construcción de placa de Huella, obras de arte en el municipio de Chigorodó, Antioquia”.
Una vez revisada la información del expediente, en lo referente al Convenio Interadministrativo No.003 de 2020, suscrito entre el Municipio de Chigorodó y la Asociación de Municipios Sostenibles de Colombia “ASOMUCOL”, se evidenció que en las ocho (8) actas parciales, se reconoció el pago al contratista a título de “Imprevistos” del 1% del valor de los costos directos de la obra ejecutada, sin que fueran objeto de soporte, de revisión y aprobación por parte de la interventoría en desarrollo del contrato en mención.</t>
  </si>
  <si>
    <t xml:space="preserve">H10PDET-ANTyCAU. Correlación en el número de facturas que se adjuntaron como soportes de las órdenes de operación para pago del anticipo del contrato de obra No. 1011-11-11-238-2019 municipio de Miranda, Cauca.
Se presentaron cuatro (4) facturas electrónicas de venta, de las cuales dos (2) tienen el mismo número de factura, la misma fecha de generación, expedidas por el mismo proveedor para la compra de los mismos materiales y por el mismo valor, la única diferencia es que una factura es para el proyecto de PLACA HUELLA JIGUAL SIERRA, con dirección de entrega municipio de Rosas Cauca, y la otra es para el proyecto PLACA HUELLA VEREDA GUATEMALA MUNICIPIO MIRANDA CAUCA, con dirección de entrega municipio de Miranda Cauca.
</t>
  </si>
  <si>
    <t>AEF-PDET-ANTyCAU</t>
  </si>
  <si>
    <t>Actuación Especial de Fiscalización obras PDET Antioquia y Cauca. (AEF-PDET-ANTyCAU)</t>
  </si>
  <si>
    <t>H1ACQuibdó-Medellín. Publicación Contractual. Contratos de obra 1432 de 2017 y 1456 de 2017 y contrato de interventoría 1458 de 2017.
Analizada la información precontractual del contrato de obras N° 1432 de 2017, se evidencia que dentro de los estudios previos y el aviso de convocatoria no se hace mención del certificado de disponibilidad presupuestal, por el contrario, dicha casilla se encuentra marcada con “xxxx” dejando así sin información; este documento (CDP Nro. 154117 del 25 de julio de 2017) el cual fue expedido con posterioridad a la creación de los documentos precontractuales (aviso de convocatoria de fecha 16 de junio de 2017, estudio previo está sin fecha de elaboración); no cumpliendo con lo estipulado en la norma y el manual de contratación de la entidad.
Así mismo, revisados los Contrato de Obra N° 1432 de 2017, Contrato de Obra N° 1456 de 2017 y Contrato de Interventoría N° 1458 de 2017 se pudo evidenciar que en la plataforma del SECOP no se encuentra la totalidad de los documentos que se deben publicar como lo son las ordenes de inicio, los RP, los informes de ejecución, las pólizas con sus respectivas actas de aprobación, los CDP y RP correspondientes a las adiciones.</t>
  </si>
  <si>
    <t>Deficiencia en la planeación del proceso contractual, vigilancia y control al momento de la aprobación de los documentos por parte de los funcionarios encargados de realizar dicha labor para dar inicio al proceso licitatorio; así mismo, se evidencia deficiencia en la utilización de los mecanismos de control adoptados y en el seguimiento efectuado por el instituto respecto de los documentos y actos administrativos del proceso de contratación que deben ser publicados en el Sistema Electrónico para la Contratación Pública -SECOP-, dentro de los términos establecidos en la ley, lo que trae como consecuencia la publicación incompleta de la información contractual puesta a disposición del público.
No se dio cumplimento a lo estipulado en la norma y el cargue de documentos se realizó de manera extemporánea, ratificando así la deficiencia del instituto en cuanto a la publicación en el Sistema Electrónico para la Contratación Pública -SECOP-.
El INVIAS no dio cumplimiento a lo estipulado en la norma y a lo plasmado en su Manual de Contratación, afectando así a los interesados y/o ciudadanos que desean acceder a toda la información de los procesos contractuales.</t>
  </si>
  <si>
    <t xml:space="preserve">Documentar y formalizar el  procedimiento del cargue de la información contractual, ligado al  manual de contratación donde se establezca el cargue de la información de los contratos del Invias. Dando cumplimiento a la obligación de ley, publicación de la información contractual. </t>
  </si>
  <si>
    <t>Documentar el cargue de la documentación en el SECOP 1 de los contratos 1432, 1456 y 1458 de 2017.</t>
  </si>
  <si>
    <t>Reporte de SECOP 1 donde se evidencie el cargue de los documentos.</t>
  </si>
  <si>
    <t>Deficiencias tanto en la ejecución de los trabajos por parte del contratista, como en los controles por parte de la interventoría y la supervisión, en la vigilancia permanentemente de la calidad y la ejecución de las actividades del proyecto y deficiencia en los mecanismos de control interno.</t>
  </si>
  <si>
    <t>Plan de reparación por parte del contratista donde indicaran actividades de mejora de los 427 puntos.</t>
  </si>
  <si>
    <t>H3ACQuibdó-Medellín. Determinación de actividades a ejecutar contrato de obra 1432 de 2017.
Se evidenciaron variaciones considerables en las actividades del presupuesto, reflejadas en capítulos con hasta el 226% con relación a las condiciones iniciales presentadas, donde hubo incremento, disminución y eliminación de actividades para balancear el proyecto.</t>
  </si>
  <si>
    <t>Debilidades durante la etapa de formulación, estructuración y desarrollo del proyecto y en el seguimiento por parte de la supervisión e interventoría y deficiencia en los mecanismos de control interno, lo que conlleva a que se haya incrementado el valor presupuestado del proyecto y la variación significativa hasta un máximo del 226,81%, como es el caso de los capítulos de explanación y estructura de drenajes en 167,94%.</t>
  </si>
  <si>
    <t>H4ACQuibdó-Medellín. Conformación del presupuesto a partir de lo contenido en los diseños del contrato de obra 1432 de 2017.
Se evidenció deficiencia en la conformación del presupuesto de obras, toda vez que en las condiciones iniciales no se tuvieron en cuenta actividades de los diseños imprescindibles para la construcción de algunos elementos constitutivos del proyecto como son fabricación, transporte y montaje de estructura metálica para puentes (puente La Playa), incluidos como Ítems no previstos.</t>
  </si>
  <si>
    <t>Deficiencias en la planeación, en lo referente a la determinación y cuantificación de las actividades iniciales prioritarias para ejecutar el proyecto y deficiencia en los mecanismos de control interno.</t>
  </si>
  <si>
    <t>H6ACQuibdó-Medellín. Informes de supervisión contrato de interventoría 1458 de 2017.
En relación a las funciones ejercidas en cuanto a la supervisión del contrato 1458 de 2017 y al proyecto Medellín - Quibdó, se evidencia que en los informes de seguimiento mensual realizados por el supervisor del contrato, no se incluyen comentarios relevantes atinentes al desarrollo del contrato de interventoría y del proyecto, ni al ejercicio de supervisión de los mismos, sino que se limitan a dar información general de los contratos, la relación de correspondencia cruzada y de comisiones realizadas durante el mes de seguimiento.</t>
  </si>
  <si>
    <t>Falencias en el desarrollo de la supervisión ejercida por la entidad contratante, lo que genera que no se cuente con la trazabilidad mensual de las observaciones realizadas por parte del supervisor del contrato de interventoría y del proyecto.</t>
  </si>
  <si>
    <t>Capacitar a los supervisores de los contratos en el adecuado diligenciamiento  del formato de informe mensual de supervisión.</t>
  </si>
  <si>
    <t xml:space="preserve">Jornada de capacitación al supervisor del contrato de interventoría.  </t>
  </si>
  <si>
    <t xml:space="preserve">Registro de contenido y asistencia de la capacitación al supervisor del contrato de interventoría. </t>
  </si>
  <si>
    <t>H7ACQuibdó-Medellín. Modificaciones en plan de cargas contrato 1458 de 2017.
(...) las cantidades establecidas en el plan de cargas exceden en los cargos operativos el 50% de lo establecido inicialmente en el del contrato 1458 de 2017, lo cual no ha correspondido solamente a la adición 1 al contrato de interventoría, sino también a necesidades relacionadas con atender los distintos frentes de trabajo durante el desarrollo del proyecto, necesidades que no se tuvieron en cuenta en las condiciones ofertadas para el desarrollo del ejercicio de interventoría, aun cuando se tenía claridad en relación a que con el contrato se iba a realizar la interventoría de dos contratos de obra, con frentes de obra distribuidos a lo largo de dos corredores viales (ruta 1307 y ruta 6002) (...). De igual manera, el no tener en cuenta las necesidades del proyecto para la adecuada ejecución de la interventoría, hizo que las cantidades requeridas para la atención de los costos administrativos aumentaran, en algunos casos, por encima del 150%.</t>
  </si>
  <si>
    <t>Deficiencias en la planeación de los recursos a utilizar en el contrato por parte del interventor, y deficiencias en la revisión y validación por parte del Invías de la oferta realizada, que debía prever que, con los recursos ofertados por parte del consultor se debía cubrir los frentes de obra a supervisar (teniendo en cuenta la extensión del corredor y el hecho de que se iba a realizar la supervisión de 2 contratos de obra), con todas sus implicaciones técnicas, operativas y administrativas.</t>
  </si>
  <si>
    <t>Administrativo con
presunta incidencia disciplinaria</t>
  </si>
  <si>
    <t>H8ACQuibdó-Medellín. Postes de referencia ruta 1307 y 6002.
En la visita realizada a las obras ejecutadas con los contratos 1432 de 2017 y 1456 de 2017 en la vía Quibdó – Medellín (Ruta 6002) y Quibdó – Las Ánimas (Ruta 1307), se evidenció que solamente se han colocado 3 postes de referencia conforme a lo establecido en el Manual de Señalización Vial 2015 (Pr 98 – 99 – 100 Ruta 1307). Los demás PRs se continúan señalizando con las señales establecidas en manuales anteriores, señales tipo bolardo (no han sido cambiadas).</t>
  </si>
  <si>
    <t>Falencias en el desarrollo de la supervisión ejercida por la interventoría y la entidad contratante, para que se ejecute conforme a la normativa vigente la actividad de señalización de postes de referencia.</t>
  </si>
  <si>
    <t xml:space="preserve">Estructurar de manera detallada, el cronograma para las actividades de señalización horizontal y vertical, así como de la instalación de los puntos de referencia en la Ruta 6002, con mes de inicio mayo de 2023 para el caso del contrato 1432 de 2017 y octubre de 2023 para el contrato 1456 de 2017, debido a que los contratos establecen que estas actividades deben llevarse a cabo próximas a la fecha de terminación de los contratos. </t>
  </si>
  <si>
    <t>Informe de interventoría con registro fotográfico</t>
  </si>
  <si>
    <t>ACQUIBDÓ-MEDELLÍN</t>
  </si>
  <si>
    <t>Auditoría de cumplimiento adelantada al proyecto transversal Quibdó - Medellín. Contratos 1432, 1456 y 1458 de 2017. (ACQUIBDÓ-MEDELLÍN)</t>
  </si>
  <si>
    <t xml:space="preserve">14 01 008   </t>
  </si>
  <si>
    <t xml:space="preserve">14 01 002   </t>
  </si>
  <si>
    <t>Implementar Plan de rehabilitación de los 427 puntos, teniendo en cuenta que el contrato se encuentra en ejecución y se cuenta con el Plan de Calidad de la interventoría el respectivo seguimiento.</t>
  </si>
  <si>
    <t xml:space="preserve"> Informe final de interventoría con registro fotográfico que evidencia la rehabilitación de los 427 puntos</t>
  </si>
  <si>
    <t>Jornada de capacitación a la  Subdirección de Modernización de Carreteras Nacionales con sus respectivas gerencias.</t>
  </si>
  <si>
    <t>Instalación de postes de referencia, según el alcance del contrato.</t>
  </si>
  <si>
    <t>La Subdirección de Defensa Jurídica consolidó la información en un reporte.</t>
  </si>
  <si>
    <t>H1-Denuncia2021-227748. Invasión, usufructo y transferencia al INVIAS de un inmueble ubicado en el municipio de Girardot – Cundinamarca.
El Lote 2 que hace parte de la mayor extensión del predio conocido como “Bodega del Kilómetro Uno”, de los extintos Ferrocarriles Nacionales de Colombia, ubicado en el municipio de Girardot, es un bien de la Nación en cabeza del extinto Ferrovías y está definido como parte del patrimonio del INVIAS. Sin embargo, a 15 de marzo de 2022 INVIAS no había realizado su transferencia. Este predio ha sido objeto de afectaciones viales y de invasión con construcciones, y es presuntamente usufructuado por terceros.</t>
  </si>
  <si>
    <t>H2-Denuncia2021-226968. Entrega de Memoria Técnica al Final de la Etapa de Preconstrucción, Contrato 1858 de 2020, suscrito por INVIAS.
La orden de inicio para el contrato de obra 1858 de 2020, suscrito por INVÍAS, se dio el 19 de marzo de 2021 (...). Sin embargo, se evidencia que los ajustes y diseños finales, tanto de la Transversal del Cusiana como de la Variante de Sogamoso, fueron aprobados por parte de la interventoría el 23 de diciembre de 2021, tal como se manifiesta en el oficio TCGSINV-1860-588. Esto indica que la memoria técnica fue aprobada 84 días después de lo previsto en el contrato, incumpliendo lo establecido en la sección 4.1.2 y 4.1.4 del Apéndice Técnico del contrato 1858 de 2020. En adición, la CGR no evidenció ninguna acción de apremio por parte de la Interventoría en relación con este incumplimiento, ni la realización de alguna modificación al contrato por parte del INVIAS para subsanar la situación aquí descrita.</t>
  </si>
  <si>
    <t>H1Denuncia2021-216384. Supervisión y ejecución del contrato LP-001-2021 para el “Mantenimiento y mejoramiento de vías rurales en el municipio de Encino, Departamento de Santander del Programa Colombia Rural".
Se evidenció que el contratista de obra no dio cabal cumplimiento a sus obligaciones contractuales, principalmente la referida dentro de la Cláusula 3 del Contrato (Alcance del Objeto); lo anterior, teniendo en cuenta que el Contrato de Obra Pública se pactó, incluyendo las adiciones realizadas, por un valor de $748.011.761, de lo cual, de acuerdo con lo establecido en el Acta de Entrega y Recibo Definitivo de Obra suscrita unilateralmente por la Interventoría, solo se ejecutaron $586.867.047, es decir un 78.45% del valor total contratado, del cual se han cancelado a la fecha dos actas de avance por un valor total de $402.543.757,
quedando por cancelar el acta final por un valor de $184.323.290; en este sentido, el saldo que quedó pendiente por ejecutar del contrato fue de $161.144.714.
Acción 1.</t>
  </si>
  <si>
    <t>H1Denuncia2021-216384. Supervisión y ejecución del contrato LP-001-2021 para el “Mantenimiento y mejoramiento de vías rurales en el municipio de Encino, Departamento de Santander del Programa Colombia Rural".
Se evidenció que el contratista de obra no dio cabal cumplimiento a sus obligaciones contractuales, principalmente la referida dentro de la Cláusula 3 del Contrato (Alcance del Objeto); lo anterior, teniendo en cuenta que el Contrato de Obra Pública se pactó, incluyendo las adiciones realizadas, por un valor de $748.011.761, de lo cual, de acuerdo con lo establecido en el Acta de Entrega y Recibo Definitivo de Obra suscrita unilateralmente por la Interventoría, solo se ejecutaron $586.867.047, es decir un 78.45% del valor total contratado, del cual se han cancelado a la fecha dos actas de avance por un valor total de $402.543.757,
quedando por cancelar el acta final por un valor de $184.323.290; en este sentido, el saldo que quedó pendiente por ejecutar del contrato fue de $161.144.714.
Acción 2.</t>
  </si>
  <si>
    <t xml:space="preserve">H1Denuncia2020-187038. Reintegro recursos no ejecutados del Convenio Interadministrativo 3522 de 2008.
Indebida gestión fiscal por parte del INVIAS, en la fase contractual y poscontractual del convenio 3522 de 2008 con la Universidad del Pacífico; debido a que el INVIAS no ha logrado la devolución de los recursos no ejecutados por $369.887.830.
Se evidencia que a la fecha no se han logrado suscribir las actas de entrega y recibo de interventoría; adicionalmente no obra dentro del expediente, certificación de pérdida de competencia para liquidar, expedido por el funcionario competente, obligación derivada del Manual de Contratación del INVIAS, para adelantar las acciones pertinentes.
</t>
  </si>
  <si>
    <t>H2ACQuibdó-Medellín. Calidad de las obras. Contrato 1432 de 2017.
En la ejecución del contrato 1432 de 2017, se evidencian deficiencias en el pavimento en 427 puntos; tales como, desportillamiento, lleno tras berma cunetas, problemas en sello de juntas, fracturas en bordillo, filtración de agua en berma cuneta y losa de pavimento, problema de texturizado, agrietamientos en las losas de pavimento en diferentes direcciones longitudinales y transversales que conllevan a que se reduzca la vida útil del pavimento y además no se preste un servicio de manera adecuada.
Las obras que presentan deficiencias en la calidad constructiva, están contempladas en las actas de obra números 13, 14, 19, 20, 21, 25, 30, 31, 33, 38, 39, 40, 41, 42, 43, 44 y 47; las cuales fueron pagadas en su totalidad y suman $148.341.196; por lo tanto, a la fecha hay un detrimento por ese valor.</t>
  </si>
  <si>
    <t xml:space="preserve">Desarrollar capacitación a los gestores y supervisores de la Subdirección de Modernización de Carreteras Nacionales de la Guía de Estructuración de Proyectos de Infraestructura de Transporte versión 2 del Instituto Nacional de Vías - INVIAS. </t>
  </si>
  <si>
    <t>Registro de contenido y asistencia de las capacitaciones sobre la Guía de Estructuración de Proyectos de Infraestructura de Transporte versión 2.</t>
  </si>
  <si>
    <t>Desarrollar capacitación a los gestores y supervisores de la Subdirección de Modernización de Carreteras Nacionales de la guía de Estructuración de Proyectos de Infraestructura de Transporte versión 2 del Instituto Nacional de Vías - INVIAS.</t>
  </si>
  <si>
    <t>Administrativo, con incidencia fiscal y presunta incidencia disciplinaria</t>
  </si>
  <si>
    <t xml:space="preserve">17 03 004   </t>
  </si>
  <si>
    <t>Deficiencias en el control y seguimiento a la retención y giro de los recursos originados por la contribución objeto de análisis, así como en la implementación de acciones tendientes al fortalecimiento de controles, metodologías y procedimientos que mitiguen el riesgo de pérdida de recursos correspondientes a obligaciones prescritas.</t>
  </si>
  <si>
    <t>Levantamiento e implementación en el aplicativo KAWAK de procedimiento para la retención y giro de los recursos originados por la contribución parafiscal estampilla Pro-UNAL y otras universidades.</t>
  </si>
  <si>
    <t>Realizar el levantamiento del procedimiento en el aplicativo KAWAK para la retención y giro de los recursos originados por la contribución parafiscal estampilla Pro-UNAL y otras universidades.</t>
  </si>
  <si>
    <t>Procedimiento aprobado e implementado en KAWAK</t>
  </si>
  <si>
    <t>Realizar proceso de capacitación a las partes interesadas sobre el procedimiento para la retención y giro de los recursos originados por la contribución parafiscal estampilla Pro-UNAL y otras universidades.</t>
  </si>
  <si>
    <t>Realizar capacitación del procedimiento a las Direcciones Territoriales, Grupo de Cuentas por Pagar y Grupo de Tesorería y Gestión Tributaría.</t>
  </si>
  <si>
    <t>Capacitación</t>
  </si>
  <si>
    <t>SF(Grupo de Tesorería y Gestión Tributaría)</t>
  </si>
  <si>
    <t>Administrativo con presunta incidencia disciplinaria y connotación fiscal</t>
  </si>
  <si>
    <t>H1Denuncia2022-238372-82111. Contrato de obra 1800 de 2020.
De acuerdo con la inspección realizada entre el 29 de septiembre y el 1 de octubre de 2022, las obras ejecutadas hasta la fecha de terminación del plazo, en su gran mayoría se encuentran parcialmente construidas y por lo tanto no son funcionales para el correcto funcionamiento del proyecto en su conjunto, lo que se constituye en un daño patrimonial estatal en cuantía de $674.597.468, el cual corresponde al valor pagado mediante las actas de recibo parcial del contrato 1800 de 2020, Nos. 10, 12 y 13.
Por otra parte, (...) de los $5.803.006.005, entregados como anticipo, la fiduciaria ha desembolsado $3.954.866.824, conforme las ordenes de operación aprobadas y autorizadas por la interventoría (...); de este último valor, se amortizaron $245.355.328,95 mediante los pagos efectuados al contratista, por concepto de las actas de recibo parcial Nos. 10, 12 y 13, lo que conllevó a que se configurara un detrimento patrimonial, en cuantía de $3.709.511.495, el cual corresponde a la diferencia entre lo desembolsado al contratista a través de las ordenes de operación aprobadas y autorizadas por la interventoría y lo amortizado hasta la fecha de terminación del contrato.
Por último, el INVIAS realizó pagos a cargo del contrato 1832 de 2020, mediante el cual se realizó la interventoría al contrato 1800 de 2020, por valor de $1.199.992.169,39, inversiones que se configuran en un daño patrimonial por cuanto, no se obtuvo el bien contratado, dado que las obras ejecutadas por estar inconclusas y/o sin cumplimiento de especificaciones técnicas, no son funcionales para el correcto funcionamiento del proyecto en su conjunto.</t>
  </si>
  <si>
    <t>Precario avance en la ejecución tanto física como financiera del contrato, teniendo como consecuencia la falta de facturación, causado por los incumplimientos del contratista en diferentes obligaciones contractuales.
(...) deficiencias en las funciones de seguimiento, control y vigilancia, por parte de la interventoría, ya que fueron ineficaces e ineficientes para lograr los objetivos de la misma, señalados en el Manual de Interventoría del INVIAS, del año 2016, y por ende para conminar al contratista de obra a cumplir con sus obligaciones durante el plazo de ejecución contractual.
(...) debilidades en el seguimiento, control y diligencia en las funciones de la interventoría, en el sentido de haber aprobado ordenes de operación al contratista, con fines de desembolso del anticipo, sin que el desarrollo físico y financiero del contrato fuera consecuente y razonable con dichos desembolsos.
(...) deficiencias para adelantar con oportunidad la legalización de los desembolsos (ordenes de operación) del anticipo.
(...) falta de oportunidad en las gestiones de la interventoría y la supervisión ejercida por el INVIAS, para haber conminado al contratista a la debida ejecución contractual con eficiencia y oportunidad, mediante procesos sancionatorios por el incumplimiento de las obligaciones contractuales.
(...) deficiente supervisión y monitoreo por parte del INVIAS al desarrollo del proyecto (contratos No. 1800 y 1832 de 2020), que coadyubó con la incompleta y precaria ejecución contractual y que generó un daño patrimonial al Estado.</t>
  </si>
  <si>
    <t xml:space="preserve">Capacitación </t>
  </si>
  <si>
    <t>H2Denuncia2022-238372-82111. Adición No. 1 al contrato de obra 1800 de 2020.
El 31 de diciembre de 2021, se suscribió entre las partes el adicional No. 1 al contrato 1800 de 2020, por $6.603.621.231, atendiendo la solicitud efectuada por el contratista mediante oficio No. ICV – 000232-2021 de fecha 28 de diciembre de 2021 (...).
No obstante, lo anterior, no se ven plenamente justificados los motivos y no existen los estudios de oportunidad y conveniencia para la suscripción del contrato adicional de casi un 50% del valor total del contrato, máxime teniendo en cuenta que, durante los nueve meses de ejecución del contrato el avance había sido precario y deficiente manteniendo durante todos los meses atrasos considerables en el plan de inversiones inicialmente pactado; además, para la fecha de la solicitud de adición del contrato, el instituto adelantaba un proceso administrativo sancionatorio por los posibles incumplimientos de las obligaciones contractuales por parte del contratista.</t>
  </si>
  <si>
    <t>Falta de rigurosidad de parte de la interventoría, frente al análisis y evaluación de las justificaciones técnicas y económicas presentadas por el contratista para solicitud de la adición, y por ende la falta de objetividad respecto a la aprobación dada a la solicitud, mediante el oficio CVODM3-296-2021, del 28 de diciembre de 2021; asimismo, se observa debilidades de control y manejo de los recursos, por parte de parte del instituto, al haber avalado dicha adición y la suscripción de la misma.
Deficiente evaluación de riesgos por parte de la entidad y específicamente de la unidad ejecutora del proyecto por parte del INVIAS, que mostraran la conveniencia para adicionar el contrato.</t>
  </si>
  <si>
    <t xml:space="preserve">Socialización del Manual de Contratación (numeral 25,6), para la aplicación integral del Manual de Interventoría durante la ejecución del proyecto. </t>
  </si>
  <si>
    <t>Jornadas de capacitación (presencial y/o virtual), sobre buenas practicas en el cumplimiento de los manuales de contratación e interventoría en el ejercicio de las funciones como supervisor de contratos suscritos por INVIAS.</t>
  </si>
  <si>
    <t>Denuncia 2022-238372-82111-D - Contrato de obra 1800 de 2020 y contrato de interventoría 1832 de 2020: “Mejoramiento, Gestión Social, Predial y Ambiental del Proyecto Bahía Solano - El Valle en el Departamento del Chocó Modulo 3. Programa Concluir y Concluir para la Reactivación de las Regiones".</t>
  </si>
  <si>
    <t xml:space="preserve">H1Denuncia2022-243507-82111. Estado convenio 1133 de 2021 y contratos derivados.
En la evaluación documental del convenio 1133 de 2021, se evidenció atraso en la ejecución de las obras objeto del convenio, dado que el contrato 167 fue suscrito por el municipio de Fresno hasta el 12 de marzo de 2022, pese a que el plazo de ejecución inicial del convenio era el 31 de julio de 2022, de acuerdo con la información suministrada por la entidad y lo consignado en el informe semanal de interventoría 17 del 28 de julio de 2022 presentaba 0% de avance del contrato.
El 30 de julio de 2022 se suscribe la modificación del contrato 167 de 2022, en la cláusula cuarta de plazo, aclarando la fecha de vencimiento del contrato del 31 de julio de 2022 hasta el 30 de septiembre de 2022. En el informe semanal 23 del 08 de septiembre de 2022, se reporta un atraso en la ejecución del contrato 167 de 2022 del 88,66%, indicando que la fecha de terminación contractual es el 30 de septiembre de 2022.
No obstante lo anterior, dentro de los informes de interventoría no se evidenció ningún requerimiento, ni aplicación de la cláusula 14 del contrato 167 de 2022.
</t>
  </si>
  <si>
    <t>Deficiencias en la planeación del convenio 1133 de 2021, en la ejecución, seguimiento y control de las obligaciones del contrato de obra 167 de 2022 y de interventoría contrato 2247 de 2021, lo que genera inoportunidad en la entrega de las inversiones a la comunidad.</t>
  </si>
  <si>
    <t>H2Denuncia2022-243507-82111. Rendimientos financieros convenio 1133 de 2021.
(...) la devolución de los rendimientos generados entre junio de 2021 a mayo de 2022 se realizó después del segundo desembolso, es decir, hasta febrero de 2022. Igualmente, en el informe de supervisión no se demuestra el reintegro oportuno de los rendimientos financieros generados en agosto de 2022.</t>
  </si>
  <si>
    <t>Deficiencias en el cumplimiento de las obligaciones legales por parte del municipio y del INVIAS, y debilidades en el seguimiento y control, por inoportunidad en el reintegro de los rendimientos financieros generados con los recursos de la nación.</t>
  </si>
  <si>
    <t xml:space="preserve">Solicitar al Municipio de Fresno-Tolima para que remita un informe  financiero integral con sus respectivos soportes, de los rendimientos financieros generados en la cuenta principal del convenio interadministrativo No. 1133 de 2021 y de las subcuentas derivadas (Si Aplica), acciones que permitan la recuperación del recurso público.
</t>
  </si>
  <si>
    <t xml:space="preserve">Oficio - Certificación Bancaria de rendimientos financieros actualizada.  
</t>
  </si>
  <si>
    <t>DENUNCIA2022-243507-82111</t>
  </si>
  <si>
    <t>DENUNCIA2022-238372-82111</t>
  </si>
  <si>
    <t>ACI.ESTAMPILLA-PROUNAL</t>
  </si>
  <si>
    <t>H8ACEstampillaUNAL. Liquidación retención contribución estampilla.
El agente retenedor INVIAS realizó la retención y traslado de la contribución sin aplicar la tarifa que correspondía a la base gravable del contrato, sin que el MEN revisara y trasladara a la DIAN.
Acción 1.</t>
  </si>
  <si>
    <t>H8ACEstampillaUNAL. Liquidación retención contribución estampilla.
El agente retenedor INVIAS realizó la retención y traslado de la contribución sin aplicar la tarifa que correspondía a la base gravable del contrato, sin que el MEN revisara y trasladara a la DIAN.
Acción 2.</t>
  </si>
  <si>
    <t>Denuncia 2022-243507-82111-D. Convenio 1133 de 2021. (DENUNCIA2022-243507-82111)</t>
  </si>
  <si>
    <t>Denuncia 2022-238372-82111-D. Contrato de obra 1800 de 2020 y contrato de interventoría 1832 de 2020. (DENUNCIA2022-238372-82111)</t>
  </si>
  <si>
    <t>AP = POMi / PBEA</t>
  </si>
  <si>
    <t xml:space="preserve">Comunicación escrita dirigida al Municipio de Fresno-Tolima.
</t>
  </si>
  <si>
    <t>Auditoría de cumplimiento intersectorial: Contribución parafiscal Estampilla Pro Universidad Nacional de Colombia y demás universidades estatales de Colombia. (ACI.ESTAMPILLA-PROUNAL)</t>
  </si>
  <si>
    <t>Administrativo con incidencia fiscal y presunta connotación disciplinaria</t>
  </si>
  <si>
    <t>H1DenunciasTransCarare. Actualización de estudios y diseños contrato de obra 1628 de 2020.
Dentro de las obligaciones del contratista con el cual se suscribió el Contrato 1628 de 2020, se encontraba la de realizar la “Actualización de Estudios y Diseños”, de la cual se registra en informes de interventoría y Acta de Recibo Parcial 23 de enero de 2023 un avance a 02/02/2023 del 37.23%. Sin embargo, en la información aportada por el Instituto Nacional de Vías -Invías- no se evidencian los productos de acuerdo con lo establecido contractualmente ni pronunciamiento de la Interventoría por la no entrega total de los mismos. A 31/01/2023 se había facturado y pagado $663.722.500 (incluido IVA), correspondiente al 100% del valor total correspondiente al ítem mencionado.
Acción 1.</t>
  </si>
  <si>
    <t>Debilidades en la ejecución contractual, así como la deficiente labor de interventoría, supervisión y en la gestión de INVIAS.</t>
  </si>
  <si>
    <t>Entregar los estudios y diseños con su respectiva memoria técnica de acuerdo con lo establecido en el anexo técnico del pliego de condiciones No. LP-DT-048-2020.</t>
  </si>
  <si>
    <t>Contar con los estudios y diseños conforme a lo establecido en el anexo técnico del pliego de condiciones No. LP-DT-048-2020, aprobados por la interventoría.</t>
  </si>
  <si>
    <t>Estudios y diseños aprobados por la interventoría</t>
  </si>
  <si>
    <t>H1DenunciasTransCarare. Actualización de estudios y diseños contrato de obra 1628 de 2020.
Dentro de las obligaciones del contratista con el cual se suscribió el Contrato 1628 de 2020, se encontraba la de realizar la “Actualización de Estudios y Diseños”, de la cual se registra en informes de interventoría y Acta de Recibo Parcial 23 de enero de 2023 un avance a 02/02/2023 del 37.23%. Sin embargo, en la información aportada por el Instituto Nacional de Vías -Invías- no se evidencian los productos de acuerdo con lo establecido contractualmente ni pronunciamiento de la Interventoría por la no entrega total de los mismos. A 31/01/2023 se había facturado y pagado $663.722.500 (incluido IVA), correspondiente al 100% del valor total correspondiente al ítem mencionado.
Acción 2.</t>
  </si>
  <si>
    <t>Realizar tres (3) sesiones de capacitaciones a los supervisores de las interventorías y gestores técnicos de proyectos frente al Manual de Interventoría y de Contratación, que incluya las causas de los hallazgos notificados por la Contraloría General de la República.</t>
  </si>
  <si>
    <t>Realizar capacitaciones.</t>
  </si>
  <si>
    <t xml:space="preserve">Actas de las capacitaciones </t>
  </si>
  <si>
    <t>Deficiente ejecución contractual, gestión del INVIAS, de la labor de interventoría y de supervisión.</t>
  </si>
  <si>
    <t>DENUNCIAS.TRANSVCARARE</t>
  </si>
  <si>
    <t>Denuncias  2022-243672-82111-D y 2022-244773-82111-D. Contrato 1628 de 2020. Transversal del Carare. (DENUNCIAS.TRANSVCARARE)</t>
  </si>
  <si>
    <t>Acción 1 considerada efectiva en numeral 3.5 informe de Auditoría Financiera 2022; Oficio 2023EE0095098, radicado INVIAS 57864 del 13/06/2023, y correo electrónico del líder de auditoría CGR, del 20/06/2023. Por tanto, excluida del plan de mejoramiento.</t>
  </si>
  <si>
    <t>Acción 2 considerada efectiva en numeral 3.5 informe de Auditoría Financiera 2022; Oficio 2023EE0095098, radicado INVIAS 57864 del 13/06/2023, y correo electrónico del líder de auditoría CGR, del 20/06/2023. Por tanto, excluida del plan de mejoramiento.</t>
  </si>
  <si>
    <t>Administrativo, con incidencia fiscal y presunta disciplinaria</t>
  </si>
  <si>
    <t>No aplicación por parte de INVIAS de los principios de planeación, economía, eficacia, eficiencia y responsabilidad, originado por la falta de estudios y diseños y demás insumos pertinentes que se requerían para la adjudicación del contrato de obra 1904 de 2020, en desarrollo del proceso de licitación pública LP-DT-056 de 2020. Aunado a las deficiencias en la labor de interventoría y supervisión, por cuanto no garantizaron que el plazo del contrato de obra 1904 de 2020 no se dilatara en la ejecución del mismo.</t>
  </si>
  <si>
    <t>Realizar tres (3) sesiones de capacitaciones a Subdirección de Estructuración de Proyectos, direcciones y unidades ejecutoras, de la  versión 3 de la Guía de Estructuración de Proyectos, donde se incluyó el componente social, predial y ambiental conforme a los hallazgos notificados por la Contraloría General de la República.</t>
  </si>
  <si>
    <t>No aplicación del principio de planeación por parte del Instituto Nacional de Vías, en el proceso de licitación pública LP-DT-056 de 2020, que dio origen al contrato de obra 1904 de 2020, lo cual no ha permitido avanzar en las obligaciones que tenía el contratista en materia de gestión predial, social y ambiental, puntualmente en la adquisición de los predios necesarios para el normal desarrollo de las obras.
Se evidencia que la interventoría contratada por INVIAS (Contrato 1913 de 2020) y la supervisión de la interventoría, han sido deficientes por cuanto las obligaciones que, en materia de gestión social, predial y ambiental, que tiene a cargo el contratista de obra, no se han cumplido en los términos inicialmente pactados (18 meses), ni en las prórrogas que se han suscitado, recalcando la desfinanciación de este componente, aspecto sobre el cual no se observa ninguna gestión por parte de los actores directamente involucrados (contratante, contratista, interventoría, supervisión).</t>
  </si>
  <si>
    <t>Acción 1.
Realizar tres (3) sesiones de capacitaciones a Subdirección de Estructuración de Proyectos, direcciones y unidades ejecutoras, de la  versión 3 de la Guía de Estructuración de Proyectos, donde se incluyó el componente social, predial y ambiental conforme a los hallazgos notificados por la Contraloría General de la República.</t>
  </si>
  <si>
    <t>Acción 2.
Realizar tres (3) sesiones de capacitaciones a los supervisores de las interventorías y gestores técnicos de proyectos, frente al Manual de Interventoría y de Contratación, que incluya las causas de los hallazgos notificados por la Contraloría General de la República.</t>
  </si>
  <si>
    <t>Deficiencias en el control ejercido por la interventoría y la supervisión al contrato de obra. Las actas de interventoría no reflejan la realidad financiera, mostrando inconsistencia en la información que no corresponde a los saldos reflejados en el extracto bancario. 
Aun cuando la entidad remitió soportes de ejecución, existen diferencias en los registros realizados en los diferentes informes y actas.</t>
  </si>
  <si>
    <t>Acción 2.
Realizar tres (3) sesiones de capacitaciones a los supervisores de las interventorías y gestores técnicos de proyectos frente al Manual de Interventoría y de Contratación, que incluya las causas de los hallazgos notificados por la Contraloría General de la República.</t>
  </si>
  <si>
    <t>H1AEF-Armenia-Montenegro-Quimbaya. Ejecución del contrato de obra 1904 de 2020 derivado de la licitación pública LP-DT-056-2020, estudios y diseños (contratos de consultoría 2573 de 2019 y 1505 de 2020) y contrato de interventoría 1913 de 2020.
El contrato de obra 1904 de 2020 no se ejecutó de manera oportuna de conformidad con lo pactado, debido a la carencia de los estudios y diseños definitivos que incluían, entre otros, el tema de gestión predial, social y ambiental, lo que ocasionó prórrogas, adiciones, modificaciones al contrato y al anexo técnico, provocando mayores costos en el contrato de obra 1904 de 2020 y de interventoría 1913 de 2020, por $2.684.453.325,67. La ejecución del contrato de obra 1904 de 2020 inició el 25 de marzo de 2021, sin embargo, los estudios y diseños se entregaron el 4 y 27 de agosto de 2022, además, se evidencian prórrogas en la ejecución del contrato de obra.</t>
  </si>
  <si>
    <t>H2AEF-Armenia-Montenegro-Quimbaya. Gestión de adquisición predial del contrato de obra 1904 de 2020.
En el "INFORME EJECUTIVO MENSUAL No. 19 - GESTIÓN Y ADQUISICIÓN PREDIAL”, elaborado por INVIAS, con corte a diciembre de 2022, se observó que, de 104 predios identificados en el inventario predial reportados por el contratista, la gestión predial realizada al 31 de diciembre de 2022 fue del 34%, en los tramos Armenia - Calarcá y Armenia – Montenegro. Se presenta una tabla que relaciona el pago del porcentaje de avance (entre el 70 y 100%) a 17 predios del total inventariado. Observándose lentitud en los avances de gestión, toda vez que Ia terminación del proyecto es hasta el 31 de julio de 2023.
Acción 1.</t>
  </si>
  <si>
    <t>H2AEF-Armenia-Montenegro-Quimbaya. Gestión de adquisición predial del contrato de obra 1904 de 2020.
En el "INFORME EJECUTIVO MENSUAL No. 19 - GESTIÓN Y ADQUISICIÓN PREDIAL”, elaborado por INVIAS, con corte a diciembre de 2022, se observó que, de 104 predios identificados en el inventario predial reportados por el contratista, la gestión predial realizada al 31 de diciembre de 2022 fue del 34%, en los tramos Armenia - Calarcá y Armenia – Montenegro. Se presenta una tabla que relaciona el pago del porcentaje de avance (entre el 70 y 100%) a 17 predios del total inventariado. Observándose lentitud en los avances de gestión, toda vez que Ia terminación del proyecto es hasta el 31 de julio de 2023.
Acción 2.</t>
  </si>
  <si>
    <t>H3AEF-Armenia-Montenegro-Quimbaya. Amortización de anticipo contrato de obra 1904 de 2020 y reporte de interventoría.
Diferencias en las actas e informes de seguimiento, en los saldos de los Registros Presupuestales, en el seguimiento financiero y amortización del anticipo relacionados en los saldos de las actas de obra y en los extractos de la cuenta bancaria del manejo del anticipo.
Acción 1.</t>
  </si>
  <si>
    <t>H3AEF-Armenia-Montenegro-Quimbaya. Amortización de anticipo contrato de obra 1904 de 2020 y reporte de interventoría.
Diferencias en las actas e informes de seguimiento, en los saldos de los Registros Presupuestales, en el seguimiento financiero y amortización del anticipo relacionados en los saldos de las actas de obra y en los extractos de la cuenta bancaria del manejo del anticipo.
Acción 2.</t>
  </si>
  <si>
    <t>AEF-DOBLE CALZADA ARMENIA-MONTENEGRO-QUIMBAYA</t>
  </si>
  <si>
    <t>Actuación Especial de Fiscalización: Construcción doble calzada Armenia-Montenegro-Quimbaya. Contrato de obra 1904 de 2020. (AEF-DOBLE CALZADA ARMENIA-MONTENEGRO-QUIMBAYA)</t>
  </si>
  <si>
    <t>SF(GC)</t>
  </si>
  <si>
    <t>Secretaría General</t>
  </si>
  <si>
    <t>AF2022</t>
  </si>
  <si>
    <t>18 01 100 </t>
  </si>
  <si>
    <t>H2AF2022. Depreciación bienes de uso público.
Incertidumbre en el saldo de la Cuenta 1.7.85 "Depreciación Acumulada de Bienes de Uso Público en Servicio (CR)", debido a que la política contable de estimaciones relacionadas con los bienes de uso público “BUP” establecida por el INVÍAS no describe los criterios técnicos con los cuales se establece la vida útil de los BUP, toda vez que existen criterios técnicos establecidos por el INVÍAS y el Ministerio de Transporte donde se establecen vidas útiles diferentes.</t>
  </si>
  <si>
    <t>Incumplimiento del Marco Normativo para entidades de Gobierno, respecto al análisis técnico para el establecimiento de las vidas útiles de los Bienes de Uso Público “BUP”; igualmente, falta de Sistemas de Información para la administración, gestión y generación de información de los hechos económicos que afectan el reconocimiento de los Bienes de Uso Público en los estados financieros del INVÍAS a 31 de diciembre de 2022.</t>
  </si>
  <si>
    <t>Actualizar el Manual de Políticas Contables con los criterios técnicos con los cuales se establece la vida útil de las Infraestructuras Públicas de Transporte a cargo del INVIAS.</t>
  </si>
  <si>
    <t>Actualizar, formalizar y socializar el Manual de Políticas Contables con los criterios técnicos con los cuales se establece la vida útil de las Infraestructuras Públicas de Transporte a cargo del INVIAS.</t>
  </si>
  <si>
    <t>Manual de políticas contables actualizado, formalizado y socializado.</t>
  </si>
  <si>
    <t>H3AF2022. Información cualitativa y cuantitativa revelada en las notas a los estados financieros del INVIAS a 31 de diciembre de 2022.
Del proceso de revisión y verificación de la información cualitativa y cuantitativa revelada en las Notas a los Estados Financieros del INVÍAS a 31 de diciembre de 2022, (...) se observó una serie de incorreciones relacionadas con: falta de información a revelar, incorrecciones de clasificación, presentación y registro de información, incumpliendo lo establecido en las normas de reconocimiento, medición, revelación y presentación de los hechos económicos por parte de las entidades de gobierno y en la Resolución 193 de 2020 donde se establece la plantilla para la preparación y presentación uniforme de las notas a los estados financieros y sus anexos, respecto a las revelaciones cualitativas y cuantitativas mínimas que INVÍAS debe revelar en las notas a los estados financieros a 31 de diciembre de 2022.</t>
  </si>
  <si>
    <t>Desconocimiento de los requerimientos normativos referente a las revelaciones mínimas que establece el Marco Normativo Contable, las normas de reconocimiento, medición, revelación y presentación de los hechos económicos por parte de las entidades de gobierno y la Resolución 193 de 2020; igualmente, deficiencias del proceso de control interno contable en la elaboración de las Notas a los Estados Financieros con corte al cierre de la vigencia 2022.</t>
  </si>
  <si>
    <t>18 01 001  </t>
  </si>
  <si>
    <t>H4AF2022. Reconocimiento de pasivos en los estados financieros del INVIAS a 31 de diciembre de 2022.
Se evidenció sobrestimación en el saldo a 31 de diciembre de 2022 de los pasivos reconocidos en los Estados Financieros a 31 de diciembre de 2022 por $5.738.472.366, debido a que los documentos soporte no permiten establecer con certeza jurídica la existencia de un pasivo real para el INVÍAS.</t>
  </si>
  <si>
    <t>Deficiencias en el proceso de control interno contable respecto a los controles establecidos para la depuración de las cifras y demás datos contenidos en los estados financieros del INVÍAS a 31 de diciembre de 2022.</t>
  </si>
  <si>
    <t>Adelantar el proceso de depuración contable en desarrollo de la "POLÍTICA PARA GARANTIZAR LA DEPURACIÓN Y SOSTENIBILIDAD DEL SISTEMA CONTABLE PÚBLICO DEL INVIAS", numeral 24 del anexo de la Resolución INVIAS 5143 de 2022.</t>
  </si>
  <si>
    <t>Adelantar programa de depuración, en el cual se identifiquen y se realicen las acciones con el fin de sanear las partidas.</t>
  </si>
  <si>
    <t>Notas a los Estados Financieros con revelación del grado de avance de las cuentas objeto de depuración</t>
  </si>
  <si>
    <t>Deficiencias de control interno contable en la revisión de la aplicación de la metodología de reconocido valor técnico para el cálculo de la provisión contable de los procesos judiciales, conciliaciones extrajudiciales y trámites arbitrales en contra de la entidad, deficiencias en la implementación de formatos para el registro y control para el cálculo de la provisión contable de los procesos judiciales registrados en el e-KOGUI, deficiencias en actividades de control interno contable para verificar la consistencia de la información de la provisión de procesos judiciales y laudos arbitrales en el e-KOGUI y los EEFF del INVÍAS.</t>
  </si>
  <si>
    <t>Secretaría General -  Dirección Jurídica</t>
  </si>
  <si>
    <t>Capacitación de la calificación de riesgo y registro de provisión de los procesos en el sistema eKogui.</t>
  </si>
  <si>
    <t>Capacitación anual</t>
  </si>
  <si>
    <t>Dirección Jurídica</t>
  </si>
  <si>
    <t>18 02 100 </t>
  </si>
  <si>
    <t>Ineficiente seguimiento por parte del INVÍAS al recaudo de ingresos propios y falta de análisis del comportamiento financiero y presupuestal del instituto. Igualmente, ausencia de acciones durante 2 vigencias fiscales, tendientes a minimizar el impacto generado como resultado de suscribir compromisos de gasto superiores al recaudo efectivo de los ingresos y de efectuar la inversión de recursos cuya liquidez no estaba garantizada.</t>
  </si>
  <si>
    <t>Montar un programa de mitigación del déficit generado del proceso de titularización.</t>
  </si>
  <si>
    <t>Notas a los Estados Financieros con revelación del grado de avance para la vigencia 2023</t>
  </si>
  <si>
    <t>DG-SF(GC)</t>
  </si>
  <si>
    <t>Dirección General - Secretaría General</t>
  </si>
  <si>
    <t>H10AF2022. Constitución de reserva inducida en la vigencia 2022.
El INVÍAS constituyó reservas presupuestales por $321.860.166.340 sin el cumplimiento de requisitos.</t>
  </si>
  <si>
    <t>Debilidades en el control y seguimiento a la ejecución de los compromisos en el cierre de la vigencia, así como en el cumplimiento de requisitos para la constitución de las reservas presupuestales. Igualmente, se evidenció que el INVÍAS cuenta con aplicativos insuficientes para el desarrollo de los procesos de apoyo financiero y presupuestal.</t>
  </si>
  <si>
    <t>Capacitar a los supervisores de los contratos sobre temas presupuestales tales como recursos presupuestales, definición del presupuesto de los contratos, adiciones presupuestales, justificación y constitución de reservas presupuestales y como evitar tanto su sobreestimación, como la pérdida de la misma, además de los Acuerdos de Nivel de Servicios - ANS 2022 de la DEO, referentes a temas como reprogramación vigencias futuras, saldos de apropiación y rezago presupuestal (reserva),  necesarios para el adecuado y oportuno seguimiento y control a la ejecución presupuestal, permitiendo identificar los entregables, las áreas responsables, los plazos, forma y medio de entrega correspondientes, que incluya las causas de los hallazgos notificados por la Contraloría General de la República.</t>
  </si>
  <si>
    <t>Realizar dos (2) sesiones de capacitaciones a los supervisores de las interventorías y gestores técnicos de proyectos.</t>
  </si>
  <si>
    <t>Actas de las capacitaciones</t>
  </si>
  <si>
    <t>SVR-SGI-SMF-SMCN</t>
  </si>
  <si>
    <t>Dirección de Ejecución y Operación</t>
  </si>
  <si>
    <t>H11AF2022. Constitución de reserva presupuestal para el convenio interadministrativo 1181 de 2021, en la vigencia 2022.
El INVÍAS constituyó reserva presupuestal para el convenio interadministrativo 1181 de 2021 sin el cumplimiento de requisitos, generando sobreestimación de la reserva presupuestal constituida en la vigencia 2022 por $10.000.000.000.</t>
  </si>
  <si>
    <t>Debilidades en el control y seguimiento a la ejecución de los compromisos en el cierre de la vigencia, así como al cumplimiento de requisitos para la constitución de las reservas presupuestales. Igualmente, se evidenció que el INVÍAS cuenta con aplicativos insuficientes para el desarrollo de los procesos de apoyo financiero y presupuestal.</t>
  </si>
  <si>
    <t>H12AF2022. Constitución de reserva presupuestal para los contratos 1809 de 2020 y 1646 de 2021, en la vigencia 2022.
El INVÍAS constituyó reservas presupuestales para los contratos 1809 de 2020 y 1646 de 2021, sin el cumplimiento de requisitos, generando una sobreestimación de la reserva presupuestal constituida en la vigencia 2022 por $48.435.908.021.</t>
  </si>
  <si>
    <t>Debilidades en el control y seguimiento a la ejecución de los compromisos en el cierre de la vigencia, así como en el cumplimiento de requisitos para la constitución de las reservas presupuestales. Igualmente, se prueba que el INVÍAS cuenta con aplicativos insuficientes para el desarrollo de los procesos de apoyo financiero y presupuestal.
De otra parte, el INVÍAS omitió el trámite para la aprobación de vigencias futuras ordinarias, al respecto, “la D.G.P.N ha insistido en numerosos conceptos en que el mecanismo para hacer viable la ejecución de contratos de duración superior a un año no es el de las reservas presupuestales si no el de las vigencias futuras".</t>
  </si>
  <si>
    <t>Dirección Técnica y de Estructuración</t>
  </si>
  <si>
    <t>H13AF2022. Fenecimiento de la reserva presupuestal constituida en la vigencia 2021 para los contratos 1632 de 2015, 1674 de 2015 y 1019 de 2018.
Fenecimiento de la reserva presupuestal constituida en la vigencia 2021 por $9.382.180.851,27, dando lugar a un desequilibrio presupuestal de los contratos relacionados y una posible subestimación del presupuesto a ejecutar en la vigencia 2023 para asumir obligaciones con terceros que no fueron tramitadas por la entidad.</t>
  </si>
  <si>
    <t>Dificultades y limitaciones para el desarrollo de las actividades de cierre presupuestal, así como falencias administrativas relacionadas con la omisión de las funciones establecidas para el trámite de las obligaciones de la entidad, descritas en los procedimientos para tal fin.
De otra parte, se identificó debilidades en el control y seguimiento a la ejecución de los compromisos.
Igualmente, se evidenció que las herramientas tecnológicas que apoyan el proceso de radicación y trámite de cuentas por pagar son insuficientes para el tamaño y robustez de la entidad misma.</t>
  </si>
  <si>
    <t xml:space="preserve">H14AF2022. Trámite de pasivos exigibles – vigencias expiradas en la vigencia 2022. 
Según reportó el Instituto Nacional de Vías, en la vigencia 2022 se tramitaron 10 pasivos exigibles – vigencias expiradas por $1.648.972.929, para el pago de obligaciones originadas en las vigencias 2020 y 2021. Una vez revisadas las Resoluciones por las cuales se ordena el pago de las vigencias expiradas y las causas que dieron origen a este trámite, se evidenciaron
falencias en el desarrollo de los procesos de cierre presupuestal por la no radicación y trámite de cuentas por pagar por parte de la entidad en la vigencia correspondiente, situación que da como resultado una reserva constituida al cierre de la vigencia 2020 y 2021 sin el cumplimiento de requisitos sobre el entendido que ya se había dado la recepción del bien y/o servicio.
De otra parte, se acudió al trámite de vigencias expiradas para compromisos que tenían saldo en reserva presupuestal, lo que ocasionó el fenecimiento del saldo en reserva al no ser utilizado, castigando el presupuesto disponible para la vigencia 2022. </t>
  </si>
  <si>
    <t xml:space="preserve">Dificultades y limitaciones para el desarrollo de las actividades de cierre presupuestal de las vigencias fiscales 2020 y 2021, así como falencias administrativas relacionadas con la omisión de las funciones establecidas para el trámite de las obligaciones de la entidad, descritas en los procedimientos para tal fin. </t>
  </si>
  <si>
    <t>SVR-SGI-SMF-SMCN-SG</t>
  </si>
  <si>
    <t>Dirección de Ejecución y Operación - Secretaría General</t>
  </si>
  <si>
    <t>H15AF2022. Planeación y estructuración de los convenios del programa “vive Colombia vías verdes”. 
Como premisa inicial, se evidencia un error por parte de Proyecta al indicar que el porcentaje de Administración del Convenio 2068-2021 es del 41%, ya que, una vez revisada y analizada la información inicialmente recibida por parte de INVÍAS, la suma de la “Carga Impositiva + Personal + Instalaciones” da un total de 40,5% (...). Esta diferencia del 0,5%, representa la suma de $414.023.477,40 COP.
Por otra parte, una vez verificada la información inicial versus los soportes remitidos por INVÍAS (...), se evidencia una diferencia de un 13,50% que no es justificada técnicamente por la Entidad y que se limita a ser sustentada por una regla de tres simple. Esta diferencia, representa $5.589.316.944,90 en el total acumulado del A.I.U del Convenio 2068-2021 y el A.I.U sustentado con la información recibida en la última respuesta emitida por la Entidad.
Sumado a lo anterior, es notable que en la estructuración de los diferentes convenios firmados por parte de INVÍAS, en cuanto al Programa “Viva Colombia Vías Verdes”, no se suscribe cláusula alguna que permita que la Entidad pueda exigir el sustento de los presupuestos, A.P.U`s y A.I.U`s de cada uno de los contratos que los convenios suscriben con terceros y que se convierten en presupuestos que INVÍAS debe financiar. Tampoco se evidencia que se suscriba cláusula alguna que obligue al convenido a argumentar y soportar los presupuestos que se disponen a contratar con un tercero previo a la adjudicación de los mismos, teniendo en cuenta que quien finalmente aporta los recursos para el desarrollo de
los mismos es INVÍAS. 
Acción 1.</t>
  </si>
  <si>
    <t xml:space="preserve">Inadecuada planeación y estructuración de los convenios del programa “VIVE COLOMBIA VÍAS VERDES”, y falta de transparencia en el cálculo de la administración que hace parte del A.I.U del convenio 2068-2021.
Gestión antieconómica e ineficiente del manejo del recurso público, puesto que se está aceptando por parte del INVÍAS, en el componente de administración en el AIU contractual, unas cifras sin justificar, siendo pertinente indicar que a mayo de 2023 no se han dado pagos. </t>
  </si>
  <si>
    <t>Acción 1.
Realizar tres (3) sesiones de capacitaciones a la Subdirección de Estructuración de Proyectos; direcciones y unidades ejecutoras de la versión 3 de la Guía de Estructuración de Proyectos, donde se incluyó el componente social, predial y ambiental conforme a los hallazgos notificados por la Contraloría General de la República.</t>
  </si>
  <si>
    <t>H15AF2022. Planeación y estructuración de los convenios del programa “vive Colombia vías verdes”. 
Como premisa inicial, se evidencia un error por parte de Proyecta al indicar que el porcentaje de Administración del Convenio 2068-2021 es del 41%, ya que, una vez revisada y analizada la información inicialmente recibida por parte de INVÍAS, la suma de la “Carga Impositiva + Personal + Instalaciones” da un total de 40,5% (...). Esta diferencia del 0,5%, representa la suma de $414.023.477,40 COP.
Por otra parte, una vez verificada la información inicial versus los soportes remitidos por INVÍAS (...), se evidencia una diferencia de un 13,50% que no es justificada técnicamente por la Entidad y que se limita a ser sustentada por una regla de tres simple. Esta diferencia, representa $5.589.316.944,90 en el total acumulado del A.I.U del Convenio 2068-2021 y el A.I.U sustentado con la información recibida en la última respuesta emitida por la Entidad.
Sumado a lo anterior, es notable que en la estructuración de los diferentes convenios firmados por parte de INVÍAS, en cuanto al Programa “Viva Colombia Vías Verdes”, no se suscribe cláusula alguna que permita que la Entidad pueda exigir el sustento de los presupuestos, A.P.U`s y A.I.U`s de cada uno de los contratos que los convenios suscriben con terceros y que se convierten en presupuestos que INVÍAS debe financiar. Tampoco se evidencia que se suscriba cláusula alguna que obligue al convenido a argumentar y soportar los presupuestos que se disponen a contratar con un tercero previo a la adjudicación de los mismos, teniendo en cuenta que quien finalmente aporta los recursos para el desarrollo de
los mismos es INVÍAS. 
Acción 2.</t>
  </si>
  <si>
    <t>Acción 2.
Capacitar a los supervisores y gestores técnicos de proyectos frente al Manual de Interventoría y de Contratación, que incluya las causas de los hallazgos notificados por la Contraloría General de la República.</t>
  </si>
  <si>
    <t>Realizar dos (2) sesiones de capacitaciones a los supervisores y gestores técnicos de proyectos frente al Manual de Interventoría y de Contratación.</t>
  </si>
  <si>
    <t>H16AF2022. Cumplimiento de los procedimientos y cláusulas contractuales del convenio 2068 de 2021.
Revisado el convenio 2068 de 2021, se observa que la empresa PROYECTA cuenta con orden de inicio desde el pasado 29 de diciembre de 2021 y transcurridos 8 meses según el informe del mes de septiembre aún no se contaba con estudios y diseños como está estipulado en los Estudios Previos en la etapa Nro. 1. De preconstrucción, donde se define que en los primeros 6 meses se realizaría los estudios y diseños. Así mismo, en los informes se observó que desde el mes de enero se venía dejando claridad de que existían muchos errores en la minuta del convenio que debían ser corregidos y no se especificaban qué puntos debían ser corregidos, sin embargo, en el mes de diciembre, ya transcurrido 12 meses, se realizó una modificación a la minuta y una reprogramación de recursos.
Acción 1.</t>
  </si>
  <si>
    <t>Falta de efectividad en los controles en el procedimiento contractual con una presunta violación de las cláusulas contractuales y de los principios de la contratación. La falta de celeridad y eficacia en los procedimientos que estaban previstos para contratar.</t>
  </si>
  <si>
    <t>Acción 1.
Capacitar a los supervisores y gestores técnicos de proyectos frente al Manual de Interventoría y de Contratación, que incluya las causas de los hallazgos notificados por la Contraloría General de la República.</t>
  </si>
  <si>
    <t>H16AF2022. Cumplimiento de los procedimientos y cláusulas contractuales del convenio 2068 de 2021.
Revisado el convenio 2068 de 2021, se observa que la empresa PROYECTA cuenta con orden de inicio desde el pasado 29 de diciembre de 2021 y transcurridos 8 meses según el informe del mes de septiembre aún no se contaba con estudios y diseños como está estipulado en los Estudios Previos en la etapa Nro. 1. De preconstrucción, donde se define que en los primeros 6 meses se realizaría los estudios y diseños. Así mismo, en los informes se observó que desde el mes de enero se venía dejando claridad de que existían muchos errores en la minuta del convenio que debían ser corregidos y no se especificaban qué puntos debían ser corregidos, sin embargo, en el mes de diciembre, ya transcurrido 12 meses, se realizó una modificación a la minuta y una reprogramación de recursos.
Acción 2.</t>
  </si>
  <si>
    <t>Acción 2.
Modificar el  convenio con el fin de contar con mayores herramientas  para realizar el control y seguimientos de los contratos derivados.</t>
  </si>
  <si>
    <t>Modificar la clausula  del convenio  referente  al Comité de Seguimiento Técnico, que le permita la participación al INVIAS en la toma decisiones que comprometan los recursos del convenio.</t>
  </si>
  <si>
    <t xml:space="preserve"> Minuta de la modificación </t>
  </si>
  <si>
    <t>Administrativo con incidencia fiscal y presunta incidencia disciplinaria</t>
  </si>
  <si>
    <t>H17AF2022. Mayor permanencia de interventoría – contrato 1022 de 2018 – Variante de San Gil.
Dentro de los documentos de la adición al contrato de interventoría, y de prórroga al contrato de obra, no se contempla en el clausulado que el contratista asuma los costos de la mayor permanencia de la interventoría en obra imputables a él. Es de indicar que, el hecho de que la misma deba permanecer por más tiempo se debe en parte por causas imputables al contratista, y probadas por el Instituto. El Invías está asumiendo, de su presupuesto, los costos generados por mayor permanencia de interventoría que claramente son imputables al contratista de obra. Este perjuicio se calcula por un monto de $616.026.489.
(...) Durante el desarrollo de la ejecución del contrato, el contratista ha venido presentando atraso en el programa de inversiones, los cuales no han sido mitigados, por lo cual la Subdirección de Modernización de Carreteras Nacionales realizó la solicitud de proceso administrativo sancionatorio el 31 de julio de 2021.
Acción 1.</t>
  </si>
  <si>
    <t>Deficiencias en planeación y gestión del proyecto, que han generado inconvenientes prediales (demoras en adquisición de predios), inconvenientes en licencias ambientales y otras (demoras en gestiones de licencias ambientales y permisos arqueológicos), e inconvenientes técnicos (condiciones técnicas no contempladas por el constructor, lo cual denota deficiencias en su revisión de los Estudios y Diseños).
Inadecuada gestión fiscal en la ejecución de las obras objeto del contrato 1019 de 2018, por parte del contratista de obra, que ha generado una gestión antieconómica e ineficiente de las inversiones en el citado contrato.
Deficiencias en el ejercicio de supervisión y gestión técnica del proyecto, toda vez que, en el momento de dar concepto y visto bueno a las adiciones y prórrogas a los contratos de obra e interventoría, no se contempló el hecho de que parte del atraso presentado en el proyecto es imputable al contratista.</t>
  </si>
  <si>
    <t>H17AF2022. Mayor permanencia de interventoría – contrato 1022 de 2018 – Variante de San Gil.
Dentro de los documentos de la adición al contrato de interventoría, y de prórroga al contrato de obra, no se contempla en el clausulado que el contratista asuma los costos de la mayor permanencia de la interventoría en obra imputables a él. Es de indicar que, el hecho de que la misma deba permanecer por más tiempo se debe en parte por causas imputables al contratista, y probadas por el Instituto. El Invías está asumiendo, de su presupuesto, los costos generados por mayor permanencia de interventoría que claramente son imputables al contratista de obra. Este perjuicio se calcula por un monto de $616.026.489.
(...) Durante el desarrollo de la ejecución del contrato, el contratista ha venido presentando atraso en el programa de inversiones, los cuales no han sido mitigados, por lo cual la Subdirección de Modernización de Carreteras Nacionales realizó la solicitud de proceso administrativo sancionatorio el 31 de julio de 2021.
Acción 2.</t>
  </si>
  <si>
    <t>Acción 2.
Capacitar a los supervisores de los contratos sobre temas presupuestales tales como recursos presupuestales, definición del presupuesto de los contratos, adiciones presupuestales, justificación y constitución de reservas presupuestales y como evitar tanto su sobreestimación, como la pérdida de la misma, además de los Acuerdos de Nivel de Servicios - ANS 2022 de la DEO, referentes a temas como reprogramación vigencias futuras, saldos de apropiación y rezago presupuestal (reserva),  necesarios para el adecuado y oportuno seguimiento y control a la ejecución presupuestal, permitiendo identificar los entregables, las áreas responsables, los plazos, forma y medio de entrega correspondientes, que incluya las causas de los hallazgos notificados por la Contraloría General de la República.</t>
  </si>
  <si>
    <t>H17AF2022. Mayor permanencia de interventoría – contrato 1022 de 2018 – Variante de San Gil.
Dentro de los documentos de la adición al contrato de interventoría, y de prórroga al contrato de obra, no se contempla en el clausulado que el contratista asuma los costos de la mayor permanencia de la interventoría en obra imputables a él. Es de indicar que, el hecho de que la misma deba permanecer por más tiempo se debe en parte por causas imputables al contratista, y probadas por el Instituto. El Invías está asumiendo, de su presupuesto, los costos generados por mayor permanencia de interventoría que claramente son imputables al contratista de obra. Este perjuicio se calcula por un monto de $616.026.489.
(...) Durante el desarrollo de la ejecución del contrato, el contratista ha venido presentando atraso en el programa de inversiones, los cuales no han sido mitigados, por lo cual la Subdirección de Modernización de Carreteras Nacionales realizó la solicitud de proceso administrativo sancionatorio el 31 de julio de 2021.
Acción 3.</t>
  </si>
  <si>
    <t>Acción 3.
Capacitar a los supervisores y gestores técnicos de proyectos frente al Manual de Interventoría y de Contratación, que incluya las causas de los hallazgos notificados por la Contraloría General de la República.</t>
  </si>
  <si>
    <t>H18AF2022. Pavimentación frente Ricaurte – Mallama. Contrato 1111 de 2021 - Variante San Francisco Mocoa.
Con el contrato 1111 de 2021 se está atendiendo un frente de rehabilitación en el sector Ricaurte – Mallama del corredor Tumaco – San Francisco, el cual se ubica a más de 200 km de las obras principales, objeto del contrato de obra, lo cual, a corto plazo, está afectando los rendimientos de obra en ese frente porque el contratista de obra está concentrando sus esfuerzos en el frente de rehabilitación, y a mediano y largo plazo, la disminución de recursos en el capítulo de obras subterráneas afecta el alcance del proyecto, poniendo en riesgo el cumplimiento de las metas físicas del mismo.</t>
  </si>
  <si>
    <t>Deficiencias administrativas por parte del Invías, en cuanto al desarrollo de la planeación y el control del proyecto, en lo relacionado con el hecho de que se debió contar con los estudios y el presupuesto para la rehabilitación del sector Ricaurte – Mallama, tanto para los contratos de obra como el de interventoría, a fin de no causar traumatismos en el desarrollo de la obra.</t>
  </si>
  <si>
    <t>Realizar tres (3) sesiones de capacitaciones a la Subdirección de Estructuración de Proyectos; direcciones y unidades ejecutoras de la versión 3 de la Guía de Estructuración de Proyectos, donde se incluyó el componente social, predial y ambiental conforme a los hallazgos notificados por la Contraloría General de la República.</t>
  </si>
  <si>
    <t>H19AF2022. Pavimentación inicio de vía frente San Francisco – Contrato 1111 de 2021.
Dentro de las condiciones contractuales del contrato 1111 de 2021 no se tiene en cuenta, como elemento prioritario, la pavimentación de la vía existente en el sector 1 (PR 0+000 al PR 7+103), la cual fue construida previamente en otro contrato y
hace parte integral del corredor a terminar, sino que se deja como una obra complementaria, a criterio de ser pavimentada o no por el Instituto, según lo considere pertinente o no.</t>
  </si>
  <si>
    <t>Deficiencias en la estructuración y planificación del proyecto por parte del instituto, toda vez que no se contempla como parte del objeto principal de este contrato, la pavimentación del sector donde ya hay tanto calzada conformada, como estabilización de taludes y obras de drenaje.</t>
  </si>
  <si>
    <t>H20AF2022. Ejecución de obras en longitud de un kilómetro en seis meses frente San Francisco – Contrato 1111 de 2021.
Dentro de los requerimientos del contrato 1111 de 2021 se especifica que se deben adelantar actividades en una longitud de por lo menos 1 km del corredor. Sin embargo, con corte a 29 de marzo de 2023, este requerimiento no se cumplió, toda vez que no se han ejecutado por completo las actividades y estructuras correspondientes al primer kilómetro de vía, definido a partir del punto PR 7+103, sino que el contratista continúa haciendo actividades de replanteo y hasta esa fecha estaba en los inicio de actividades constructivas de caissons para el puente 9A y en inicio de cortes y explanaciones.</t>
  </si>
  <si>
    <t>Deficiencias en la organización logística del contratista para acometer las obras en los distintos frentes de obra, de acuerdo con sus obligaciones contractuales; así como deficiencias en el seguimiento y control en el cumplimiento de las obligaciones emanadas del contrato.</t>
  </si>
  <si>
    <t>Capacitar a los supervisores y gestores técnicos de proyectos frente al Manual de Interventoría y de Contratación, que incluya las causas de los hallazgos notificados por la Contraloría General de la República.</t>
  </si>
  <si>
    <t>H21AF2022. Cumplimiento del artículo 292 de la ley 1955 de 2019, relacionada con la verificación de la gestión eficiente de la energía de los edificios.
Inefectividad de las acciones realizadas por el INVÍAS para lograr un ahorro del consumo de energía en edificios de mínimo 15% respecto del consumo del año anterior desde el año 2019 y a partir del segundo año con metas escalonadas; meta que debía ser alcanzada más tardar en el año 2022. Lo anterior, genera un incumplimiento en la normatividad de la gestión eficiente de la energía de los edificios artículo 292 de la Ley 1955 de 2019.
Actividad 1.</t>
  </si>
  <si>
    <t>Deficiencias en la gestión e implementación de acciones tendientes al ahorro energético de los edificios del INVÍAS, en el sentido que no se han establecido metas anuales ni políticas de eficiencia energética en la entidad.</t>
  </si>
  <si>
    <t>Implementar el programa de uso eficiente y ahorro de energía para la entidad.</t>
  </si>
  <si>
    <t>Campañas informativas y de sensibilización una (1) vez al mes por medio de la intranet.</t>
  </si>
  <si>
    <t>Reporte de comunicaciones</t>
  </si>
  <si>
    <t>H21AF2022. Cumplimiento del artículo 292 de la ley 1955 de 2019, relacionada con la verificación de la gestión eficiente de la energía de los edificios.
Inefectividad de las acciones realizadas por el INVÍAS para lograr un ahorro del consumo de energía en edificios de mínimo 15% respecto del consumo del año anterior desde el año 2019 y a partir del segundo año con metas escalonadas; meta que debía ser alcanzada más tardar en el año 2022. Lo anterior, genera un incumplimiento en la normatividad de la gestión eficiente de la energía de los edificios artículo 292 de la Ley 1955 de 2019.
Actividad 2.</t>
  </si>
  <si>
    <t>Sensibilización semestralmente a las direcciones territoriales  a través de reuniones virtuales.</t>
  </si>
  <si>
    <t>H21AF2022. Cumplimiento del artículo 292 de la ley 1955 de 2019, relacionada con la verificación de la gestión eficiente de la energía de los edificios.
Inefectividad de las acciones realizadas por el INVÍAS para lograr un ahorro del consumo de energía en edificios de mínimo 15% respecto del consumo del año anterior desde el año 2019 y a partir del segundo año con metas escalonadas; meta que debía ser alcanzada más tardar en el año 2022. Lo anterior, genera un incumplimiento en la normatividad de la gestión eficiente de la energía de los edificios artículo 292 de la Ley 1955 de 2019.
Actividad 3.</t>
  </si>
  <si>
    <t>Seguimiento trimestral a la implementación del programa de uso eficiente y ahorro de energía.</t>
  </si>
  <si>
    <t>H22AF2022. Cumplimiento del Decreto 397 de 2022, relacionado con la austeridad del gasto.
Inefectividad de las acciones realizadas por el INVÍAS para el cumplimiento del plan de austeridad del gasto 2022 para los órganos que hacen parte del Presupuesto General de la Nación, Decreto 397 de 2022.
Acción 1.</t>
  </si>
  <si>
    <t>Deficiencias en la gestión e implementación de acciones tendientes a la austeridad del gasto del INVÍAS, como entidad perteneciente al presupuesto nacional, en el sentido de la poca efectividad de las acciones tendientes al ahorro de recursos.
Debilidades en planeación y ejecución de recursos de funcionamiento, que a futuro pueden ser identificadas como incorrecciones.</t>
  </si>
  <si>
    <t>Formulación del plan de austeridad vigencia 2023 (Reducir en 5% el valor pagado de horas extras para la vigencia 2023, reducir en un 10% el gasto en telefonía análoga para la vigencia 2023, reducir en 5 % el gasto de combustible para la vigencia 2023, disminuir en un 3% el gasto en fotocopias para la vigencia 2023, disminuir en un 5% el Gasto en Comisiones de Servicio y Tiquetes, reducir en un 5% la contratación por prestación de servicios de la entidad, disminuir en un 50% el gasto de  resmas de papel para la vigencia 2023).</t>
  </si>
  <si>
    <t>Formular plan de austeridad vigencia 2023.</t>
  </si>
  <si>
    <t>Plan de austeridad formulado</t>
  </si>
  <si>
    <t>H22AF2022. Cumplimiento del Decreto 397 de 2022, relacionado con la austeridad del gasto.
Inefectividad de las acciones realizadas por el INVÍAS para el cumplimiento del plan de austeridad del gasto 2022 para los órganos que hacen parte del Presupuesto General de la Nación, Decreto 397 de 2022.
Acción 2.</t>
  </si>
  <si>
    <t>Verificación trimestrales del plan de austeridad vigencia 2023 (Reducir en 5% el valor pagado de horas extras para la vigencia 2023, reducir en un 10% el gasto en telefonía análoga para la vigencia 2023, reducir en 5 % el gasto de combustible para la vigencia 2023, disminuir en un 3% el gasto en fotocopias para la vigencia 2023, disminuir en un 5% el Gasto en Comisiones de Servicio y Tiquetes, reducir en un 5% la contratación por prestación de servicios de la entidad, disminuir en un 50% el gasto de  resmas de papel para la vigencia 2023).</t>
  </si>
  <si>
    <t>Realizar reportes.</t>
  </si>
  <si>
    <t>Administrativo con incidencia fiscal</t>
  </si>
  <si>
    <t xml:space="preserve">14 04 009   </t>
  </si>
  <si>
    <t>H23AF2022. Suscripción del Otrosí modificatorio al contrato de obra 642 de 2015 – Inclusión y suscripción de una cláusula compromisoria.
Antes de la finalización del plazo contractual, mediante un otrosí modificatorio al contrato de obra Nro. 642 de 2015, el INVÍAS y el contratista decidieron incluir una cláusula compromisoria, con el fin de dirimir unas divergencias existentes y la Oficina Jurídica del INVÍAS rindió concepto desfavorable a la solicitud de modificación del contrato para la inclusión de una cláusula compromisoria y dispuso que, si se quería utilizar un mecanismo alternativo de resolución de conflictos, se acudiera a la Conciliación Extrajudicial, la cual se adelantaría ante el Procurador Judicial Administrativo y el acuerdo resultante, sería aprobado por el Juez Administrativo (Juez natural del contrato), además Adujo que este mecanismo no solo era gratuito, mientras que el procedimiento arbitral resultaría muy oneroso para la entidad.
Dicho lo anterior, si se quería velar por salvaguardar los intereses del Estado, debió sujetarse el INVÍAS a las recomendaciones realizada por la oficina jurídica, dado que los $1.008.632.462,29 nunca debieron salir del estado a raíz de una cláusula compromisoria que su concepto por parte de la oficina jurídica siempre fue desfavorable.</t>
  </si>
  <si>
    <t xml:space="preserve">Suscripción de un otrosí, incluyendo una cláusula compromisoria que implicaba un proceso arbitral, el cual generó gastos innecesarios al Invías omitiendo conceptos jurídicos el cual fueron desfavorables, lo anterior debió tenerse en cuenta buscando otras alternativas sugeridas por la Oficina Jurídica de la entidad. </t>
  </si>
  <si>
    <t>Incorporar en el Manual de Contratación una disposición que tratándose de suscripción de pactos arbitrales (compromiso y/o cláusula compromisoria) sobre contratos en curso suscritos por el INVÍAS, será el director jurídico quien previo concepto analizará las razones que justifican su procedencia, siendo este vinculante. Lo anterior, en consideración a la Directiva Presidencial N° 04 de 2018.</t>
  </si>
  <si>
    <t>Incorporar en el Manual de Contratación del INVÍAS, lo estipulado en la acción de mejora.</t>
  </si>
  <si>
    <t>DG-DJ-SDJ</t>
  </si>
  <si>
    <t>Dirección General - Dirección Jurídica</t>
  </si>
  <si>
    <t>H1AEFJUANCHITO. Actas de ajustes. Contrato 1483 de 2014.
La metodología para el cálculo de los ajustes del contrato 1483 de 2014, no está de acuerdo con lo establecido en el clausulado del contrato, lo anterior implica imprecisiones y que se haya reconocido y pagado recursos de más por este concepto.
Acción 1.</t>
  </si>
  <si>
    <t xml:space="preserve">Deficiencias en la aplicación del procedimiento establecido para el cálculo de ajustes por parte de los actores del contrato de obra (Gobernación, Contratista, Interventor) conforme a lo establecido por el INVIAS para este fin, en el desarrollo del contrato 1483 de 2014, adicionalmente falta de control por parte de los supervisores del contrato en el establecimiento de los parámetros claves para efectuar el cálculo de los ajustes. </t>
  </si>
  <si>
    <t>Realizar el reintegro por parte del contratista de la gobernación del  departamento del Valle del Cauca de los recursos sobre el mayor valor pagado en las actas de ajuste.</t>
  </si>
  <si>
    <t>Gestión ante gobernación del Valle del Cauca para el reintegro del mayor valor pagado en las actas de ajustes.</t>
  </si>
  <si>
    <t xml:space="preserve">Actas de ajustes (3) y soporte contable del reintegro del mayor valor pagado en las actas de ajuste.                         </t>
  </si>
  <si>
    <t>AEF-PUENTE JUANCHITO</t>
  </si>
  <si>
    <t>H1AEFJUANCHITO. Actas de ajustes. Contrato 1483 de 2014.
La metodología para el cálculo de los ajustes del contrato 1483 de 2014, no está de acuerdo con lo establecido en el clausulado del contrato, lo anterior implica imprecisiones y que se haya reconocido y pagado recursos de más por este concepto.
Acción 2.</t>
  </si>
  <si>
    <t>Capacitar a los supervisores y gestores técnicos de proyectos frente al procedimiento  ICOCIV, para las actas de ajuste, que incluya las causas de los hallazgos notificados por la Contraloría General de la República.</t>
  </si>
  <si>
    <t xml:space="preserve">H2AEFJUANCHITO. Manejo de anticipo como reposición total o parcial al contratista del valor amortizado del anticipo. Contrato 1483 de 2014.
El Departamento (Valle del Cauca) realizó un anticipo por $3.000.000.000 el 20 de abril de 2020 mediante cheque del Banco Popular, bajo el entendido de reposición parcial del anticipo amortizado al contrato de obra 1438 de 2014. De acuerdo con el valor total del contrato en aquel entonces, por $30.454.818.967, frente al cual le era permitido anticipar el 30%, correspondiente a $9.136.445.690, de los cuales ya se había desembolsado $8.598.596.873, quedando un saldo por entregar en anticipo de $537.848.817; sin embargo, el Departamento realizó una erogación de recursos por $3.000.000.000 de los cuales, $2.462.151.183 superaron el límite establecido en la forma de pago.  </t>
  </si>
  <si>
    <t>Falta de planeación financiera y falencias en la supervisión e interventoría financiera del contrato de obra, así como deficiencias del control interno, relacionadas con la reposición total o parcial al contratista del valor amortizado del anticipo.</t>
  </si>
  <si>
    <t>H3AEFJUANCHITO. Estructuración, planificación y ejecución del proyecto para la construcción del nuevo puente de Juanchito. Contrato 1483 de 2014.
El proyecto Puente Juanchito, contemplado inicialmente para dos años y medio, por deficiencias en estructuración y planificación, así como deficiencias en la puesta en marcha de las obras, ahora presenta una duración estimada de 8 años y 10 meses, generando mayores costos a los estimados inicialmente para el mismo por cuenta de las falencias que hacían un proyecto inviable si no se adicionaban recursos para la construcción de un proyecto funcional.</t>
  </si>
  <si>
    <t>Improvisación por parte de la Gobernación del Valle al momento de estructurar y ejecutar este proyecto de infraestructura vial, y deficiencias de control por parte del INVIAS al evaluar los proyectos en los cuales va a aportar recursos.
Como causa principal de lo observado, se cuentan las deficiencias en la génesis, estructuración y planificación del proyecto y del contrato de obra, al no contar con diseños y presupuestos determinados para ser materializado en campo, de tal modo que fuera funcional.</t>
  </si>
  <si>
    <t>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que se debe hacer entrega  por parte del INVIAS de los documentos técnicos, especialmente la Guía de Estructuración de Proyectos, en caso que aplique).</t>
  </si>
  <si>
    <t>H4AEFJUANCHITO. Mayor permanencia de interventoría convenio 3087 de 2013.
El Instituto Nacional de Vías, por las deficiencias en la gestión fiscal por parte del Departamento del Valle del Cauca en la estructuración del proyecto, y en la planificación y el desarrollo de su ejecución, ha tenido que mantener por mayor tiempo la interventoría del proyecto.
Esta interventoría actualmente es ejercida por la Universidad del Quindío, quien recibió el convenio en calidad de cesión por la Universidad del Cauca desde diciembre de 2016. El valor inicial del convenio era de $1.050.000.000 el cual fue adicionado por igual valor para cubrir las necesidades de supervisión del contrato derivado de obra en sus condiciones iniciales.
Se configuran los elementos que constituyen presunto detrimento patrimonial por considerar que hay menoscabo y disminución de los recursos del INVIAS con corte a
31 de diciembre de 2022, que pueden alcanzar los $6.750.000.000 una vez se completen los pagos del interventor durante su periodo contractual.</t>
  </si>
  <si>
    <t xml:space="preserve">Deficiencias en planeación contractual y de ejecución del proyecto (puente sobre el río Cauca, en el corregimiento de Juanchito) por parte del gestor fiscal de los recursos, la Gobernación del Valle, que no tenía un proyecto correctamente estructurado y no lo ha ejecutado dentro de los plazos señalados y con los insumos requeridos, lo cual generó que los valores requeridos para el mismo se cuantificaran con posteridad a la suscripción del convenio, fueran superiores a los establecidos inicialmente, obligando a adicionar en recursos y a prorrogar el convenio; así como por la deficiente supervisión y control por parte del Instituto Nacional de Vías en cuanto a la erogación de sus recursos. </t>
  </si>
  <si>
    <t>Dirección Jurídica - Secretaría General</t>
  </si>
  <si>
    <t>H8AF2021. Reservas presupuestales constituidas para los contratos 1738 de 2015, 1632 de 2015, 885 de 2019 y 2171 de 2021.
El Instituto Nacional de Vías apropia recursos al cierre de la vigencia para los contratos 1738 de 2015, 1632 de 2015, 885 de 2019 y 2171 de 2021, quedando un saldo del 96% de los recursos apropiados en reserva presupuestal, que era previsible teniendo en cuenta la fecha de expedición de los registros presupuestales que amparan las apropiaciones realizadas, generándose una sobreestimación de la reserva presupuestal constituida en la vigencia 2021 (...) por $18.898.172.003,83.</t>
  </si>
  <si>
    <t>SMCN-SVR</t>
  </si>
  <si>
    <t>Dirección Técnica y de Estructuración - Dirección de Ejecución y Operación - Secretaría General</t>
  </si>
  <si>
    <t>Dirección Jurídica - Dirección Técnica y de Estructuración</t>
  </si>
  <si>
    <t>Dirección Técnica y de Estructuración - Dirección de Ejecución y Operación</t>
  </si>
  <si>
    <t>Capacitar a los supervisores de los contratos sobre temas presupuestales tales como recursos presupuestales, definición del presupuesto de los contratos, adiciones presupuestales, justificación y constitución de reservas presupuestales y como evitar tanto su sobreestimación, como la pérdida de la misma, además de los Acuerdos de Nivel de Servicios - ANS 2022 , referentes a temas como reprogramación vigencias futuras, saldos de apropiación y rezago presupuestal (reserva),  necesarios para el adecuado y oportuno seguimiento y control a la ejecución presupuestal, permitiendo identificar los entregables, las áreas responsables, los plazos, forma y medio de entrega correspondientes, que incluya las causas de los hallazgos notificados por la Contraloría General de la República.</t>
  </si>
  <si>
    <t>Dirección de Ejecución y Operación - Dirección Técnica y de Estructuración</t>
  </si>
  <si>
    <t>Secretaría General - Dirección de Ejecución y Operación - Dirección Técnica y de Estructuración</t>
  </si>
  <si>
    <t>Actas de las capacitaciones.</t>
  </si>
  <si>
    <t>Dirección General</t>
  </si>
  <si>
    <t>Oficina Asesora de Planeación</t>
  </si>
  <si>
    <t>Dirección Técnica y de Estructuración - Secretaría General</t>
  </si>
  <si>
    <t>H18AF19. Saldos por utilizar de las reservas presupuestal 2018 no ejecutadas en el 2019.
De conformidad con la información presupuestal del INVIAS, registrada en el aplicativo SIIF Nación, correspondiente a la vigencia fiscal de 2018, a 31 de diciembre de dicho año se constituyeron Reservas Presupuestales en cuantía total de $622.866.5 millones; que, durante la vigencia fiscal de 2019, la Reserva Presupuestal de 2018, presentó la siguiente afectación: Valor Reserva Presupuestal cancelada $3.530.6 millones, Valor Reserva Presupuestal Definitiva $619.335.8 millones, Valor Reserva Presupuestal Obligada $593.944 millones, Valor Reserva Presupuestal NO ejecutada $25.391.8 millones.
(…) las cuentas o compromisos correspondientes a 248 contratos que dieron origen a esas reservas presupuestales por $25.391.8 millones, fenecieron.
De otra parte, el artículo 2.8.1.7.3.4. del Decreto 1068 de 2015 determina que al haberse terminado el compromiso o la obligación que las originó, se deberá proceder a su cancelación y remisión mediante acta a la DGCPTN (Dirección General de Crédito Público y Tesoro Nacional del Ministerio de Hacienda y Crédito Público) para que se efectúen los ajustes respectivos, debido a que ya procedió el fenecimiento del rubro, como lo establece el artículo 2.8.1.7.3.3 del mismo decreto, sin embargo, no se tiene evidencia del cumplimiento de esta normatividad por parte de INVIAS para los casos correspondientes.</t>
  </si>
  <si>
    <t>SGI-SVR-SMCN-SMF</t>
  </si>
  <si>
    <t>Secretaría General - Dirección Técnica y de Estructuración</t>
  </si>
  <si>
    <t xml:space="preserve">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t>
  </si>
  <si>
    <t>Constitución de  Reserva Presupuestal de manera no adecuada, lo que ocasiona presunto incumplimiento del artículo 89 del Decreto 111 de 1996.</t>
  </si>
  <si>
    <t>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</si>
  <si>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</si>
  <si>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</si>
  <si>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</si>
  <si>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</si>
  <si>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t>
  </si>
  <si>
    <t>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</si>
  <si>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t>
  </si>
  <si>
    <t>SMCN-SGI</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</si>
  <si>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</si>
  <si>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t>
  </si>
  <si>
    <t>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</si>
  <si>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t>
  </si>
  <si>
    <t xml:space="preserve">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t>
  </si>
  <si>
    <t>H105R16. Amortización de Carreteras, Puentes, Túneles, Líneas Férreas, Muelles y Canales de Acceso.
La cuenta (1785) Amortización acumulada de Bienes de Uso Público por $5.522.910 millones, a 31 de diciembre de 2016, presenta incertidumbre en cuantía indeterminada.</t>
  </si>
  <si>
    <t>SVR-SGI</t>
  </si>
  <si>
    <t>Realizar las conciliaciones semestrales con la Subdirección Financiera, Grupo de Contabilidad, de la información consignada en el aplicativo ekogui relacionada con procesos judiciales.</t>
  </si>
  <si>
    <t>Actas de conciliación entre áreas de Subdirección Financiera, Grupo de Contabilidad, y Subdirección de Defensa Jurídica relacionado con procesos judiciales.</t>
  </si>
  <si>
    <t>Conciliaciones semestrales</t>
  </si>
  <si>
    <t>Secretaría General - Dirección de Ejecución y Operación</t>
  </si>
  <si>
    <t>Área Estratégica</t>
  </si>
  <si>
    <t>Acción de mejora reformulada ante inefectividad determinada por la Contraloría General de la República en informe de la Auditoría Financiera 2022. Aprobada por la Directora General en mesa de trabajo del 27/07/2023.</t>
  </si>
  <si>
    <t>Administrativo para indagación preliminar con  presunta incidencia disciplinaria</t>
  </si>
  <si>
    <t>Administrativo con  presunta incidencia disciplinaria</t>
  </si>
  <si>
    <t>Administrativo con presunta incidencia disciplinaria y beneficio de auditoría</t>
  </si>
  <si>
    <t>H1ACPColombiaRural. Formulación, estructuración y viabilización del programa Colombia Rural.
Se evidencian debilidades durante la formulación, estructuración y viabilización del Programa Colombia Rural, ya que, del análisis y estudio de los documentos aportados por el INVIAS, no se evidenciaron los documentos que respaldan el proceso de estructuración del Programa Colombia Rural. Además, hay baja ejecución de lo establecido en el Plan Nacional de Vías para la Integración Regional.</t>
  </si>
  <si>
    <t>Falta de gestión administrativa y planeación por parte del Instituto Nacional de Vías - INVIAS como entidad ejecutora del programa Colombia Rural, en cuanto a la creación y obligatoriedad para desarrollar los procesos para la correcta ejecución del programa.</t>
  </si>
  <si>
    <t>Revisar y actualizar las tablas de retención documental del instituto, mejorando de esta manera los procesos garantes de la adecuada ejecución del programa.</t>
  </si>
  <si>
    <t xml:space="preserve">Revisión  y actualización de las tablas de retención documental </t>
  </si>
  <si>
    <t>Tabla de retención documental</t>
  </si>
  <si>
    <t>H2ACPColombiaRural. Oportunidad en el cumplimiento de objetivos del programa Colombia Rural. 
Del análisis y estudio de los documentos aportados por el INVIAS y municipios, se evidencia falta de oportunidad en el cumplimento de los objetivos del Programa Colombia Rural del INVIAS, observando que, de 1242 Convenios firmados, se han liquidado 9, suscritos en las vigencias 2019 al 2022. En el caso concreto del departamento de Nariño, en el 100% de los casos objeto de estudio, no se cumplió con los tiempos establecidos en la guía, ni con los definidos en las minutas contractuales, requiriendo recurrentes modificaciones, suspensiones, adiciones y prórrogas para cumplir el objeto contractual, sin que se cumpla oportunamente la materialización de las obras de mantenimiento y mejoramiento de los corredores viales priorizados.
Acción 1.</t>
  </si>
  <si>
    <t>Debilidades en la gestión administrativa y planeación por parte del Instituto Nacional de Vías - INVIAS como entidad promotora y articuladora del programa Colombia Rural, en cuanto a la planeación y ejecución contractual para la correcta ejecución del programa.</t>
  </si>
  <si>
    <t xml:space="preserve">Acción 1.
Realizar tres (3) sesiones de capacitaciones a Subdirección de Estructuración de Proyectos; direcciones y unidades ejecutoras, de la versión 3 de la Guía de Estructuración de Proyectos, donde se incluyó el componente social, predial y ambiental conforme a los hallazgos notificados por la Contraloría General de la República.  </t>
  </si>
  <si>
    <t>H2ACPColombiaRural. Oportunidad en el cumplimiento de objetivos del programa Colombia Rural. 
Del análisis y estudio de los documentos aportados por el INVIAS y municipios, se evidencia falta de oportunidad en el cumplimento de los objetivos del Programa Colombia Rural del INVIAS, observando que, de 1242 Convenios firmados, se han liquidado 9, suscritos en las vigencias 2019 al 2022. En el caso concreto del departamento de Nariño, en el 100% de los casos objeto de estudio, no se cumplió con los tiempos establecidos en la guía, ni con los definidos en las minutas contractuales, requiriendo recurrentes modificaciones, suspensiones, adiciones y prórrogas para cumplir el objeto contractual, sin que se cumpla oportunamente la materialización de las obras de mantenimiento y mejoramiento de los corredores viales priorizados.
Acción 2.</t>
  </si>
  <si>
    <t>Acción 2.
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que se debe hacer entrega por parte del INVIAS de los documentos técnicos, especialmente la guía de estructuración de proyectos, en caso de que aplique).</t>
  </si>
  <si>
    <t>Realizar dos (2) sesiones de capacitaciones a los supervisores y gestores técnicos de proyectos frente al manual de interventoría y de contratación</t>
  </si>
  <si>
    <t xml:space="preserve">H3ACPColombiaRural. Rendimientos financieros.
El examen de los convenios tomados como muestra, evidencian que los dineros girados por el INVIAS con ocasión de financiar los proyectos de mejoramiento y mantenimiento de los corredores viales priorizados en el sector rural, permanecieron por largos periodos de tiempo en el sistema bancario sin que de una parte se generen rendimientos financieros tal como se evidencia en los convenios de Bolívar y Nariño; también se observó que a pesar de haberse generado rendimientos financieros estos no fueron consignados o se reportaron devoluciones parciales de los mismos como en Cundinamarca, Nariño y Santander; contraviniendo la normatividad vigente.
</t>
  </si>
  <si>
    <t>Deficiencia en el seguimiento y control por parte de los supervisores de los convenios en el cumplimiento de la periodicidad mensual de las consignaciones de los rendimientos financieros derivados de los aportes de la entidad y/o la constitución de las cuentas bancarias conjuntas que generaran rendimientos.</t>
  </si>
  <si>
    <t>H4ACPColombiaRural. Modificación de alcance contractual convenio 1651-2020 Municipio de Concepción.
En el curso de la ejecución del contrato de obra 208-2021 derivado del convenio interadministrativo 1651-2020 se introdujeron modificaciones a las cantidades de obra pactadas inicialmente sin una razón técnica valida y demostrada, lo que condujo a una alteración de los estudios técnicos previos con base en los cuales se debían adelantar la construcción, y en consecuencia al recorte de la meta física prevista originalmente, que en ultimas genera incertidumbre sobre la estabilidad y funcionamiento de todo el conjunto de las obras ejecutadas y de la infraestructura intervenida con las mismas.</t>
  </si>
  <si>
    <t>Deficiencias en las funciones de supervisión, control y seguimiento técnico que le correspondía cumplir a la interventoría y deficiencias de supervisión a cargo del municipio como ente ejecutor y del INVIAS como signatario del convenio, dado que impartieron aprobación a la modificación del contrato sin que se tuvieran las justificaciones y soportes técnicos pertinentes, suficientes y conducentes para proceder con las modificaciones contractuales que conllevaron el recorte en la meta física en lo pertinente a la obra que fue dejada de construir.</t>
  </si>
  <si>
    <t>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que se debe hacer entrega por parte del INVIAS de los documentos técnicos, especialmente la guía de estructuración de proyectos, en caso de que aplique).</t>
  </si>
  <si>
    <t>Deficiencias en las funciones de supervisión, control y seguimiento técnico que le correspondía cumplir a la interventoría y deficiencias de supervisión a cargo del municipio como ente ejecutor y del INVIAS, dado que omitieron revisar y evaluar las justificaciones y soportes técnicos pertinentes, suficientes y conducentes que debía presentar al contratista a fin de proceder con la aprobación que permitiera la ejecución de las modificaciones contractuales que en cuanto al alcance físico tuvo la obra.</t>
  </si>
  <si>
    <t>H6ACPColombiaRural. Plazo de ejecución contractual convenio 1998-2020 Municipio de Guadalupe, Santander.
El plazo de ejecución del contrato de obra Nro. MG-LP-002-2021 derivado del convenio interadministrativo, de conformidad con la última acta de prorroga, expiró sin que se alcanzara la ejecución total de las obras previstas en el contrato y por ende sin cumplir con la meta física proyectada, y sin que para el momento en que se produjo el vencimiento de dicho termino se hubiera hecho el recibimiento definitivo y a satisfacción de las obras ejecutadas ni se hubiera practicado la liquidación del contrato. Lo anterior, conlleva la pérdida de eficacia y efectividad de los recursos invertidos en el contrato por cuenta de la limitación en el cumplimiento de los objetivos del programa que supone el estado de inconclusión en el que quedaron las obras.</t>
  </si>
  <si>
    <t>Deficiencia técnica del contratista en cuanto hace con su capacidad técnica y operativa como ejecutor de las obras y principal garante de su calidad, estabilidad y funcionamiento; por otra parte, deficiencias en las actividades que se derivan de las responsabilidades y funciones de dirección y conducción del proceso de contractual, gestión administrativa a cargo del ente contratante; y deficiencia de la interventoría, el Instituto Nacional de Vías y el municipio en cuanto hace con sus funciones de control, supervisión y seguimiento técnico en la etapa de ejecución contractual dadas las omisiones que por parte de esos actores se dieron en la debida diligencia para exigir, exhortar y conminar la ejecución y el cumplimiento del contrato de conformidad con los términos y condiciones pactadas.</t>
  </si>
  <si>
    <t>H7ACPColombiaRural. Ejecución y supervisión del mantenimiento.
Se identificaron 14 convenios interadministrativos en los que, los aportes realizados por INVIAS a los municipios tuvieron destinación específica, para mejoramiento, mantenimiento periódico y actividades de mantenimiento rutinario, recursos sobre los cuales el INVIAS debía realizar vigilancia y control tal como se estipula en cada convenio. Teniendo en cuenta que esta actividad no quedó incluida en las obligaciones de la interventoría no se evidencia el seguimiento a los recursos destinados al mantenimiento rutinario, ni por la interventoría ni por INVIAS, lo cual genera una incertidumbre de la efectividad de estos recursos.</t>
  </si>
  <si>
    <t>Desatención de los municipios y el INVIAS de cumplir con lo establecido en los convenios interadministrativos y su anexo técnico, relacionados con la celebración de convenios solidarios con las juntas de acción comunal, cabildos y organizaciones indígenas y civiles de la región. De igual forma, deficiencia en la ejecución, seguimiento y control por parte del supervisor del convenio a los recursos aportados por INVIAS con destinación específica a las actividades de mantenimiento rutinario, descritas en las obligaciones del municipio y lo descrito en el anexo técnico.</t>
  </si>
  <si>
    <t xml:space="preserve">H8ACPColombiaRural. Publicación en el SECOP convenios Departamento de Nariño.
Del análisis y estudio de los documentos aportados por el INVIAS, se evidencia que la entidad no publicó en su totalidad o publicó de manera extemporánea en el SECOP, documentos que según la normatividad están obligados en las etapas Precontractual, Contractual y Poscontractual de los convenios, deficiencia de control que afecta el acceso fácil, oportuno y eficaz de la ciudadanía y las entidades de control a la información relacionada con la gestión de los procesos contractuales. </t>
  </si>
  <si>
    <t>Deficiencias en los mecanismos de control asociados a las diferentes etapas del proceso de contratación, relacionadas con la labor de publicación de los documentos y actos administrativos que hacen parte de dicho proceso.</t>
  </si>
  <si>
    <t>Capacitar a los supervisores y gestores técnicos de proyectos frente al aplicativo SECOP I y II, que incluya las causas de los hallazgos notificados por la Contraloría General de la República.</t>
  </si>
  <si>
    <t>Realizar dos (2) sesiones de capacitaciones a los supervisores y gestores técnicos de proyectos frente al aplicativo SECOP I y II.</t>
  </si>
  <si>
    <t>H9ACPColombiaRural. Participación de la comunidad en la priorización de las vías a intervenir.
El Programa Colombia Rural contempla para la priorización y ejecución de las obras de mejoramiento y mantenimiento de vías terciarias, la participación ciudadana como un actor fundamental en dicho proceso, la realización de mesas técnicas departamentales u otros mecanismos, con participación de funcionarios de las entidades territoriales y representantes de la comunidad se orientan en ese propósito, con el fin de validar la información de las vías inscritas en la matriz de priorización; no obstante, la circularización de información con el INVIAS y entes territoriales y, de manera específica, la Gobernación de Nariño confirmó que dicha entidad no fue convocada a las mesas técnicas, por tanto, no cuenta con registros que soporten la participación comunitaria en el proceso de priorización de las vías beneficiarias del proyecto Colombia Rural.</t>
  </si>
  <si>
    <t>Deficiencias en los mecanismos de control y seguimiento para garantizar la participación ciudadana en el proceso, sin que se soporte la consulta de las necesidades reales de las poblaciones; así mismo, se evidencia desarticulación institucional que no permite la generación de esquemas de vinculación de la comunidad en los procesos de priorización de las vías a ser intervenidas, siendo que la definición de las mismas nace de las instituciones involucradas y priorizadas en conjunto con el Instituto, sin la participación de las comunidades, las cuales reciben y aceptan dichas intervenciones dado el beneficio que esto genera, que no puede coincidir necesariamente con las necesidades de la población.</t>
  </si>
  <si>
    <t xml:space="preserve">H10ACPColombiaRural. Diferencias entre la información real de los convenios y la información reportada por el INVIAS.
Del análisis y estudio de los documentos aportados por el INVIAS, se evidenció la entrega imprecisa de la información real de los valores de los convenios contenida en el documento Excel Matriz Colombia Rural, aspecto que revela debilidades de la entidad en los procesos de elaboración y entrega de la información, dificultando con ello la labor de la auditoría. </t>
  </si>
  <si>
    <t>Socializar con las distintas dependencias del instituto las herramientas y/o instructivos de preparación, consolidación y reporte de información con miras a dar contestación a entes de control  en pro de minimizar la los tiempos de respuesta y evitar el envío de información imprecisa.</t>
  </si>
  <si>
    <t>Realizar una (1) jornada de capacitación con las dependencias.</t>
  </si>
  <si>
    <t xml:space="preserve">Listas de asistencia </t>
  </si>
  <si>
    <t>H11ACPColombiaRural. Ejecución de obras. Convenio 1197-2021, Caparrapí, Cundinamarca.
Durante la visita realizada por la CGR al municipio de Caparrapí - Cundinamarca, para verificar las obras ejecutadas bajo el contrato No. LP-009-2021 suscrito el 01 de marzo de 2022, cuyo objeto es “Mejoramiento, Mantenimiento y Rehabilitación de los Corredores Productivos en el Municipio de Caparrapí Cundinamarca de conformidad con el Convenio Interadministrativo No. 1197 de 2021-INVIAS Programa Colombia Rural”, se identificaron situaciones relacionadas con deficiencias en la calidad y estabilidad de las obras de la placa huella ejecutada en el tramo Nro. 4, sector Pio Quinto entre el K5+513 hasta el K7+399, lo cual, genera un daño o menoscabo en los recursos invertidos en la construcción de la placa huella del tramo en mención.
Acción 1.</t>
  </si>
  <si>
    <t>Deficiencias en la planeación y programación de la obra, por cuanto al no haber ejecutado de manera completa la calzada de placa huella, al menos de sectores o subtramos completos del tramo 4, de tal forma que se evitara los daños por falta de confinamiento de las placas construidas, que al recibir cargas considerables por parte de los vehículos tanto ajenos a la obra como de los mismos utilizados por el contratista, se han venido deteriorando y colapsando al punto de crearse grietas y fracturas a muchas de las placas ejecutadas.
Fallas constructivas por parte del contratista, como falta de protección de los concretos recién fundidos, para evitar el lavado por efectos de la lluvia y probables deficiencias en la elaboración de algunos de los concretos utilizados en la fundición de las placas. 
Deficiencias en las labores de interventoría al no haber advertido al contratista de los fallos en la programación de los tramos, a fin de evitar situaciones adversas a las obras ejecutadas de forma parcial en cada tramo, por causa del tráfico vehicular.
Deficiencias constructivas, como la colocación de los hierros de refuerzo, el cual en varios casos se observó colocado en la fibra inferior de las placas donde su función se ve reducida por completo y coadyuva a que se fracturen las placas al paso de los vehículos, con mayor facilidad al no estar completamente confinadas y terminas los elementos adyacentes, riostras, cunetas, ciclópeos y bordillos.</t>
  </si>
  <si>
    <t xml:space="preserve">Acción 1.
Garantizar la calidad y estabilidad de las obras por parte del contratista, revirtiendo así las deficiencias encontradas por la CGR. </t>
  </si>
  <si>
    <t xml:space="preserve">Informe Técnico de la interventoría con registro fotográfico del recibo de las obras a satisfacción </t>
  </si>
  <si>
    <t>H11ACPColombiaRural. Ejecución de obras. Convenio 1197-2021, Caparrapí, Cundinamarca.
Durante la visita realizada por la CGR al municipio de Caparrapí - Cundinamarca, para verificar las obras ejecutadas bajo el contrato No. LP-009-2021 suscrito el 01 de marzo de 2022, cuyo objeto es “Mejoramiento, Mantenimiento y Rehabilitación de los Corredores Productivos en el Municipio de Caparrapí Cundinamarca de conformidad con el Convenio Interadministrativo No. 1197 de 2021-INVIAS Programa Colombia Rural”, se identificaron situaciones relacionadas con deficiencias en la calidad y estabilidad de las obras de la placa huella ejecutada en el tramo Nro. 4, sector Pio Quinto entre el K5+513 hasta el K7+399, lo cual, genera un daño o menoscabo en los recursos invertidos en la construcción de la placa huella del tramo en mención.
Acción 2.</t>
  </si>
  <si>
    <t>Acción 2.
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que se debe hacer entrega por parte del INVIAS de los documentos técnicos, especialmente la guía de estructuración de proyectos, en caso de que aplique).</t>
  </si>
  <si>
    <t>H12ACPColombiaRural. Ejecución de obras. Convenio 1048-2021, Carepa, Antioquia.
En la ejecución del contrato 013 de 2022 se presentaron deficiencias de calidad en la construcción del pavimento en concreto rígido en varios frentes de trabajo, presentándose fisuras en el ancho del carril o ancho de calzada según el caso, y afectando el espesor total de la superficie de rodadura.</t>
  </si>
  <si>
    <t>Deficiencias en el proceso constructivo por parte del contratista, seguimiento y control por parte de la interventoría. Lo que genera el deterioro prematuro y progresivo de la estructura de pavimento al permitir filtraciones a las capas inferiores, con el consecuente daño fiscal de $45.016.593.</t>
  </si>
  <si>
    <t>Garantizar la calidad y estabilidad de las obras por parte del contratista, revirtiendo así las deficiencias encontradas por la CGR.</t>
  </si>
  <si>
    <t>H13ACPColombiaRural. Ejecución de obras. Convenio 2082 de 2020, Municipio de Talaigua Nuevo, Bolívar.
Se observó la pérdida y deterioro del sello de las juntas en el pavimento rígido ejecutado; además, los bordillos presentan grietas transversales en gran parte de su longitud.</t>
  </si>
  <si>
    <t>Deficiencias en la construcción por parte del contratista y en la falta de seguimiento y control oportuno por parte de la interventoría.</t>
  </si>
  <si>
    <t>H14ACPColombiaRural. Ejecución obras convenio 2043-2020, Mompós, Bolívar.
En visita de la CGR a las obras ejecutadas, se determinó que se presenta pérdida y deterioro del sello de las juntas de pavimento rígido construido.</t>
  </si>
  <si>
    <t>H15ACPColombiaRural. Ejecución obras convenio 1915-2020, Sáchica, Boyacá. 
Se observaron deficiencias de calidad en los sardineles o bordillos construidos en los dos tramos de placa huella ejecutados en 549,2 m. A la fecha, se ha surtido el pago de cuatro actas parciales, por lo cual el daño fiscal corresponde a lo pagado en dichas actas por los ítems correspondientes al concreto y al acero de refuerzo utilizados en la ejecución de los bordillos. En cuanto a las huellas, los resultados de laboratorio adjuntados como soporte de las actas parciales Nros. 02 y 03, arrojaron resultados que muestran incumplimiento de las especificaciones definidas para el recibo de los trabajos. El monto del presunto daño ascendería a $129.812.110.</t>
  </si>
  <si>
    <t xml:space="preserve">Incumplimiento de todos los requisitos establecidos en el artículo 630 de las especificaciones de construcción del INVIAS.
Malas prácticas constructivas en cada uno de los procesos desarrollados por el contratista de obra.
Todo tuvo lugar sin que la dirección de obra, o el residente o la interventoría o la supervisión hubiesen advertido tan evidentes defectos. En efecto, la interventoría no ejerció los controles en cada una de las etapas de la construcción de estos elementos. No verificó el cumplimiento de los requisitos definidos en las especificaciones técnicas. No se documentó en la bitácora de obra la toma de muestras de concreto en las cantidades y métodos definidos en las normas de construcción. </t>
  </si>
  <si>
    <t xml:space="preserve">Informe  Técnico de la interventoría con registro fotográfico del recibo de las obras a satisfacción </t>
  </si>
  <si>
    <t>H16ACPColombiaRural. Ejecución obras convenio 2106-2020, Zetaquira, Boyacá.
Se observaron deficiencias de calidad en las cunetas y bordillos construidos en los dos tramos de placa huella ejecutados. Sin embargo, a la fecha, sólo se ha surtido el pago de la acta parcial Nro. 1, por lo cual el daño fiscal corresponde a los pagado en dicha acta por el concreto y acero de refuerzo correspondientes a las cunetas y bordillos. Este valor asciende a $72.446.962.</t>
  </si>
  <si>
    <t>Debilidades en la supervisión e interventoría, quienes no cuestionaron las deficiencias y reconocieron el pago de estas obras.
Incumplimiento de todos los requisitos establecidos en el artículo 630 de las especificaciones de construcción del INVIAS.
Malas prácticas constructivas en cada uno de los procesos desarrollados por el contratista de obra.
Todo tuvo lugar sin que la dirección de obra, o el residente o la interventoría o la supervisión hubiesen advertido tan evidentes defectos. En efecto, la interventoría no ejerció los controles en cada una de las etapas de la construcción de estos elementos. No verificó el cumplimiento de los requisitos definidos en las especificaciones técnicas.</t>
  </si>
  <si>
    <t xml:space="preserve">H17ACPColombiaRural. Ejecución obras convenio 2488 de 2019, Chitaraque, Boyacá.
Se evidencian falencias en el proceso de ejecución del Convenio 2488 de 2019, en el que no se dio cumplimiento a lo establecido en el alcance del convenio en lo referente a la utilización del recurso destinado para obras de compensación ambiental y a los montos destinados para actividades de mantenimiento rutinario y periódico; en la construcción de estructuras de alcantarillas, justificado en permisos ambientales no procedentes. Se registran los fallos de la obra visitada el día 29 de marzo de 2023 que se encuentra relacionado con el diseño del manejo de aguas de escorrentía en el corredor vial intervenido e incumplimiento de ensayos del concreto utilizado en la obra y con la ausencia de evidencia de un correcto proceso de curado de las estructuras de concreto, configurando un daño fiscal por $60.019.608. </t>
  </si>
  <si>
    <t>Deficiencias tanto en el proceso constructivo adelantado por el contratista de obra, como el incumplimiento de la cantidad de pruebas de calidad exigidas en la norma y a falencias en el seguimiento realizado por la interventoría, en temas de ensayos de laboratorio y en exigencia de procesos constructivos adecuados que garanticen las calidades de las obras (curado del concreto). Además, incumplimiento del alcance en lo referente a las actividades de mantenimiento y de construcción de alcantarillas pactadas en el Convenio 1333 de 2021, situación que afecta directamente el corredor vial intervenido al no contar con estructuras de manejo y conducción de las aguas de escorrentía, abundantes en el municipio de Chitaraque.</t>
  </si>
  <si>
    <t xml:space="preserve">H18ACPColombiaRural. Ejecución obras convenio 2687 de 2019, Soracá, Boyacá.
Se observa el proceso de ejecución del Convenio 2687 de 2019, en donde se presentan falencias en las especificaciones de las dimensiones de una de las tres alcantarillas construidas y de las losas huella en concreto de 21Mpa que al momento de la visita evidencia fallo, pues la guía establece una longitud máxima de 2,8m, pero en las verificaciones en terreno se tienen mayores dimensiones; además se observa incumplimiento de la norma técnica que parametriza la correcta ejecución de las obras en concreto incluyendo la cantidad de pruebas mínimas de la resistencia a la compresión, con el fin de garantizar las calidades exigidas. Se cuestiona la liquidación del contrato de obra LP-MPT-MS-001-2020 sin el total cumplimiento de la caracterización del corredor vial intervenido conforme a Resolución 416 de 2020. El total del daño por las irregularidades encontradas es $54.547.306. </t>
  </si>
  <si>
    <t>Deficiencias tanto en el proceso constructivo como en el seguimiento realizado por la interventoría en la verificación de las calidades contratadas y liquidades en los concretos de placa huella (cumplimiento Capítulo 630-13 Especificaciones Técnicas INVIAS), en evidencias de procesos adelantados para el curado de los elementos de concreto, además de permitir la liquidación del contrato de obra sin la notificación del Ministerio de Transporte frente al cumplimiento de los requisitos determinados en la Resolución 412 de 2020 referentes a la caracterización del corredor vial intervenido en el Convenio 2687 de 2019.</t>
  </si>
  <si>
    <t>H19ACPColombiaRural. Ejecución obras convenio 2495 de 2019, Soatá, Boyacá.
Se observan falencias en el proceso de ejecución del Convenio 2495 de 2019, en donde se presentan fallos en las estructuras de placa huellas construidas y verificadas en visita del 24 de marzo de 2023, a causa de dimensiones en longitud de las huellas, mayores a las recomendadas y a debilidades en procesos constructivos que no tienen evidencia de ejecución y que no fueron objeto de seguimiento por parte de la interventoría, ocasionando un daño fiscal en cuantía de $49.228.420.</t>
  </si>
  <si>
    <t>Deficiencias tanto en el proceso constructivo adelantado por el contratista de obra como en las dimensiones de longitud de las losas de concreto de las huellas de las placas huella de los tramos 1 y 2, y debilidades en el seguimiento realizado por la interventoría contratada para tal fin, en temas procesos constructivos adecuados que garanticen las calidades de las obras (vibración y curado del concreto).</t>
  </si>
  <si>
    <t>H20ACPColombiaRural. Ejecución obras convenio 1047 de2021, Garagoa, Boyacá.
Se observaron deficiencias de calidad en las franjas de huella en 5 de los seis tramos construidos. También se encontraron deficiencias en la calidad de los muros en una de las alcantarillas. Se advierten deficiencias en el proceso de construcción de estos elementos, así como una débil labor de la interventoría. Los únicos resultados de laboratorio adjuntos a las actas de pago, muestran que no se alcanzó la resistencia de diseño del concreto. El monto del daño patrimonial asciende a $31.597.785.</t>
  </si>
  <si>
    <t>Las deficiencias y deterioros prematuros en las obras, fueron generados por deficientes proceso de construcción y débil control y vigilancia de la interventoría.</t>
  </si>
  <si>
    <t>H21ACPColombiaRural. Ejecución de obras convenio 2094 de 2020, Susacón, Boyacá.
Se evidenciaron falencias en el proceso de ejecución de las obras derivadas del Convenio 2094-2020, ya que no se dio cumplimiento a lo requerido en el número de ensayos al concreto utilizado en la obra del contrato derivado. Se detectan fallos de la obra visitada el día 23/03/2023, que originan un daño fiscal por deterioros tempranos en placa huella en cuantía de $30.283.876.</t>
  </si>
  <si>
    <t>H22ACPColombiaRural. Ejecución obras dentro del convenio 1942 de 2020, Tibasosa, Boyacá.
Durante el recorrido realizado el día 19 de mayo de 2023 se evidenció un tramo de placa huella con fisuras en la zona media de 57 huellas, acabados inadecuados con exceso de porosidad en 26 huellas y una huella con un acero expuesto generando riesgo a los usuarios del corredor vial, estableciéndose daño por $29.426.231,14.</t>
  </si>
  <si>
    <t>Deficiencias en los procesos constructivos adelantados por la firma contratista y debilidades en el seguimiento realizado por la interventoría designada al proyecto en lo que respecta a la autorización del diseño y los procesos constructivos.</t>
  </si>
  <si>
    <t>H23ACPColombiaRural. Ejecución de obras convenio 1674 de 2020, Monguí, Boyacá.
Durante el recorrido realizado el día 15 de mayo de 2023 se evidenciaron estructuras en pavimento con placa huella en las cuales no se realizaron las respectivas juntas de dilatación para la adecuada transmisión de esfuerzos y deformaciones que presentan las losas en concreto reforzado, dejando como resultado el fisuramiento evidenciado en visita de campo en un total de 51 riostras a lo largo de los dos tramos de placa huella construidos, estableciéndose daño al patrimonio público por $18.590.986,34.</t>
  </si>
  <si>
    <t>Deficiencias en los procesos constructivos adelantados por la firma contratista, debilidades en el seguimiento realizado por la interventoría designada al proyecto en lo que respecta a los procesos constructivos, pues se permitió la construcción y entrega sin contar con las juntas de dilatación requeridas.</t>
  </si>
  <si>
    <t>H24ACPColombiaRural. Ejecución de obras convenio 1333 de 2021, Nuevo Colón, Boyacá.
Se evidencian falencias en el proceso de ejecución de las obras correspondientes al Contrato COP – 09 -2021, derivado del Convenio 1333 de 2021 (Nuevo Colón), en el que no se dio cumplimiento a lo establecido en el alcance del convenio en lo referente a los montos destinados para actividades de mantenimiento rutinario y periódico, al número de ensayos al concreto utilizado en la obra del contrato derivado y a la ausencia de evidencia de un correcto proceso de curado de las estructuras de concreto. Adicionalmente, se observaron fallos de la obra visitada el día 28 de marzo de 2023, que originan daño fiscal por deterioros tempranos en placa huella en cuantía de $16.388.959.</t>
  </si>
  <si>
    <t>Deficiencias tanto en el proceso constructivo adelantado por el contratista de obra, como el incumplimiento de las pruebas de calidad exigidas en la norma, y falencias en el seguimiento realizado por la interventoría contratada para tal fin, en temas de ensayos de laboratorio y en exigencia y evidencias de procesos constructivos adecuados que garanticen las calidades de las obras (curado del concreto). Además, se observa incumplimiento del alcance en lo referente a las actividades de mantenimiento pactadas en el Convenio 1333 de 2021.</t>
  </si>
  <si>
    <t>H25ACPColombiaRural. Ejecución de obras convenio 1057 de 2021 – Rondón. 
Se observaron deterioros en bordillos y muros de una alcantarilla del tramo 1 de placa huella. Así como un afloramiento de agua en un sector de la placa huella, el agua proviene de la ladera lateral y afecta varias franjas de la placa. En el tramo Nro. 2 se presentan varias huellas con grietas transversales de alta severidad y afectan el espesor de las placas. Se advierten deficiencias en el proceso de construcción de estos elementos, así como una débil labor de la interventoría. Los únicos resultados de laboratorio adjuntos a las actas de pago muestran que no se alcanzó la resistencia de diseño del concreto. El monto del daño ascendería $14.759.353.</t>
  </si>
  <si>
    <t>Deficiencias en la mezcla del concreto usado, en su instalación, con lo cual se obtuvo un acabado, sin filos definidos, haciendo que el elemento no tenga forma geométrica definida y se incumple con la forma definida en los planos de la alcantarilla. No tuvo adecuado curado y por tanto se presentaron fisuras de retracción temprana en la cara superior del mismo.
Débil labor de la interventoría y un incumplimiento de varias de sus obligaciones establecidos en el respectivo contrato de interventoría y en el manual respectivo del INVIAS. 
Insuficiente control de calidad de la obra por parte del contratista y la interventoría no ejerció eficazmente su labor, incumpliendo lo definido en el Manual de Interventoría y en el artículo 630 de las normas de construcción del INVIAS.</t>
  </si>
  <si>
    <t>H26ACPColombiaRural. Ejecución de obras convenio 2068-2020. Sativasur, Boyacá.
Se observa un fallo en la obra ejecutada en el municipio de Sativasur durante la visita de verificación el 22 de marzo de 2023, en el marco del Convenio Interadministrativo 2068 de 2020, además se cuestiona la ejecución del ítem 14 Conformación de la Calzada Existente.</t>
  </si>
  <si>
    <t>Deficiencias en los procesos constructivos adelantados por el contratista, en la verificación de las calidades de los materiales contratados y liquidados, debilidades en el seguimiento realizado por la interventoría designada al proyecto en lo que respecta a la calidad de las obras, los soportes de ejecución y las memorias de cálculo. Lo que origina deterioro temprano de la placa huella construida, que presenta daño significativo con menos de un año de servicio; pago de un ítem que no corresponde a una actividad reconocida considerando las especificaciones técnicas del Convenio 2068-2020.</t>
  </si>
  <si>
    <t>H27ACPColombiaRural. Ejecución de obras convenio 2056-2020 – Ciénega, Boyacá.
Se evidencian falencias en el proceso de construcción de las obras del contrato derivado del Convenio 2056-2020, ya que no se dio cumplimiento al número de ensayos al concreto utilizado en la obra. Adicionalmente se observaron fallos de la obra en visita realizada el 27/03/2023, que originan un daño fiscal por deterioros tempranos en placa huella.</t>
  </si>
  <si>
    <t>Deficiencias en los procesos constructivos y en el cumplimiento de las condiciones de calidad de los materiales contratados y liquidados por parte de la firma contratista, además de debilidades en el seguimiento realizado por la interventoría contratada para tal fin, en lo que respecta a la verificación del cumplimiento de las especificaciones técnicas de la obra. Lo que origina deterioros prematuros en elementos en concreto de 21Mpa, a pesar del corto tiempo de servicio que han prestado las obras construidas con los recursos del Convenio 2056 de 2020.</t>
  </si>
  <si>
    <t>H28ACPColombiaRural. Ejecución obras convenio 2653 de 2019 – Ventaquemada, Boyacá.
Durante el recorrido realizado el día 12 de mayo de 2023 se evidenciaron bordillos rotos y con procesos constructivos inadecuados generando un daño fiscal por $10.700.687.</t>
  </si>
  <si>
    <t>Deficiencias en los procesos constructivos adelantados por el contratista de obra, debilidades en el seguimiento realizado por la interventoría designada al proyecto en lo que respecta a los procesos constructivos en referencia a los bordillos, en donde no se realizó un confinamiento adecuado a la estructura, fundiendo los bordillos sobre la cuneta. Por lo que se presentó rompimiento de las estructuras correspondientes al bordillo izquierdo, en donde se evidenció la deficiencia en los procesos constructivos, al construir sobre la cuneta y no realizar un anclaje adecuado.</t>
  </si>
  <si>
    <t>H29ACPColombiaRural. Ejecución obras convenio 1842-2021. Corrales, Boyacá.
Durante el recorrido realizado el día 15 de mayo de 2023 se evidenciaron 3 fisuras a lo largo del tramo de pavimento flexible, dejando un daño por $3.428.875,71.</t>
  </si>
  <si>
    <t>Deficiencias en los procesos constructivos adelantados por la firma contratista, debilidades en el seguimiento realizado por la interventoría designada al proyecto en lo que respecta a los procesos constructivos.</t>
  </si>
  <si>
    <t>H30ACPColombiaRural. Ejecución obras convenio 2529-2019. Tasco, Boyacá.
En visita a la obra se evidenciaron procesos constructivos deficientes, especialmente en la construcción de bordillos, presentándose fisuramientos y rompimientos en algunas zonas, de igual manera se evidenciaron acabados inadecuados que a pesar de que actualmente no han presentado fallas en la estructura, a futuro generarán desgastes prematuros.</t>
  </si>
  <si>
    <t>Ejecución de las actividades con procesos constructivos deficientes por parte del contratista de obra y falta de supervisión por parte de la interventoría, quienes permitieron la ejecución con deficiencias constructivas.
(…) no fue posible cuantificar con precisión el daño fiscal, al no ubicar el abscisado exacto de los sitios de fallo ni contar con la radicación y aprobación de la caracterización vial ante el Ministerio de Transporte.</t>
  </si>
  <si>
    <t>H31ACPColombiaRural. Ejecución obras convenio 1634-2020 – Almeida, Boyacá.
Se observan falencias en el proceso de ejecución del Convenio 1634 de 2020, en donde se presentan fallos en las estructuras de placa huellas construidas, algunas de ellas ya reparadas, pero con nuevas fisuras, verificadas en visita del 15 de mayo de 2023, a causa de dimensiones en longitud de las huellas, mayores a las recomendadas y a debilidades en procesos constructivos que no tienen evidencia de ejecución y que no fueron objeto de seguimiento por parte de la interventoría, además de incumplimiento en la exigencia de certificación de condiciones de calidad de los concretos. También se presentan deficiencias administrativas en la suscripción del acta de recibo final.</t>
  </si>
  <si>
    <t>Deficiencias tanto en el proceso constructivo adelantado por el contratista de obra, como el incumplimiento de la cantidad de pruebas de calidad exigidas en la norma y falencias en el seguimiento realizado por la interventoría, en temas de ensayos de laboratorio y en exigencia de procesos constructivos adecuados que garanticen las calidades de las obras (curado del concreto). Además, la no suscripción de acta de terminación/recibo de obra y de ejecución en general, además de la aprobación del pago de actividad (ítem 11) que no debió ejecutarse y mucho menos liquidarse.</t>
  </si>
  <si>
    <t>H32ACPColombiaRural. Ejecución obras convenio 1595-2020, San José de Pare, Boyacá.
Se evidencian falencias en el proceso de ejecución del Convenio 1595 de 2020 en donde se suscribe acta de terminación en diciembre de 022, pero en vista de la CGR en marzo de 2023, aún hay una estructura pendiente por ejecutar y con deficiencias técnicas de diseño y obra.</t>
  </si>
  <si>
    <t xml:space="preserve">Deficiencias en la definición del objeto del convenio, pues como se detalló y se verificó en sitio, las obras ejecutadas no corresponden a la solución de una emergencia en el municipio de San José de Pare. Incumplimiento por parte del contratista de los plazos de ejecución de las obras contratadas y del alcance del objeto contractual (ajuste estudios y diseños). Falencias en el seguimiento realizado por la interventoría, en donde se aprueba inicio de obras sin contar con estudios y diseños ajustados y completos, además de autorizar la terminación del contrato con obras pendientes por ejecutar. </t>
  </si>
  <si>
    <t>H33ACPColombiaRural. Ejecución obras convenio 1681 de 2020 – Pauna, Boyacá.
Las alcantarillas Nros. 3 y 4 presentan deficiencias en sus acabados. Hay residuos de alambres y formaletas en la alcantarilla Nro. 3. En la alcantarilla Nro. 4 no se ejecutó completamente el relleno y compactación sobre los tubos y tras los muros, por lo que la función de recolección y evacuación de las aguas de escorrentía NO se cumple en esta estructura. Sin embargo, aunque el acta de Recibo Final se suscribió en diciembre de 2022, los trabajos correspondientes a la alcantarilla Nro. 4 aún no se han pagado.</t>
  </si>
  <si>
    <t>Ejecución inoportuna de estos trabajos por parte del contratista y el incumplimiento de las especificaciones técnicas de las obras. Deficiente vigilancia y control a cargo de la interventoría, que no exigió el cumplimiento de los requisitos de acabado de los concretos. Tampoco verificó la terminación y funcionalidad de las obras correspondientes a la alcantarilla Nro. 4.</t>
  </si>
  <si>
    <t>H34ACPColombiaRural. Ejecución de obras convenio 1049-2021, San Antero, Córdoba.
Losas de concreto, losetas de piedra pegada, cunetas y drenajes con grietas, fisuras y desgaste superficial en los tres tramos de placa huella construida desde la vía troncal de occidente al corregimiento de Tijereta.</t>
  </si>
  <si>
    <t>Deficiencias en el proceso constructivo y de supervisión y control a cargo de la interventoría.</t>
  </si>
  <si>
    <t>Informe Técnico  de la interventoría con registro fotográfico del recibo de las obras a satisfacción K37</t>
  </si>
  <si>
    <t>Deficiencias en la calidad de los materiales y procesos constructivos de los elementos detectados como defectuosos dentro de la inspección visual de obra; lo cual se traduce en el incumplimiento de especificaciones y normas de construcción aplicables por parte del contratista y falta de control efectivo por parte de la interventoría y la supervisión.</t>
  </si>
  <si>
    <t xml:space="preserve">Informe Técnico  de la interventoría con registro fotográfico del recibo de las obras a satisfacción </t>
  </si>
  <si>
    <t>H36ACPColombiaRural. Ejecución obras convenio 2193 de 2020 - Guaitarilla, Nariño.
El resultado del contrato L.P. 001 -2021, “MANTENIMIENTO Y MEJORAMIENTO DE VÍAS RURALES DEL PROGRAMA “COLOMBIA RURAL”, EN EL MUNICIPIO DE GUAITARILLA NARIÑO”, en el marco del convenio interadministrativo N°2193 de 2020 para aunar esfuerzos entre el Instituto Nacional de Vías – INVIAS y el municipio de Guaitarilla, departamento de Nariño para el mantenimiento y mejoramiento de vías rurales del programa “Colombia Rural”, presenta deficiencias de calidad en algunas de las estructuras contratadas (alcantarillas, filtro, muros en gaviones, señales preventivas).</t>
  </si>
  <si>
    <t>Deficiencias en la calidad de los materiales y procesos constructivos de los elementos detectados como defectuosos dentro de la inspección visual de obra; falta de cumplimiento de las normas de construcción pactadas por parte del contratista y falta de control efectivo por parte de la interventoría y la supervisión.</t>
  </si>
  <si>
    <t>H37ACPColombiaRural. Ejecución de obras de convenio 2091-2020. Albán, Nariño.
El día 11/04/2023, en visita conjunta entre la Contraloría General de la República, el INVIAS, la Alcaldía de Albán y el representante de Interventoría, en revisión de la obra del contrato L.P. 001-2021, derivado del Convenio 2091-2020 entre el Invias y el municipio de Albán (Nariño), se encontraron deficiencias de calidad en algunas de las estructuras contratadas.</t>
  </si>
  <si>
    <t>Deficiencias en la calidad de los materiales y procesos constructivos de los elementos detectados como defectuosos dentro de la inspección visual de obra. Incumplimiento de especificaciones y normas de construcciones aplicables por parte del contratista y falta de control efectivo por parte de la interventoría y la supervisión.</t>
  </si>
  <si>
    <t>H38ACPColombiaRural. Ejecución de obras convenio 2065-2020, municipio de San José de Miranda, Santander.
Como parte de las obras ejecutadas mediante el contrato de obra Nro. 122 de 2021 celebrado al tenor del convenio interadministrativo 2065-2020 se ejecutó y recibió a satisfacción un tramo de placa huella que en un sector ya acusa el fracturamiento de su estructura debido al cambio negativo en las condiciones geotécnicas de sostenimiento de la matriz del suelo que conforma la capa de subrasante sobre la que se apoya la estructura ejecutada, que deriva en la pérdida total de la resistencia estructural de la placa huella en ese punto y la merma significativa de la aptitud funcional de la placa huella a todo lo largo del tramo dentro del que se localiza el daño identificado, dadas las características de unidad funcional e integralidad constructiva bajo el que funcionan este tipo de infraestructura.</t>
  </si>
  <si>
    <t>Deficiencias técnicas del contratista en cuanto hace con su capacidad técnica y operativa como ejecutor, por otra parte, a las deficiencias técnicas y administrativas de la interventoría, el Instituto Nacional de Vías y el municipio en cuanto hace con sus funciones de control, supervisión y seguimiento técnico atribuibles al descuido e inobservancia en la debida diligencia para investigar y estudiar la zona que se debía seguir al momento de hacer el replanteamiento de la obra, que era una actividad previa y una condición indispensable al inicio en la ejecución de los trabajos.
(...) también es la omisión en la que hasta el momento se mantienen las instancias y agentes que teniendo el deber de exigir la recuperación y rehabilitación de la obra afectada a fin de restablecer las condiciones técnicas pactadas contractualmente, o que teniendo la obligación de acometer las acciones pertinentes tendiente a obtener el afianzamiento del riesgo materializado acudiendo para ello a los mecanismos de cobertura previstos en ese sentido como lo es la garantía única del contrato en el amparo que corresponda, no se ha emprendido acción alguna ni adoptado decisiones que permitan cesar los efectos negativos y los riesgos adversos que para los usuarios de la vía, los habitantes de la zona y la comunidad en general entraña el estado actual de la obra en las obras y sitios anteriormente reseñados.</t>
  </si>
  <si>
    <t>H39ACPColombiaRural. Ejecución de obras convenio 2017-2020, Málaga, Santander.
Como parte de las obras ejecutadas mediante el contrato de obra 346 de 2021 celebrado al tenor del convenio interadministrativo 2017-2020 se ejecutó y recibió a satisfacción una alcantarilla circular sencilla de 36” cuya configuración constructiva no garantiza el funcionamiento hidráulico y la estabilidad estructural normal de esa obra y por ende de la carretera en ese punto. Adicionalmente el emplazamiento de esa obra de drenaje se realizó de un modo inadecuado por efecto de la invasión de la corona de la vía por parte del muro cabezal del descole, lo que conlleva una limitación e interferencia de las condiciones de continuidad, comodidad y seguridad durante la operación de la vía, asociadas al nivel de servicio que se tenía previsto brindar con esas obras para todo el corredor vial intervenido.</t>
  </si>
  <si>
    <t xml:space="preserve">Deficiencia técnica del contratista en cuanto hace con su capacidad técnica y operativa como ejecutor de las obras y principal garante de su calidad, estabilidad y funcionamiento, y por otra parte de la deficiencia de la interventoría, el Instituto Nacional de Vías y el municipio en cuanto hace con sus funciones de control, supervisión y seguimiento técnico dadas las omisiones que por parte de esos actores se dieron en la debida diligencia para investigar y estudiar la zona al momento de hacer el replanteamiento de la obra, en el entendido que la realización adecuada de esa labor de investigación previa habría bastado para detectar las condiciones de la zona que desaconsejaban la ejecución de la obra en el modo en que ella se llevó a cabo.
Adicionalmente, con las deficiencias acusadas en las que incurrieron las instancias de control, supervisión y seguimiento técnico, se permitió y favoreció el emplazamiento y construcción de una obra cuya configuración material, de un lado amenazan su propia estabilidad y funcionamiento dadas las fallas descritas, y por otro lado coloca en riesgo la estabilidad y funcionamiento de la carretera en ese punto y finalmente induce riesgos para la continuidad en la operación de la infraestructura vial en su conjunto, con el peligro que ello entraña para la integridad y seguridad de los usuarios y beneficiarios de ese tramo carreteable. </t>
  </si>
  <si>
    <t xml:space="preserve">Informe técnico de la interventoría con registro fotográfico del recibo de las obras a satisfacción </t>
  </si>
  <si>
    <t>H40ACPColombiaRural. Ejecución de obras convenio 1656-2020. Enciso, Santander.
Como parte de las obras ejecutadas mediante el contrato de obra 109 de 2021 celebrado al tenor del convenio interadministrativo 1656-2020 se recibieron a satisfacción y se pagaron obras correspondientes a las señales informativas pertinentes a 13 postes de referencia que en la realidad según se pudo comprobar por parte de este organismo de control no fueron instalados en el corredor vial previsto en el objeto contractual, y cuya ausencia induce riesgos y restringe la operación normal del todo el corredor vial intervenido ya que altera las condiciones de comodidad y seguridad y el nivel de servicio de la carretera.</t>
  </si>
  <si>
    <t>Incumplimiento del contratista en cuanto hace con obligaciones contractuales como ejecutor de las obras y principal garante de su calidad, estabilidad y funcionamiento a través de la entrega de los trabajos de conformidad con lo pactado en el contrato, y por otra parte, deficiencia de la interventoría, el Instituto Nacional de Vías y el municipio en cuanto hace con sus funciones de control, supervisión, seguimiento técnico y recibo de las obras dadas las omisiones que por parte de esos actores se dieron en la debida diligencia para garantizar que la obra fuera ejecutada y entregada bajo las condiciones técnicas pactadas contractualmente específicamente en lo que concierne con la instalación de los postes de referencia, en el entendido que se tratan de dispositivos de señalización necesarios para el normal funcionamiento y la correcta operación del tramo del corredor vial intervenido, así como la contravención normativa que implica que para el momento de la visita que practicó este organismo de control esos dispositivos de señalización seguían sin ser dispuestos a efecto de garantizar la seguridad vial que podría verse en riesgo por la ausencia de dichos dispositivos.</t>
  </si>
  <si>
    <t xml:space="preserve">H41ACPColombiaRural. Ejecución obras convenio 2285 de 2020 – ILes, Nariño.
El resultado del contrato LP 004 – 2021, “MEJORAMIENTO Y MANTENIMIENTO DE VÍAS TERCIARIAS DENTRO DE LAS COMUNIDADES DE LOS PUEBLOS PASTOS Y QUILLACINGAS QUE ESTÁN EN JURISDICCIÓN DEL MUNICIPIO DE ILES EN EL DEPARTAMENTO DE NARIÑO EN EL MARCO DEL PROGRAMA “COLOMBIA RURAL", presenta deficiencias de calidad en algunas de las estructuras contratadas (placa huella, tubos alcantarilla, muros de contención).
</t>
  </si>
  <si>
    <t>H42ACPColombiaRural. Ejecución de obras convenio 1135-2020, Momil, Córdoba.
Se diseñó y construyó un Box Culvert, el cual no contaba con el suficiente paso de escorrentía de aguas lluvias, ni control a la entrada y salida hidráulica, obstruido por lodos residuo de las aguas lluvias estancadas, sin canal de descarga. Además, se evidenciaron cunetas y bordillos inconclusos.</t>
  </si>
  <si>
    <t>Deficiencias en el diseño e implantación del Box Culvert y de supervisión al respecto, así como la falta de verificación sobre las obras efectivamente ejecutadas.</t>
  </si>
  <si>
    <t xml:space="preserve">H43ACPColombiaRural. Imprevistos contrato de obra 013 de 2022 – Carepa.
En la ejecución del contrato 013 de 2022 se pactó un porcentaje para imprevistos dentro de los costos indirectos (AIU) por el que se afecta cada precio unitario, el cual corresponde a 0,5%. A pesar de haberse establecido en los estudios previos, la necesidad de soportar los pagos por este concepto, los mismos no fueron justificados en cada acta de las 9 presentadas por el contratista, revisadas por interventor y supervisores y pagadas por la entidad territorial.
</t>
  </si>
  <si>
    <t>Deficiencias en el seguimiento y control por parte de la interventoría y la supervisión a los pagos efectuados con cargo al Contrato de obra 013 de 2022. Lo que genera un daño fiscal cuantificado en $32.539.791.</t>
  </si>
  <si>
    <t>Consolidación y presentación de las justificaciones dadas por el contratista de obra y avaladas por la interventoría que soportarían los pagos efectuados por concepto de imprevistos.</t>
  </si>
  <si>
    <t xml:space="preserve">Informe de la  interventoría  en  el cual  alleguen los soportes de los pagos  de los imprevistos.                                                                                                                                                                                                                 </t>
  </si>
  <si>
    <t xml:space="preserve">Informe de la interventoría </t>
  </si>
  <si>
    <t>H44ACPColombiaRural. Imprevistos contrato de obra pública LP MA 015-2021 – Derivado del convenio 1359-2021. Ayapel, Córdoba.
En la ejecución del contrato LP MA 015-2021 se pactó un porcentaje para imprevistos dentro de los costos indirectos (AIU) por el que se afecta cada precio unitario, el cual corresponde al 5%, dicho rubro no se justificó en cada acta de las 6 (incluida el acta final de obras) presentadas por el contratista, revisadas por interventor y supervisores y pagadas por la entidad territorial.</t>
  </si>
  <si>
    <t>Deficiencias en el seguimiento y control por parte de la interventoría y la supervisión a los pagos efectuados con cargo al Contrato de Obra LP MA 015-2021.</t>
  </si>
  <si>
    <t xml:space="preserve">Informe de la  interventoría  en  el cual  alleguen los soportes  y justificaciones de los pagos de los imprevistos.                                                                                                                                                                                                                  </t>
  </si>
  <si>
    <t>H45ACPColombiaRural. Imprevistos contrato de obra pública 002-2021 – derivado del convenio 840-2021. Moñitos, Córdoba.
En la ejecución del contrato Nro. 003 de 2021 se pactó un porcentaje para imprevistos dentro de los costos indirectos (AIU) por el que se afecta cada precio unitario, el cual corresponde al 5%, dicho rubro no se justificó en cada acta de las 2 (actas de obras pagadas hasta el momento de la visita especial de fiscalización, ni en el acta de obra final suscrita) presentadas por el contratista, revisadas por interventor y supervisores y pagadas por la entidad territorial.</t>
  </si>
  <si>
    <t>Deficiencias en el seguimiento y control por parte de la interventoría y la supervisión a los pagos efectuados con cargo al Contrato de Obra 002 de 2021.</t>
  </si>
  <si>
    <t xml:space="preserve">Informe de la  interventoría  en  el cual  alleguen los soportes  y justificaciones de los pagos  de los imprevistos.                                                                                                                                                                                                               </t>
  </si>
  <si>
    <t>H46ACPColombiaRural. Ejecución contrato 325-2021, municipio de Necoclí.
En la ejecución del contrato 325-2021 desarrollado en el municipio de Necoclí, derivado del Convenio Interadministrativo 2306-2020 del municipio con el Invías, se declaró el incumplimiento del contrato y quedaron entregados recursos correspondientes a anticipos en poder del contratista sin haber justificado su inversión y hasta el momento no se ha realizado la devolución de los mismos.</t>
  </si>
  <si>
    <t>Abandono de las obras por parte del contratista, incurriendo en incumplimiento del contrato 325 de 2021 y falta de seguimiento y control por parte de supervisión e interventoría al no hacer uso de las herramientas presentes en el contrato para conminar al contratista a cumplir con las reprogramaciones y planes de contingencia.</t>
  </si>
  <si>
    <t>Hacer efectivas las garantías  de estabilidad de la obra que amparan el contrato derivado.</t>
  </si>
  <si>
    <t>Iniciar proceso de siniestro de las pólizas de estabilidad de la obra por parte del Ente Territorial.</t>
  </si>
  <si>
    <t xml:space="preserve"> Acto administrativo de inicio del proceso   </t>
  </si>
  <si>
    <t>H47ACPColombiaRural. Inventario de la red terciaria del país.
Se evidencia bajo nivel de reporte del inventario de la red terciaria a cargo del INVIAS, en el Sistema Integral Nacional de Información de Carreteras (SINC), lo que dificulta la planeación y ejecución adecuada de los recursos del estado manteniendo la brecha con las regiones, de acuerdo con la Ley 1228 de 2008, el Decreto 2618 de 2013, el Decreto 1292 de 2021 y la Resolución 3260 del 3 de agosto de 2018. El programa Colombia Rural se llevó a cabo sin un inventario de la red vial terciaria, que permitiera la adecuada toma de decisiones sobre las intervenciones a realizar.</t>
  </si>
  <si>
    <t>Debilidades en la gestión administrativa por parte del Instituto Nacional de Vías - INVIAS como entidad ejecutora de políticas, planes, estrategias, programas y/o proyectos dirigidos a la gestión de la red vial terciaria del país.</t>
  </si>
  <si>
    <t>ACPColombiaRural</t>
  </si>
  <si>
    <t>Debilidades en el seguimiento y monitoreo de los procesos administrativos de la elaboración y entrega de la información de contratación. Debilidades en la formulación del programa Colombia Rural, al no establecer un repositorio oficial de la información del programa. Debilidades en el control interno de la entidad.</t>
  </si>
  <si>
    <t>Deficiencias tanto en el proceso constructivo adelantado por el contratista de obra, como el incumplimiento de las pruebas de calidad exigidas en la norma, falencias en el seguimiento realizado por la interventoría contratada para tal fin, en aspectos de calidad de obra, no suscripción de acta de terminación/recibo de obra y de ejecución en general.</t>
  </si>
  <si>
    <t>Auditoría de Cumplimiento al Programa Colombia Rural. (ACPColombiaRural)</t>
  </si>
  <si>
    <t>Auditoría Financiera 2022. (AF2022)</t>
  </si>
  <si>
    <t>Actuación Especial de Fiscalización proyecto puente Juanchito. (AEF-PUENTE JUANCHITO)</t>
  </si>
  <si>
    <t>Se ajusta área líder; se excluye a GGPT, de acuerdo con mesa de trabajo del 28/08/2023.</t>
  </si>
  <si>
    <t>DTE-SMCN</t>
  </si>
  <si>
    <t>Auditoría de Cumplimiento 2020 y Primer Semestre de 2021
Se excluye a la Dirección de Ejecución y Operación y se vincula a la Subdirección de Modernización de Carreteras Nacionales por lineamiento del Director General, según memorando DG 56561 del 28 de julio de 2022.
Se excluye a la Oficina TIC ante memorandos OTIC 29455 del 25 de abril de 2022, 37041 del 18 de mayo de 2022 y 45568 del 16 de junio de 2022.
Se ajusta área líder: queda la Subdirección de Modernización de Carreteras Nacionales, dado que el Grupo Grandes Proyectos 1 ya no existe. Acción compartida con la Dirección Técnica y de Estructuración.</t>
  </si>
  <si>
    <t>Se incluye a la Dirección Técnica y de Estructuración. Acción compartida con la Subdirección de Sostenibilidad, de acuerdo con mesa de trabajo del 28/08/2023.</t>
  </si>
  <si>
    <t>DTE-SS</t>
  </si>
  <si>
    <t>DJ-DTE(SS)</t>
  </si>
  <si>
    <t>Se incluye en el área líder a la Dirección Jurídica y a la Dirección Técnica y de Estructuración por temas de competencia. Acción compartida con la Subdirección de Sostenibilidad, de acuerdo con mesa de trabajo del 28/08/2023.</t>
  </si>
  <si>
    <t>Se excluye a la Subdirección Marítima, Fluvial y Férrea, de acuerdo con mesa de trabajo del 28/08/2023.</t>
  </si>
  <si>
    <t>SG-SA-SS</t>
  </si>
  <si>
    <t>Pasa de GGP1 a SMCN</t>
  </si>
  <si>
    <t>Se informa que a la fecha de suscripción del plan de mejoramiento el contrato sigue en ejecución y estos 427 puntos, fueron evidenciados por la Interventoría, antes de la Auditoria de cumplimiento por parte de la CGR, ya se contemplaba un plan de rehabilitación de los 427 puntos en el proceso de calidad de la interventoría.
Pasa de GGP1 a SMCN</t>
  </si>
  <si>
    <t>DEO-SMCN</t>
  </si>
  <si>
    <t>Se reemplazó a GPE (Gerencia de Proyectos Estratégicos) por GGP1 (Gerencia Grandes Proyectos 1), de conformidad con la Resolución INVIAS 3536 del 12 de noviembre de 2021.
Pasa de GGP1 a SMCN</t>
  </si>
  <si>
    <t>SEP-SMCN-SG</t>
  </si>
  <si>
    <t>Plan de mejoramiento en atención de “Actuación Especial de Fiscalización: Contratos suscritos con la firma constructora MECO S.A. y MECO Infraestructura S.A.S.”.
Pasa de GGP2 a SMCN</t>
  </si>
  <si>
    <t>Se excluye a GGP3</t>
  </si>
  <si>
    <t>Plan de mejoramiento en atención de “Actuación Especial de Fiscalización: Contratos suscritos con la firma constructora MECO S.A. y MECO Infraestructura S.A.S.”.
Pasa de GGP3 a SMCN</t>
  </si>
  <si>
    <t>Plan de mejoramiento en atención de “Actuación Especial de Fiscalización: Contratos suscritos con la firma constructora MECO S.A. y MECO Infraestructura S.A.S.”.
Acción de mejora cumplida ante soporte presentado en el memorando SMCN 29601 del 21/04/2023, por el Grupo Gerencia de Grandes Proyectos 2 (Subdirección de Modernización Carreteras Nacionales).
Pasa de GGP3 a SMCN</t>
  </si>
  <si>
    <t>SVR-(DT-MET)-SMCN</t>
  </si>
  <si>
    <t>Apoyo de SF sin que sea área líder.
Pasa de GGPT a SMCN</t>
  </si>
  <si>
    <t>Plan de mejoramiento en atención de “Actuación Especial de Fiscalización: Contratos suscritos con la firma constructora MECO S.A. y MECO Infraestructura S.A.S.”.
Pasa de GGPT a SMCN</t>
  </si>
  <si>
    <t>Pasa de GGPT a SMCN</t>
  </si>
  <si>
    <t>Se reemplazó a GTE (Grupo Túneles Estratégicos) por GGPT (Gerencia Grandes Proyectos y Túneles), de conformidad con la Resolución INVIAS 3536 del 12 de noviembre de 2021.
Pasa de GGPT a SMCN</t>
  </si>
  <si>
    <t>Plan de mejoramiento en atención de resultados Denuncia 2021-227748-82111-D - Predio ubicado entre las carreras 13 y 14 y la calle 25 en la ciudad de Girardot - Cundinamarca. Oficio CGR 2022EE0094639.
Acción cumplida con dos (2) informes.</t>
  </si>
  <si>
    <t>Desconocimiento de las facultades y obligaciones que tiene la interventoría al momento de culminar y/o terminar la ejecución de una obra, específicamente en el deber de recibir las actividades de acuerdo a las cantidades y especificaciones técnicas exigidas en el contrato de obra.</t>
  </si>
  <si>
    <t>Presentar el Acta de entrega y recibo a satisfacción del Contrato No. 190 de 2020 firmada por la Interventoría N°1149 de 2020.</t>
  </si>
  <si>
    <t>Llevar a cabo la gestión pertinente para presentar el Acta de entrega y recibo a satisfacción del Contrato No. 190 de 2020  firmada por la Interventoría N°1149 de 2020, de acuerdo con lo establecido en el Manual de Interventoría del INVIAS.</t>
  </si>
  <si>
    <t>Acta de entrega y recibo a satisfacción de las obras de la interventoría</t>
  </si>
  <si>
    <t xml:space="preserve">Dirección de Ejecución y Operación </t>
  </si>
  <si>
    <t>Elaborar el Manual de Supervisión de contratos del Instituto Nacional de Vías.</t>
  </si>
  <si>
    <t>Contar con un Manual de Supervisión que le permita a los supervisores disponer de las pautas, metodologías y herramientas de obligatorio cumplimiento, en pro de llevar a cabo el debido seguimiento a los contratos de interventoría, convenios, prestación de servicios y demás a su cargo.</t>
  </si>
  <si>
    <t>Manual de Supervisión adoptado</t>
  </si>
  <si>
    <t>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se debe hacer entrega  por parte del INVIAS de los documentos técnicos, especialmente la guía de estructuración, en caso de que aplique).</t>
  </si>
  <si>
    <t>Deficiencias de la supervisión en desarrollo de las actividades y obligaciones derivadas del contrato de interventoría.</t>
  </si>
  <si>
    <t>Dar traslado a la Oficina de Control Disciplinario para que inicie las acciones pertinentes al supervisor, en atención a lo informado por el ente auditor.</t>
  </si>
  <si>
    <t xml:space="preserve">Informar a la instancia pertinente de los presuntos incumplimientos detectados por la Contraloría General de la República frente al proceso de supervisión. </t>
  </si>
  <si>
    <t>Comunicación</t>
  </si>
  <si>
    <t>Se propone esta nueva acción de mejora conscientes de la necesidad de contar con un Manual de Supervisión para la entidad, sin embargo, se deja claridad que es una actividad que debe ser liderada por la Dirección Técnica y de Estructuración.</t>
  </si>
  <si>
    <t>AEF- CAT 781-2023-El Bagre</t>
  </si>
  <si>
    <t>H1AEF-CAT781-2023. Acta de entrega y recibo a satisfacción del contrato interadministrativo -
CIA 190 de 2020, municipio de El Bagre, Antioquia.
Se percibe que el recibo de la obra en relación con el contrato CIA 190 de 2020 cuyo objeto es: “Contrato interadministrativo para el mejoramiento, mantenimiento y conservación de la vía que comunica el municipio El Bagre con la vereda Los Aguacates en el Municipio de el Bagre, Antioquia”, se realiza por el Secretario de obras públicas del municipio y no por CONSULTORES SOLANO NAVAS LTDA, con quién se suscribió la interventoría, siendo esta una de las facultades y obligaciones que le conciernen, máxime cuando el Manual Interventoría del Instituto Nacional de Vías – INVIAS, establece claramente que una de las obligaciones es elaborar y suscribir la respectiva acta de entrega y recibo a satisfacción de las obras ejecutadas por el contratista.
Acción 1.</t>
  </si>
  <si>
    <t>Realizar dos (2) sesiones de capacitaciones a los supervisores y gestores técnicos de proyectos frente al manual de interventoría y de contratación.</t>
  </si>
  <si>
    <t xml:space="preserve">Se dará aviso inmediato al Municipio de Fresno Tolima de los constantes incumplimientos que ha tenido el contratista de obra CONSORCIO FRESNO IC referente al contrato No. 167 de 2022, para que inicie el proceso administrativo correspondiente, en pro de dar aplicación a lo establecido en el artículo 86 Imposición de multas, sanciones y declaratorias de incumplimiento de la Ley 1474 de 2011. </t>
  </si>
  <si>
    <t>Hacer seguimiento a las respectivas acciones adelantadas por el municipio en contra del contratista para declarar el incumplimiento.</t>
  </si>
  <si>
    <t>Informe detallado de seguimiento</t>
  </si>
  <si>
    <t>Iniciar el proceso administrativo para dar incumplimiento definitivo del contrato de obra No. 1800 de 2020 y solicitar el siniestro de la póliza de cumplimiento en su amparo de buen manejo y correcta inversión del anticipo otorgado al contratista de obra</t>
  </si>
  <si>
    <t>Iniciar las respectivas acciones legales en contra del contratista para declarar el incumplimiento.</t>
  </si>
  <si>
    <t>Acto administrativo por el cual se da apertura al proceso</t>
  </si>
  <si>
    <t xml:space="preserve"> Contar con  el  acta de entrega y recibo definitivo a satisfacción  de las obras a lugar.  Que evidencie la correcta inversión de los recursos públicos </t>
  </si>
  <si>
    <t>Acta de entrega y recibo</t>
  </si>
  <si>
    <t xml:space="preserve">Llevar a cabo y/o gestionar las actuaciones previstas para la recuperación del recurso público derivadas de la terminación unilateral del contrato No. 009 del 2025. </t>
  </si>
  <si>
    <t>i) Respuesta Consorcio Barbacoas 2014 con sus respectivos anexos (3 ii)Respuesta del Departamento de Nariño con su anexo (1), iii) Oficio SIGEDOC 2022EE0192133 No incidencia fiscal y iv) Informe Mejora H-A28D28F13 AEF AT 019-2022 que permite realizar la trazabilidad del proceso y la culminación del mismo.</t>
  </si>
  <si>
    <t>Documentos definitivos de las actuaciones descritas</t>
  </si>
  <si>
    <t xml:space="preserve">Tramitar de conformidad con los procesos vigentes, los soportes que dan por recibidas las obras iniciales contratadas y sus modificaciones necesarias (sí estas tuvieran lugar) </t>
  </si>
  <si>
    <t>Acta de entrega y recibo de las obras</t>
  </si>
  <si>
    <t xml:space="preserve"> Contar con  el  acta de entrega y recibo definitivo a satisfacción  de las obras a lugar.  Que evidencie la correcta inversión de los recursos públicos.</t>
  </si>
  <si>
    <t>Tramitar de conformidad con los procesos vigentes, los soportes que dan por recibidas las obras iniciales contratadas y sus modificaciones necesarias (sí estas tuvieran lugar).</t>
  </si>
  <si>
    <t xml:space="preserve">Tramitar de conformidad con los procesos vigentes, los soportes que dan por recibidas las obras iniciales contratadas, la liquidación unilateral del contrato, el inicio de las sanciones a lugar y las acciones presupuestales que permitan el reintegro de los recursos no ejecutados. </t>
  </si>
  <si>
    <t>Gestionar con los distintos actores involucrados, las actas de entrega y recibo de las obras, la liquidación, el proceso sancionatorio y la certificación de reintegro.</t>
  </si>
  <si>
    <t>Actas y documentos de la gestión realizada</t>
  </si>
  <si>
    <t>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que se debe hacer entrega  por parte del INVIAS de los documentos técnicos, especialmente la guía de estructuración en caso de que aplique).</t>
  </si>
  <si>
    <t>Dar traslado a la Oficina de Control Disciplinario para que inicie las acciones pertinentes al supervisor en atención a lo informado por el ente auditor</t>
  </si>
  <si>
    <t xml:space="preserve">Informar a la instancia pertinente de los presuntos incumplimientos detectados por la contraloría frente al proceso de supervisión </t>
  </si>
  <si>
    <t>Informar a la instancia pertinente de los presuntos incumplimientos detectados por la contraloría frente al proceso de supervisión.</t>
  </si>
  <si>
    <t>Dar traslado a la Oficina de Control Disciplinario para que inicie las acciones pertinentes al supervisor en atención a lo informado por el ente auditor.</t>
  </si>
  <si>
    <t>Manual de Supervisión</t>
  </si>
  <si>
    <t>SRT</t>
  </si>
  <si>
    <t xml:space="preserve">Dirección  Técnica y de Estructuración </t>
  </si>
  <si>
    <t>Elaborar el manual de supervisión de contratos del Instituto Nacional de Vías.</t>
  </si>
  <si>
    <t>Contar con un manual de supervisión que le permita a los supervisores disponer de las pautas, metodologías y herramientas de obligatorio cumplimiento en pro de llevar a cabo el debido seguimiento a los contratos de interventoría, convenios, prestación de servicios y demás a su cargo.</t>
  </si>
  <si>
    <t xml:space="preserve">H3AT75-OCAD PAZ. BPIN INVIAS Cauca 20181301010001 Adición Contrato de Interventoría 936 de 2018. 
La fecha de terminación del contrato de obra estaba prevista hasta el 31 de diciembre de 2018; por la tardanza en la complementación, ajustes y presentación de los diseños definitivos, el plazo del contrato de obra fue ampliado hasta el 31 de agosto de 2019, luego se suspendió y finalmente se amplió la suspensión hasta el 31 de enero de 2020.
Para la vigilancia de este contrato en los frentes de Jambaló y Cajibío, el INVIAS celebró el contrato de interventoría N°. 936 de 2018 con el Consorcio Doble IN; las ampliaciones de plazo del contrato de obra, originaron que mediante adicional N°. 01 del 9 de enero de 2019 se ampliara el plazo del contrato de interventoría hasta el 28 de febrero de 2019, mediante adicional 02 hasta el 31 de marzo de 2019, mediante adicional 03 del 29 de marzo hasta el 30 de junio de 2019 y se adicionó el valor en $152.939.190; finalmente mediante adicional 04 del 19 de julio de 2019 se amplió el plazo hasta el 31 de agosto de 2019 y se adicionó el valor en $14.383.739. Las adiciones al contrato de interventoría ascienden a $167.322.929.
Acción 1.
</t>
  </si>
  <si>
    <t xml:space="preserve">H3AT75-OCAD PAZ. BPIN INVIAS Cauca 20181301010001 Adición Contrato de Interventoría 936 de 2018. 
La fecha de terminación del contrato de obra estaba prevista hasta el 31 de diciembre de 2018; por la tardanza en la complementación, ajustes y presentación de los diseños definitivos, el plazo del contrato de obra fue ampliado hasta el 31 de agosto de 2019, luego se suspendió y finalmente se amplió la suspensión hasta el 31 de enero de 2020.
Para la vigilancia de este contrato en los frentes de Jambaló y Cajibío, el INVIAS celebró el contrato de interventoría N°. 936 de 2018 con el Consorcio Doble IN; las ampliaciones de plazo del contrato de obra, originaron que mediante adicional N°. 01 del 9 de enero de 2019 se ampliara el plazo del contrato de interventoría hasta el 28 de febrero de 2019, mediante adicional 02 hasta el 31 de marzo de 2019, mediante adicional 03 del 29 de marzo hasta el 30 de junio de 2019 y se adicionó el valor en $152.939.190; finalmente mediante adicional 04 del 19 de julio de 2019 se amplió el plazo hasta el 31 de agosto de 2019 y se adicionó el valor en $14.383.739. Las adiciones al contrato de interventoría ascienden a $167.322.929.
Acción 2.
</t>
  </si>
  <si>
    <t>Dar traslado a la Oficina de Control Disciplinario para que inicie las acciones pertinentes de considerarlo necesario, al supervisor en atención a lo informado por el ente auditor</t>
  </si>
  <si>
    <t xml:space="preserve">Dirección Técnica y de Estructuración </t>
  </si>
  <si>
    <t>Dar traslado a la Oficina de Control Disciplinario para que inicie las acciones que estimen  pertinentes al supervisor en atención a lo informado por el ente auditor.</t>
  </si>
  <si>
    <t>Capacitar a los supervisores y gestores técnicos de proyectos frente al manual de interventoría y de contratación que incluya las causas de los hallazgos notificados por la Contraloría General de la República.</t>
  </si>
  <si>
    <t>Tramitar de conformidad con los procesos vigentes, los soportes que dan por recibidas las obras iniciales contratadas y la liquidación del contrato.</t>
  </si>
  <si>
    <t>Contar con  el  acta de entrega y recibo definitivo a satisfacción  de las obras a lugar.  Que evidencie la correcta inversión de los recursos públicos.</t>
  </si>
  <si>
    <t>Deficiencias constructivas o de calidad de los materiales que aunado a la falta de mantenimiento, disminuyen el periodo de diseño o vida útil de las intervenciones realizadas.</t>
  </si>
  <si>
    <t>Dar traslado a la Oficina de Control Disciplinario para que inicie las acciones  que considere pertinentes al supervisor en atención a lo informado por el ente auditor.</t>
  </si>
  <si>
    <t>H15ACSRT17. Actuaciones de Vigilancia y Control de las Direcciones Territoriales en desarrollo de los Convenios Interadministrativos. Los convenios suscritos con los municipios para mejoramiento, construcción de vías de la red  terciaria se pudo evidenciar que de los controles establecidos en los convenios y en el procedimiento MINFRA-PR-2 para la vigilancia y control implementados por el INVIAS y que deben ser adelantadas por los gestores o directores territoriales, no hay soportes de documental o reporte sistematizado, que verifique el cumplimiento de estos.
Acción 1.</t>
  </si>
  <si>
    <t>H15ACSRT17. Actuaciones de Vigilancia y Control de las Direcciones Territoriales en desarrollo de los Convenios Interadministrativos. Los convenios suscritos con los municipios para mejoramiento, construcción de vías de la red  terciaria se pudo evidenciar que de los controles establecidos en los convenios y en el procedimiento MINFRA-PR-2 para la vigilancia y control implementados por el INVIAS y que deben ser adelantadas por los gestores o directores territoriales, no hay soportes de documental o reporte sistematizado, que verifique el cumplimiento de estos.
Acción 2.</t>
  </si>
  <si>
    <t>Revisar y actualizar las Tablas de Retención documental de la Subdirección de vías Regionales, para fortalecer los controles en materia de gestión documental y disponibilidad de la información.</t>
  </si>
  <si>
    <t>Revisión y actualización de las Tablas de Retención documental de la Subdirección de vías Regionales,  a partir de los lineamientos brindados por la Subdirección administrativa en mesa de trabajo.</t>
  </si>
  <si>
    <t>TRD que incorpore la serie de contratos revisada y aprobada</t>
  </si>
  <si>
    <t>Gestionar ante la subdirección administrativa capacitación en TRD//Participar en la jornada de capacitación en TRD.</t>
  </si>
  <si>
    <t xml:space="preserve">Registro de la capacitación (registro de participantes o grabación)  </t>
  </si>
  <si>
    <t>H21ACSRT17. El Invías omitió suministrar al ente auditor 57 registros que representaban el 3.92% del universo de auditoría, aduciendo: “En atención al requerimiento de la Contraloría General de la República de la referencia, mediante el cual solicita la información de los departamentos de La Guajira y San Andrés y Providencia cuya información fue omitida en la respuesta del requerimiento AC-INVIAS-001-2018 del 13 de agosto de 2018.
Acción 1.</t>
  </si>
  <si>
    <t>H21ACSRT17. El Invías omitió suministrar al ente auditor 57 registros que representaban el 3.92% del universo de auditoría, aduciendo: “En atención al requerimiento de la Contraloría General de la República de la referencia, mediante el cual solicita la información de los departamentos de La Guajira y San Andrés y Providencia cuya información fue omitida en la respuesta del requerimiento AC-INVIAS-001-2018 del 13 de agosto de 2018.
Acción 2.</t>
  </si>
  <si>
    <t>Inconsistencias en la información, en razón a que carecía de completitud al no incluir la relación de Convenios y/o Contratos desarrollados en los departamentos de La Guajira y San Andrés y Providencia.</t>
  </si>
  <si>
    <t>Balance financiero de la ejecución de recursos llevados a cabo a través de los programas Colombia Rural y Caminos comunitarios para la paz total con lo cual se demuestra la gestión realizada para ejecutar las asignaciones presupuestales.</t>
  </si>
  <si>
    <t xml:space="preserve">Presentar balance financiero de la ejecución de recursos llevados a cabo a través de los programas Colombia Rural y Caminos comunitarios para la paz total. </t>
  </si>
  <si>
    <t>Balance de ejecución financiera</t>
  </si>
  <si>
    <t>Preparar y adjuntar los soportes (actas de liquidación y recibo de los convenios finalizados con el detalle de la amortización y/o desembolsos a la fecha para los que sigan ene ejecución).</t>
  </si>
  <si>
    <t>Actas de liquidación con anexos</t>
  </si>
  <si>
    <t>Contar con los soportes (actas de liquidación y recibo de los convenios finalizados con el detalle de la amortización y/o desembolsos a la fecha para los que sigan ene ejecución). Que  evidencien  la correcta ejecución de los recursos públicos.</t>
  </si>
  <si>
    <t>Realizar tres (3) sesiones de capacitaciones a Subdirección de Estructuración de Proyectos; direcciones y unidades ejecutoras de la Versión 3 de la Guía de estructuración, donde se incluyó el componente social, predial y ambiental conforme a los hallazgos notificados por la Contraloría General de la República.</t>
  </si>
  <si>
    <t>H8ECP. Información reportada por Invías para evaluación Proyectos Contratos Plan.
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Acción 1.</t>
  </si>
  <si>
    <t>H8ECP. Información reportada por Invías para evaluación Proyectos Contratos Plan.
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Acción 2.</t>
  </si>
  <si>
    <t xml:space="preserve">Revisar y actualizar las Tablas de Retención documental de la Subdirección de vías Regionales, para fortalecer los controles en materia de gestión documental y disponibilidad de la información. </t>
  </si>
  <si>
    <t xml:space="preserve">Acta de Entrega y Recibo definitiva </t>
  </si>
  <si>
    <t>Contar con el acta de entrega definitiva que evidencia la  correcta inversión de los recursos públicos.</t>
  </si>
  <si>
    <t>Tramitar de conformidad con los procesos vigentes, los soportes que dan por recibido el contrato de obra.</t>
  </si>
  <si>
    <t xml:space="preserve">Actas </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</si>
  <si>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
Acción 1.</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</si>
  <si>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
Acción 2.</t>
  </si>
  <si>
    <t>Actas</t>
  </si>
  <si>
    <t>Tramitar de conformidad con los procesos vigentes, los soportes que dan por recibido el contrato de obra a satisfacción.</t>
  </si>
  <si>
    <t>Contar con el acta de entrega definitiva a satisfacción  que evidencie la  correcta inversión de los recursos públicos.</t>
  </si>
  <si>
    <t>Revisar el Acta de Entrega y Recibo de Bienes al Instituto Nacional de Vías del 31 de diciembre de 1993 - POSESIONES, con el fin de determinar qué predios se encuentran en la base contable de la entidad.</t>
  </si>
  <si>
    <t>1. Se hará el inventario de los bienes inmuebles que se encuentran relacionados en el Acta de Entrega y Recibo de Bienes al Instituto Nacional de Vías del 31 de diciembre de 1993 - POSESIONES.
2. Se revisará qué predios hacen parte de los bienes administrados por el Grupo Gerencia de Administración Inmobiliaria y Grupo de Registro y Administración Predios de Uso Público - BUPI.
3. Del inventario generado, se solicitará al Grupo de Contabilidad que revise qué predios se encuentran dentro del registro contable de la entidad.</t>
  </si>
  <si>
    <t>Un informe</t>
  </si>
  <si>
    <t>Requerir a la interventoría para que presente un informe detallado de las razones por las cuales se modificó el proyecto, las licencias ambientales y las evidencias  que lo soporten.</t>
  </si>
  <si>
    <t>Requerir a la interventoría para que presente un informe detallado de las razón por las cuales se modificó el proyecto, las licencias ambientales y las evidencias  que lo soporten.</t>
  </si>
  <si>
    <t xml:space="preserve">Informe de interventoría
</t>
  </si>
  <si>
    <t>Modificar el alcance del contrato 1200 de 2016 donde se incluye la conexión a "Ye de Ciénaga".</t>
  </si>
  <si>
    <t>Documento de modificación contrato 1200 de 2016</t>
  </si>
  <si>
    <t>Dirección Técnica y de Estructuración-Dirección de Ejecución y operación</t>
  </si>
  <si>
    <t>Tramitar de conformidad con los procesos vigentes los soportes que dan por recibidas las obras iniciales contratadas y sus modificaciones necesarias (sí estas tuvieran lugar).</t>
  </si>
  <si>
    <t>H9AF2022. Proyecto de operaciones de crédito público aplicable al recaudo de peajes - titularización, del Instituto Nacional de Vías - INVÍAS.
En el marco del proyecto de Operación de Crédito Público – Titularización, el INVÍAS presupuestó ingresos propios durante dos vigencias fiscales que no fueron recaudados, sin evidenciarse que se tomaran las acciones tendientes a minimizar el impacto generado como resultado de suscribir compromisos de gasto superiores al recaudo efectivo de los ingresos y de efectuar la inversión de recursos cuya liquidez no estaba garantizada.
Acción 1.</t>
  </si>
  <si>
    <t>H9AF2022. Proyecto de operaciones de crédito público aplicable al recaudo de peajes - titularización, del Instituto Nacional de Vías - INVÍAS.
En el marco del proyecto de Operación de Crédito Público – Titularización, el INVÍAS presupuestó ingresos propios durante dos vigencias fiscales que no fueron recaudados, sin evidenciarse que se tomaran las acciones tendientes a minimizar el impacto generado como resultado de suscribir compromisos de gasto superiores al recaudo efectivo de los ingresos y de efectuar la inversión de recursos cuya liquidez no estaba garantizada.
Acción 2.</t>
  </si>
  <si>
    <t>El Director General con su equipo directivo incluyendo al jefe de la Oficina Asesora de Planeación, el Subdirector General, los Directores Técnicos, la Directora Jurídica y el Secretario General,  deben revisar los ingresos de recursos propios versus los recursos comprometidos y hacer seguimiento mes a mes a fin de garantizar que los recursos comprometidos no superen el recaudo del año fiscal.</t>
  </si>
  <si>
    <t>Efectuar seguimiento mediante reuniones mensuales programadas con el equipo directivo, con el fin de verificar que los recursos comprometidos no superen  el ingreso de recursos propios.</t>
  </si>
  <si>
    <t xml:space="preserve">Actas de reunión
</t>
  </si>
  <si>
    <t>Dirección de Ejecución y Operación - Dirección Jurídica</t>
  </si>
  <si>
    <t>Acción de mejora reformulada  y aprobada por la Directora General en mesa de trabajo del 26 de octubre de 2023 y según memorando 2023I-VBOG-019971 del 27 de octubre de 2023.</t>
  </si>
  <si>
    <t>Beneficio de auditoría según Contraloría General de la República, página 57 del informe.
Acción de mejora reformulada  y aprobada por la Directora General en mesa de trabajo del 26 de octubre de 2023 y según memorando 2023I-VBOG-019971 del 27 de octubre de 2023.</t>
  </si>
  <si>
    <t>Acción de mejora reformulada  y aprobada por la Directora General en mesa de trabajo del 26 de octubre de 2023 y según memorando 2023I-VBOG-019971 del 27 de octubre de 2023.
Se propone esta nueva acción de mejora conscientes de la necesidad de contar con un Manual de Supervisión para la entidad, sin embargo, se deja claridad que es una actividad que debe ser liderada por la Dirección Técnica y de Estructuración.</t>
  </si>
  <si>
    <t>Acción de mejora reformulada  y aprobada por la Directora General en mesa de trabajo del 26 de octubre de 2023 y según memorando 2023I-VBOG-019971 del 27 de octubre de 2023.
Se propone esta nueva acción de mejora conscientes de la necesidad de contar con un manual de Supervisión para la entidad, sin embargo, se deja claridad que es una actividad que debe ser liderada por la DTE.</t>
  </si>
  <si>
    <t>Acción de mejora reformulada  y aprobada por la Directora General en mesa de trabajo del 26 de octubre de 2023 y según memorando 2023I-VBOG-019971 del 27 de octubre de 2023.
DTE solicita que se comparta esta acción con la DEO toda vez que, el proyecto se encuentra en ejecución y es esta dependencia la gestora del mismo.</t>
  </si>
  <si>
    <t>Acción de mejora reformulada  y aprobada por la Directora General en mesa de trabajo del 26 de octubre de 2023 y según memorando 2023I-VBOG-019971 del 27 de octubre de 2023.
DTE solicita se comparta esta acción con la DEO toda vez que, el proyecto se encuentra en ejecución y es esta dependencia la gestora del mismo.</t>
  </si>
  <si>
    <t>H1AEF-CAT781-2023. Acta de entrega y recibo a satisfacción del contrato interadministrativo - CIA 190 de 2020, municipio de El Bagre, Antioquia.
Se percibe que el recibo de la obra en relación con el contrato CIA 190 de 2020 cuyo objeto es: “Contrato interadministrativo para el mejoramiento, mantenimiento y conservación de la vía que comunica el municipio El Bagre con la vereda Los Aguacates en el Municipio de el Bagre, Antioquia”, se realiza por el Secretario de obras públicas del municipio y no por CONSULTORES SOLANO NAVAS LTDA, con quién se suscribió la interventoría, siendo esta una de las facultades y obligaciones que le conciernen, máxime cuando el Manual Interventoría del Instituto Nacional de Vías – INVIAS, establece claramente que una de las obligaciones es elaborar y suscribir la respectiva acta de entrega y recibo a satisfacción de las obras ejecutadas por el contratista.
Acción 3.</t>
  </si>
  <si>
    <t>H1AEF-CAT781-2023. Acta de entrega y recibo a satisfacción del contrato interadministrativo - CIA 190 de 2020, municipio de El Bagre, Antioquia.
Se percibe que el recibo de la obra en relación con el contrato CIA 190 de 2020 cuyo objeto es: “Contrato interadministrativo para el mejoramiento, mantenimiento y conservación de la vía que comunica el municipio El Bagre con la vereda Los Aguacates en el Municipio de el Bagre, Antioquia”, se realiza por el Secretario de obras públicas del municipio y no por CONSULTORES SOLANO NAVAS LTDA, con quién se suscribió la interventoría, siendo esta una de las facultades y obligaciones que le conciernen, máxime cuando el Manual Interventoría del Instituto Nacional de Vías – INVIAS, establece claramente que una de las obligaciones es elaborar y suscribir la respectiva acta de entrega y recibo a satisfacción de las obras ejecutadas por el contratista.
Acción 2.</t>
  </si>
  <si>
    <t>H2AEF-CAT781-2023. Supervisión al contrato de interventoría N°1149/2020 y 00164 de 2020, INVIAS.
Mediante Resolución N°2070 del 14 de septiembre de 2020, el Instituto Nacional de Vías – INVIAS, designó al señor Jesús Alonso M Z, como supervisor del contrato N°1149/2020 (...), por ello en el ejercicio del control fiscal se requirieron los informes de supervisión, tal como consta en el oficio 2023EE0066348 del 28 de abril de 2023, sin embargo, revisada la información correspondiente, se pudo comprobar que los mismos no fueron allegados, generando una falencia de la forma como se efectuaron las actividades de supervisión a los recursos ejecutados (...).
En lo que concierne a la supervisión del contrato N°00164/2020, el Instituto Nacional de Vías, en calidad de contratante, mediante Resolución 000424 del 14 de febrero de 2020, designó la supervisión en la misma persona referenciada en el contrato N°1149/2020, sin embargo, la información entregada, permite concluir que el seguimiento a dicho contrato sólo se efectuó en los meses febrero, marzo, abril y mayo de 2020, pues así se desprende de los cuatro informes entregados, desconociéndose las razones por la cual no se realizó la supervisión de junio de 2020 al 18 de mayo de 2022, fecha en la que se suscribe el acta de entrega y recibo definitivo.
Acción 1.</t>
  </si>
  <si>
    <t>H2AEF-CAT781-2023. Supervisión al contrato de interventoría N°1149/2020 y 00164 de 2020, INVIAS.
Mediante Resolución N°2070 del 14 de septiembre de 2020, el Instituto Nacional de Vías – INVIAS, designó al señor Jesús Alonso M Z, como supervisor del contrato N°1149/2020 (...), por ello en el ejercicio del control fiscal se requirieron los informes de supervisión, tal como consta en el oficio 2023EE0066348 del 28 de abril de 2023, sin embargo, revisada la información correspondiente, se pudo comprobar que los mismos no fueron allegados, generando una falencia de la forma como se efectuaron las actividades de supervisión a los recursos ejecutados (...).
En lo que concierne a la supervisión del contrato N°00164/2020, el Instituto Nacional de Vías, en calidad de contratante, mediante Resolución 000424 del 14 de febrero de 2020, designó la supervisión en la misma persona referenciada en el contrato N°1149/2020, sin embargo, la información entregada, permite concluir que el seguimiento a dicho contrato sólo se efectuó en los meses febrero, marzo, abril y mayo de 2020, pues así se desprende de los cuatro informes entregados, desconociéndose las razones por la cual no se realizó la supervisión de junio de 2020 al 18 de mayo de 2022, fecha en la que se suscribe el acta de entrega y recibo definitivo.
Acción 2.</t>
  </si>
  <si>
    <t>H2AEF-CAT781-2023. Supervisión al contrato de interventoría N°1149/2020 y 00164 de 2020, INVIAS.
Mediante Resolución N°2070 del 14 de septiembre de 2020, el Instituto Nacional de Vías – INVIAS, designó al señor Jesús Alonso M Z, como supervisor del contrato N°1149/2020 (...), por ello en el ejercicio del control fiscal se requirieron los informes de supervisión, tal como consta en el oficio 2023EE0066348 del 28 de abril de 2023, sin embargo, revisada la información correspondiente, se pudo comprobar que los mismos no fueron allegados, generando una falencia de la forma como se efectuaron las actividades de supervisión a los recursos ejecutados (...).
En lo que concierne a la supervisión del contrato N°00164/2020, el Instituto Nacional de Vías, en calidad de contratante, mediante Resolución 000424 del 14 de febrero de 2020, designó la supervisión en la misma persona referenciada en el contrato N°1149/2020, sin embargo, la información entregada, permite concluir que el seguimiento a dicho contrato sólo se efectuó en los meses febrero, marzo, abril y mayo de 2020, pues así se desprende de los cuatro informes entregados, desconociéndose las razones por la cual no se realizó la supervisión de junio de 2020 al 18 de mayo de 2022, fecha en la que se suscribe el acta de entrega y recibo definitivo.
Acción 3.</t>
  </si>
  <si>
    <t>H5ACPColombiaRural. Modificación de alcance contractual convenio 1648-2020 Municipio de Cerrito.
En el curso de la ejecución del contrato de obra 005-2021 derivado del convenio interadministrativo 1648-2020 se introdujeron modificaciones a las cantidades de obra pactadas inicialmente sin una razón técnica valida y demostrada, lo que condujo a una alteración de los estudios técnicos previos con base en los cuales se debían adelantar la construcción, y en consecuencia al recorte de la meta física prevista originalmente, que en ultimas genera incertidumbre sobre la estabilidad y funcionamiento de todo el conjunto de las obras ejecutadas y de la infraestructura intervenida con las mismas.</t>
  </si>
  <si>
    <t>H9PDET-ANTyCAU. Transporte de material de río y cantera, contrato de obra No. 1011-11-11-238-2019 Municipio de Miranda, Cauca.
Se pagaron  21 kilómetros de más a la distancia real de la cantera PETRAE, lugar de donde  se extrajeron y compraron los materiales de rio y de cantera, ya que la distancia  real de acuerdo con lo certificado por el municipio es de 29 kilómetros hasta el final  de la obra, como punto más lejano al que se pudiese transportar el material en mención.</t>
  </si>
  <si>
    <t>Administrativo
con presunta connotación fiscal, disciplinaria y penal</t>
  </si>
  <si>
    <t xml:space="preserve">Deficiencias en la supervisión de la ejecución y cumplimiento de las obligaciones contraídas en el marco del Convenio Interadministrativo Nro. 1721 de 2020, aunado a fallas en la vigilancia, control, supervisión y administración de los recursos propios del convenio por parte del INVIAS y el municipio de Soplaviento, Bolívar, que ha permitido que los recursos no se destinaran al objeto contratado.
</t>
  </si>
  <si>
    <t>Iniciar proceso de liquidación en sede judicial a través del mecanismo de controversia contractual contra el municipio Soplaviento, Bolívar.</t>
  </si>
  <si>
    <t>Dar inicio a las acciones jurídicas y judiciales pertinentes a través de la radicación de la demanda ante la autoridad judicial competente.</t>
  </si>
  <si>
    <t>Demanda radicada</t>
  </si>
  <si>
    <t>Implementar en los nuevos convenios a cargo de la Subdirección de Vías Regionales el clausulado de garantías a fin de contar con las garantías pertinentes para el cubrimiento de los hechos constitutivos de incumplimiento en estos.</t>
  </si>
  <si>
    <t>Inclusión del clausulado de garantías dentro de los nuevos convenios interadministrativos a cargo de la Subdirección de Vías Regionales.</t>
  </si>
  <si>
    <t>Un (1) informe ejecutivo que contenga convenio y su acta de aprobación de la póliza</t>
  </si>
  <si>
    <t>DenunciaConvenio1721-2020.</t>
  </si>
  <si>
    <t>Administrativo para indagación preliminar y con presunta incidencia disciplinaria</t>
  </si>
  <si>
    <t>H1AEFMuelleVictoriaRegia. Especificación y costo de acero estructural A709 G50W.
En desarrollo del contrato de obra pública 1554 de 2020 se realizaron ajustes a los precios unitarios de los ítems relacionados con el acero estructural incrementando ostensiblemente su precio. Adicionalmente se realizó un cambio en las especificaciones del acero estructural a emplear; sin embargo, no se tiene certeza si la totalidad de acero utilizado para la fabricación de la estructura metálica, cumple con las especificaciones requeridas para el tipo de obra y condiciones ambientales propias de su localización</t>
  </si>
  <si>
    <t>Debilidades en las actividades de supervisión, vigilancia y control por parte de las diferentes partes relacionadas con la gestión del proyecto y desatenciones al cumplimiento de las obligaciones legales y contractuales, que permitió que se cambiaran las especificaciones del acero de los estudios previos afectando las condiciones de calidad y durabilidad, así como que se ajustaran, incrementaran y aprobaran precios unitarios diferentes a los inicialmente pactados, no obstante que los aceros son de características similares, como se evidenció en el análisis técnico</t>
  </si>
  <si>
    <t>Contar con un capitulo de supervisión dentro del actual Manual de Interventoría de Obra Pública del INVIAS, en el cual queden claras las funciones y responsabilidades de los supervisores y sus apoyos, con las herramientas para cumplir idóneamente sus funciones.</t>
  </si>
  <si>
    <t xml:space="preserve"> Expedir la Resolución que aprueba el capitulo de supervisión.</t>
  </si>
  <si>
    <t xml:space="preserve"> Resolución </t>
  </si>
  <si>
    <t>H2AEFMuelleVictoriaRegia. Planeación y ejecución del contrato de obra.
Se establecieron deficiencias en el proceso de planeación del contrato al no considerar el estado de la pasarela existente de acceso al muelle flotante Victoria Regia, la cual requería intervención para garantizar su adecuada operación y, por tanto, esta situación se constituyó en uno de los componentes que dieron lugar a la adición en valor del contrato. De otra parte, al momento de la visita se determinó que el avance financiero del contrato (con el anticipo amortizado en su totalidad) es superior al avance físico de la obra. Por último, se observó un incremento importante del plazo contractual, ocasionado de una parte, en la falta de efectividad de los trámites ante las autoridades ambientales, y de otra, en las debilidades en el seguimiento desde la interventoría y supervisión para procurar la generación de estrategias para el desarrollo del contrato de obra dentro de los plazos previstos con el consecuente beneficio esperado para los diferentes usuarios del muelle.</t>
  </si>
  <si>
    <t>Debilidades en las actividades de supervisión, vigilancia y control por parte INVIAS relacionados con la gestión del proyecto y desatenciones al cumplimiento de las obligaciones legales y contractuales, que permitió que haya prorrogado el contrato sin una clara justificación, así como adiciones contractuales previsibles en la estructuración contractual.</t>
  </si>
  <si>
    <t xml:space="preserve">Contar con un capitulo de supervisión dentro del actual Manual de Interventoría de Obra Pública del INVIAS, en el cual queden claras las funciones y responsabilidades de los supervisores y sus apoyos, con las herramientas para cumplir idóneamente su función de seguimiento y revisión de las justificaciones de las modificaciones. </t>
  </si>
  <si>
    <t>H3AEFMuelleVictoriaRegia. Modificación forma de pago contrato 1554 de 2020.
Con ocasión de las modificaciones contractuales realizadas al contrato 1554 de 2020, se incorporaron ítems no previstos, destacando que uno de ellos implicaba la modificación en la forma de pago, la cual estaba prevista mediante actas de recibo parcial de obra, y pasó a suministro de estructura metálica, con la salvedad que dicho suministro no se ha dado en el lugar de obra. Adicionalmente, con el anticipo amortizado, se tiene un avance financiero del 80,5% contra un avance físico de obra del 50%, con lo cual se tiene que se han entregado al contratista de obra, recursos que superan la obra ejecutada, sobre los cuales no se constituyeron garantías y por tanto se mantendrá el riesgo sobre estos recursos hasta tanto se realice el suministro y montaje de estructura metálica en obra.</t>
  </si>
  <si>
    <t>Deficiencias de control de la interventoría y la supervisión al momento de hacer las revisiones y aprobaciones tendientes a incorporar modificaciones contractuales vía inclusión de ítems no previstos.</t>
  </si>
  <si>
    <t>H4AEFMuelleVictoriaRegia. Publicación en SECOP II Contratos 1554 de 2020 y 1729 de 2020.
Revisados los documentos registrados en el SECOP II de los contratos 1554 de 2020 y 1729 de 2020, a fecha del 12/10/2023, se evidenció que, no se publicaron la totalidad de documentos soporte del proceso, incumpliendo al principio de publicidad y transparencia en la contratación pública.
Acción 1.</t>
  </si>
  <si>
    <t>Deficiencias en la aplicación de los mecanismos de control, en lo atinente a la publicación y verificación de los documentos generados en las etapas precontractual y contractual del proceso referido.</t>
  </si>
  <si>
    <t>Publicar la totalidad de documentos soporte del proceso, dando cumplimiento al principio de publicidad y transparencia en la contratación pública.</t>
  </si>
  <si>
    <t>Constancia del SECOP de la publicación de los documentos.</t>
  </si>
  <si>
    <t xml:space="preserve">Link y pantallazo del SECOP </t>
  </si>
  <si>
    <t>H4AEFMuelleVictoriaRegia. Publicación en SECOP II Contratos 1554 de 2020 y 1729 de 2020.
Revisados los documentos registrados en el SECOP II de los contratos 1554 de 2020 y 1729 de 2020, a fecha del 12/10/2023, se evidenció que, no se publicaron la totalidad de documentos soporte del proceso, incumpliendo al principio de publicidad y transparencia en la contratación pública.
Acción 2.</t>
  </si>
  <si>
    <t>Contar con un capitulo de supervisión dentro del actual Manual de Interventoría de Obra Pública del INVIAS, en el cual queden claras las funciones y responsabilidades de los supervisores y sus apoyos, con las herramientas para cumplir idóneamente sus funciones. En el cual queden claras las funciones y responsabilidades de los supervisores y sus apoyos, en lo referente a la publicación en el SECOP II.</t>
  </si>
  <si>
    <t>H5AEFMuelleVictoriaRegia. Rejillas acceso Muelle Victoria Regia.
En visita de inspección realizada al sitio de las obras del Muelle Victoria Regia, se evidenciaron daños prematuros en las rejillas instaladas en la pasarela existente de acceso al muelle, lo cual puede dar lugar a accidentes para los diferentes usuarios de esta infraestructura y deterioros en otros componentes de ésta.</t>
  </si>
  <si>
    <t>Deficiencias constructivas y debilidades en el seguimiento y control técnico de las obras.
Deficiente gestión en el control que debe ejercerse en el tránsito por la pasarela por parte del Instituto como dueño de la obra, así como de los demás actores antes de ser recibido el total del proyecto.</t>
  </si>
  <si>
    <t>Arreglar  los daños detectados por la Contraloría General de la República mediante el contrato No. Contrato 1554 de 2020.</t>
  </si>
  <si>
    <t>Informe de la interventoría con registro fotográfico en el cual consten los arreglos.</t>
  </si>
  <si>
    <t>AEF muelle Victoria Regia</t>
  </si>
  <si>
    <t>H1AEFcontratos1728-1793 de 2020. Reporte y publicación de información contrato 1728 del 2020 en SECOP II.
Resultado de la revisión documental del proceso precontractual, contractual y poscontractual del contrato 1728 del 2020, en el portal SECOP II, se observa que INVIAS no publicó de manera eficiente y oportuna todos los documentos correspondientes a la etapa de ejecución del contrato, en cumplimiento del principio de publicidad estipulado en la Constitución Política, la Ley 1712 de 2014, y los Decretos 1081 y 1082 del 2015. 
Aunado a lo anterior, según el numeral 14 de la cláusula décima primera, el contratista tiene la responsabilidad de gestionar todos los procedimientos relacionados con la formalización, ejecución y liquidación del contrato a través de la plataforma del SECOP II. Sin embargo, presuntamente no se realizó de manera eficiente y oportuna la publicación en la plataforma del SECOP ll de todos los documentos correspondientes del contrato 1728 del 2020, generando una posible falta de transparencia en el proceso contractual.</t>
  </si>
  <si>
    <t>Deficiencias en los mecanismos de seguimiento, vigilancia, supervisión y control por parte de los involucrados en el proceso de la gestión contractual, relacionados con la publicación de los documentos originados en la celebración y ejecución del contrato de obra 1728 del 2020, en la plataforma SECOP II.</t>
  </si>
  <si>
    <t>Contar con un capitulo de Supervisión dentro del actual Manual de Interventoría de Obra Pública del INVIAS, en el cual queden claras las funciones y responsabilidades de los Supervisores y sus apoyos, con las herramientas para cumplir idóneamente su función. En especial las  responsabilidades, en lo referente a la publicación en SECOP.</t>
  </si>
  <si>
    <t>Expedir la resolución que aprueba el capitulo de Supervisión.</t>
  </si>
  <si>
    <t>H2AEFcontratos1728-1793 de 2020. Planeación y estructuración – Contrato 1728 de 2020.
Se observaron deficiencias en la planeación y estructuración de los requerimientos técnicos y en el análisis de mercado para la adquisición predial, durante el proceso que culminó con la suscripción del contrato 1728 de 2020, conllevando a costos más altos de lo inicialmente previsto.</t>
  </si>
  <si>
    <t>Revisar y actualizar la Guía de Estructuración de Proyectos del INVIAS.</t>
  </si>
  <si>
    <t>Incorporar en la Guía de Estructuración de Proyectos del INVIAS las acciones encaminadas a fortalecer los controles y mitigar la materialización de los riesgos enunciados en el presente hallazgo, en lo respectivo a los procesos de planeación y estructuración.</t>
  </si>
  <si>
    <t xml:space="preserve">Guía de Estructuración de Proyectos versión 4 </t>
  </si>
  <si>
    <t>H3AEFcontratos1728-1793 de 2020. Acta de entrega y recibo definitivo del contrato de obra 1728 del 2020. 
El INVIAS no ha suscrito el Acta de Entrega y Recibo Definitivo de Obra, la cual se debió firmar al término de la ejecución del contrato 1728 de 2020, el pasado 14 de mayo de 2023, en concordancia con la Clausula Trigésima del contrato 1728 de 2020.</t>
  </si>
  <si>
    <t>Retrasos en la terminación de procesos pendientes y terminación de la totalidad de las actividades de ambientales, sociales, prediales y de sostenibilidad de acuerdo con lo estipulado en el manual interventoría para proceder a la elaboración del Acta de entrega y recibo definitivo de obra.</t>
  </si>
  <si>
    <t>Contar con un capitulo de Supervisión dentro del actual Manual de Interventoría de Obra Pública del INVIAS, en el cual queden claras las funciones y responsabilidades de los Supervisores y sus apoyos, con las herramientas para cumplir idóneamente su función. En especial las  responsabilidades en el seguimiento  a las obligaciones de la interventoría.</t>
  </si>
  <si>
    <t xml:space="preserve">Expedir la resolución que aprueba el capitulo de Supervisión. </t>
  </si>
  <si>
    <t xml:space="preserve">
H4AEFcontratos1728-1793 de 2020. Adquisición Predio Matrícula Inmobiliaria 260-174.
INVIAS no ha completado la adquisición del predio con la ficha predial número 005 ID TU-PRZ, dentro del cual se construyó en una franja de terreno parte de la obra que, incluye el nuevo puente sobre el río Zulia del contrato 1728 de 2020 y que, a la fecha se encuentra administrado por la SAE.</t>
  </si>
  <si>
    <t>Debilidades en el seguimiento y gestión inadecuada de la adquisición predial, toda vez que al superar el 70% del avance de la obra, no se ha terminado el proceso de la adquisición predial pertinente, generando riesgo de generarse un pasivo predial por la no adquisición del Predio 005 ID TU-PRZC, dado que la ejecución del contrato termino el 14 de mayo de 2023.</t>
  </si>
  <si>
    <t>Contar con un capitulo de Supervisión dentro del actual Manual de Interventoría de Obra Pública del INVIAS, en el cual queden claras las funciones y responsabilidades de los Supervisores y sus apoyos, con las herramientas para cumplir idóneamente su función. En especial las responsabilidades en el seguimiento a la gestión predial.</t>
  </si>
  <si>
    <t>Falta de gestión por parte de INVIAS en cuanto a la implementación de procedimientos técnicos, de control y seguimiento, para el uso de bienes por parte de un tercero. Hecho crucial para advertir de manera oportuna los registros contables en atención a la medición individualizada y reconocimiento de activos.</t>
  </si>
  <si>
    <t xml:space="preserve">Contar con un capitulo de Supervisión dentro del actual Manual de Interventoría de Obra Pública del INVIAS, en el cual queden claras las funciones y responsabilidades de los Supervisores y sus apoyos, con las herramientas para cumplir idóneamente su función. Especialmente la entrega de obras de compensación. </t>
  </si>
  <si>
    <t>H1Denuncia2023-268267-80631-D. Descuentos de la cuenta corriente - ahorros Davivienda   136-6999XXXX INVIAS, en la cual se administran los recursos del convenio1609 del 2020.
En el desarrollo del Convenio interadministrativo No. 1609 de 2020, suscrito entre el Instituto Nacional de Vías - lNVIAS y el Departamento del Quindío; se encontró que en la cuenta corriente - ahorros Davivienda 136-6999XXXX, en la cual se administran recursos del convenio, según extracto bancario, el día 29 de abril de 2022 fue debitado por concepto de Nd Embargo cuenta, la suma de $1.155.531.558, recursos que fueron reincorporados el día 9 de mayo de 2022; es decir, fueron restados de la cuenta por el término de 10 días.
De otra parte, el 17 de junio de 2022 fue debitado de la misma cuenta la suma de $145.340.000 por concepto de Nd Embargo cuenta y, el día 24 de octubre de 2022 fue debitado la suma de
$287.000.000 por igual concepto. Estos valores fueron reintegrados el día 18 de octubre de 2023, con ocasión de una solicitud de información por parte del grupo auditor .
Posteriormente el día 20 de septiembre de 2023, nuevamente son debitados por concepto de embargo de la cuenta $46.054.546 y el 18 de octubre de los corrientes es debitado otro embargo por $193.001.951,10, los cuales a la fecha se encuentran fuera de la cuenta Davivienda cuenta corriente - ahorros 136-6999XXXX.</t>
  </si>
  <si>
    <t>Deficiencias en la vigilancia y control por parte de los supervisores (INVIAS, Departamento del Quindío), que omitieron verificar el recurso y su manejo.</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</si>
  <si>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las relativas al seguimiento de los convenios interadministrativos frente al seguimiento financiero.</t>
  </si>
  <si>
    <t xml:space="preserve"> Expedir la Resolución que aprueba el capitulo de Supervisión </t>
  </si>
  <si>
    <t>H2Denuncia2023-268267-80631-D. Reintegro de rendimientos financieros de la cuenta corriente - ahorros DAVIVIENDA 136-6999XXXX al Tesoro Nacional.
El Convenio 1609 de 2020 establece en su cláusula Sexta, el manejo de los recursos y el Decreto 4730 de diciembre 28 de 2005 señala que los rendimientos generados por los recursos de este deben ser consignados a la cuenta del Tesoro Nacional, lo cual a la fecha no se ha realizado en forma mensual.</t>
  </si>
  <si>
    <t>Deficiencias en  la vigilancia y control por parte de los supervisores, que omitieron verificar el manejo de los recursos del convenio.</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</si>
  <si>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especialmente las relativas al seguimiento  de los convenios interadministrativos frente al seguimiento financiero y rembolso de los rendimientos financieros. </t>
  </si>
  <si>
    <t>H3Denuncia2023-268267-80631-D. Recursos del convenio interadministrativo 1609-2020.
El convenio interadministrativo 1609-2020, suscrito entre el Departamento del Quindío e Instituto Nacional de Vías - INVIAS, tiene por objeto: "Aunar esfuerzos para el mantenimiento y/o mejoramiento de vías terciarias jurisdicción del Departamento del Quindío en el marco del programa Colombia Rural". Según la cláusula segunda el valor del convenio es de CUATRO MIL MILLONES DE PESOS MCTE ($4.000.000.000) .
El modificatorio No. 01 convenio 1609 de 2020, asignó DIEZ MIL MILLONES DE PESOS MCTE ($10. 000.000 .000), quedando por un valor total del convenio en CATORCE MIL MILLONES DE PESOS MCTE ($14.000.000 .000).
Según el parágrafo tercero de la cláusula quinta del convenio 1609 de 2020, "Si vencido el plazo estipulado en el presente convenio EL DEPARTAMENTO no hubiese invertido los recursos, deberá reintegrarlos a la Dirección del Tesoro Nacional y se procederá a la liquidación del convenio interadministrativo.
El convenio interadministrativo 1609-2020, ha sido objeto de varias prórrogas, la ultima, la No. 04, que amplía el plazo de ejecución del 31 de diciembre del 2022 al 31 de diciembre del 2023.
Es decir, a la fecha el Departamento del Quindío deberá reintegrar al Tesoro Nacional la suma de NUEVE MIL QUINIENTOS SESENTA Y UN MILLONES DOSCIENTOS SESENTA Y NUEVE MIL SETECIENTOS SETENTA Y CINCO ($9.561 .269 .775),  correspondiente al recurso no invertido de conformidad con el parágrafo tercero de la cláusula quinta del convenio interadministrativo 1609-2020.</t>
  </si>
  <si>
    <t>Falta de gestión y planeación de la Gobernación del Quindío a través de la Secretaría Departamental de Infraestructura, debido a que no se ejecutó de manera oportuna el objeto contractual ; lo anterior ya que a pesar de contar con el desembolso de los recursos por parte de INVIAS estos no fueron ejecutados  en su totalidad, lo cual se demuestra con el reintegro del dinero que deberá realizar la Gobernación del Quindío.</t>
  </si>
  <si>
    <t>Concluir las obras pactadas en el convenio, de acuerdo a su alcance.</t>
  </si>
  <si>
    <t>Recibir la totalidad de las obras objeto del convenio a satisfacción.</t>
  </si>
  <si>
    <t>Acta de entrega y recibo definitivo</t>
  </si>
  <si>
    <t>H4Denuncia2023-268267-80631-D. Ejecución convenios interadministrativos 1609 de 2020 y 030 de 2021.
La Gobernación del Quindío y el Instituto Nacional de Vías - lNVIAS, suscribieron el convenio 1609 de 2020. Para dar cumplimiento a las obligaciones adquiridas con el Instituto Nacional de Vías, la gobernación del Quindío suscribió con el Ejército Nacional el convenio 030 de 2021, el cual tiene por objeto "Aunar esfuerzos técnicos , administrativos y financieros, con el fin de ejecutar actividades de mantenimiento de las vías terciarias del Departamento del Quindío, las cuales serán intervenidas en el Marco del Programa Colombia Rural".
(...) a 30 de octubre de 2023, se ha ejecutado el 48,64% de las vías priorizadas .
Teniendo en cuenta que el plazo de ejecución del convenio 030 de 2021, se vence el 30 de noviembre de 2023, se presenta un incumplimiento en la ejecución de este y, por ende, en la ejecución del convenio interadministrativo No. 1609 de 2020.</t>
  </si>
  <si>
    <t>Falta de gestión y articulación entre el departamento del Quindío y el Ministerio de Defensa - Ejército Nacional - Comando de Ingenieros - Unidades Tácticas COING a través de Central Administrativa y Contable - CENAC de Ingenieros; no se priorizó por parte de estos la ejecución del convenio suscrito.</t>
  </si>
  <si>
    <t xml:space="preserve">Concluir las obras pactadas en el convenio, de acuerdo a su alcance. </t>
  </si>
  <si>
    <t xml:space="preserve">Recibir la totalidad de las obras objeto del convenio a satisfacción. </t>
  </si>
  <si>
    <t>H1Denuncia2023-270134-82111-D. Calidad de obras ejecutadas y supervisión de las mismas. Contrato 2253 de 2018 (obra) y 1228 de 2018 (interventoría) - Recarpeteo subsector 2 tramo
Villa de Leyva – Santa Sofía Moniquirá.
En visita realizada el día 12 de julio de 2023, la CGR evidenció que, desde el sitio conocido como “Ammonite”, hasta el sitio denominado “Punta del Llano” (Cruce con vía hacia Sutamarchán), se realizó recarpeteo de la vía, sin intervención de la estructura del pavimento. Se observó en visita aparición de fisuras longitudinales y baches en la vía entre las abscisas PR 7+736 y PR 10+079. Algunas fisuras se han intentado sellar, pero el estado de la carpeta sigue en proceso de deterioro, toda vez que no se tuvo en cuenta el hecho de que junto a la vía hay reservorios, los cuales posiblemente estén infiltrando la estructura existente y generando daño al pavimento. De igual manera, se evidencia falta de rocería y falta de mantenimiento de alcantarillas y cunetas, que influyen en deficiencias en el manejo de aguas de escorrentía, que pueden afectar la estructura del pavimento.
Acción 1.</t>
  </si>
  <si>
    <t>Deficiencias en las obras entregadas en el tramo vial Villa de Leyva – Santa Sofía por parte del constructor, y deficiente supervisión realizada por parte de la interventoría, la Gobernación de Boyacá y el Instituto Nacional de Vías, a fin de que se entregaran obras con buenas condiciones de calidad, propendiendo por una correcta inversión de
los recursos públicos.</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</si>
  <si>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las relativas al seguimiento de los convenios interadministrativos.</t>
  </si>
  <si>
    <t xml:space="preserve"> Expedir la resolución que aprueba el capitulo de Supervisión.</t>
  </si>
  <si>
    <t>H1Denuncia2023-270134-82111-D. Calidad de obras ejecutadas y supervisión de las mismas. Contrato 2253 de 2018 (obra) y 1228 de 2018 (interventoría) - Recarpeteo subsector 2 tramo
Villa de Leyva – Santa Sofía Moniquirá.
En visita realizada el día 12 de julio de 2023, la CGR evidenció que, desde el sitio conocido como “Ammonite”, hasta el sitio denominado “Punta del Llano” (Cruce con vía hacia Sutamarchán), se realizó recarpeteo de la vía, sin intervención de la estructura del pavimento. Se observó en visita aparición de fisuras longitudinales y baches en la vía entre las abscisas PR 7+736 y PR 10+079. Algunas fisuras se han intentado sellar, pero el estado de la carpeta sigue en proceso de deterioro, toda vez que no se tuvo en cuenta el hecho de que junto a la vía hay reservorios, los cuales posiblemente estén infiltrando la estructura existente y generando daño al pavimento. De igual manera, se evidencia falta de rocería y falta de mantenimiento de alcantarillas y cunetas, que influyen en deficiencias en el manejo de aguas de escorrentía, que pueden afectar la estructura del pavimento.
Acción 2.</t>
  </si>
  <si>
    <t>Reparar como garantía las deficiencias constructivas detectadas por la Contraloría General de la República.</t>
  </si>
  <si>
    <t>Informe de la interventoría con registro fotográfico que evidencie las reparaciones a lugar.</t>
  </si>
  <si>
    <t>Informe de interventoría</t>
  </si>
  <si>
    <t>Denuncia 2023-270134-82111-D</t>
  </si>
  <si>
    <t>Denuncia 2023-268267-80631-D</t>
  </si>
  <si>
    <t>H5AEFcontratos1728-1793 de 2020. Registro de Bienes de Uso Público en el componente social, del contrato 1728 de 2020.
El INVIAS no ha proporcionado evidencia acerca de la transferencia del control y uso asumido por un tercero, teniendo en cuenta la inversión en bienes de uso público relacionados con el mejoramiento de una cancha multifuncional de fútbol y baloncesto, así como la construcción de un parque biosaludable, ejecutados en terrenos registrados a nombre de la Junta de Acción Comunal de la vereda Quebrada Seca del municipio de Cúcuta.</t>
  </si>
  <si>
    <t>AEF contratos 1728 - 1793 de 2020</t>
  </si>
  <si>
    <r>
      <t xml:space="preserve">H1AT75-OCAD PAZ. BPIN INVIAS Cauca 20181301010001 Contrato N°. 495 de 2018. INVIAS - FEDECAFETEROS.
En la revisión de los expedientes contractuales se observó (...): 
</t>
    </r>
    <r>
      <rPr>
        <b/>
        <sz val="9"/>
        <rFont val="Arial"/>
        <family val="2"/>
      </rPr>
      <t xml:space="preserve">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t>
    </r>
    <r>
      <rPr>
        <sz val="9"/>
        <rFont val="Arial"/>
        <family val="2"/>
      </rPr>
      <t xml:space="preserve">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1.</t>
    </r>
  </si>
  <si>
    <r>
      <t xml:space="preserve">Fallas en el seguimiento y control de la interventoría y la supervisión del contrato ya que se autorizaron pagos por inventario y caracterización vial sin el aval del Ministerio de Transporte, </t>
    </r>
    <r>
      <rPr>
        <b/>
        <sz val="9"/>
        <rFont val="Arial"/>
        <family val="2"/>
      </rPr>
      <t>se avaló el precio unitario del concreto hidráulico de 3000 PSI sin tener en cuenta el diseño de mezclas o fórmula de trabajo</t>
    </r>
    <r>
      <rPr>
        <sz val="9"/>
        <rFont val="Arial"/>
        <family val="2"/>
      </rPr>
      <t>, se reconocieron imprevistos sin que hayan sido soportados por el contratista y recibieron placas huellas fisuradas.</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</si>
  <si>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t>
    </r>
    <r>
      <rPr>
        <b/>
        <sz val="9"/>
        <rFont val="Arial"/>
        <family val="2"/>
      </rPr>
      <t>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t>
    </r>
    <r>
      <rPr>
        <sz val="9"/>
        <rFont val="Arial"/>
        <family val="2"/>
      </rPr>
      <t xml:space="preserve">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2.</t>
    </r>
  </si>
  <si>
    <r>
      <t xml:space="preserve">Fallas en el seguimiento y control de la interventoría y la supervisión del contrato ya que </t>
    </r>
    <r>
      <rPr>
        <b/>
        <sz val="9"/>
        <rFont val="Arial"/>
        <family val="2"/>
      </rPr>
      <t>se autorizaron pagos por inventario y caracterización vial sin el aval del Ministerio de Transporte</t>
    </r>
    <r>
      <rPr>
        <sz val="9"/>
        <rFont val="Arial"/>
        <family val="2"/>
      </rPr>
      <t>, se avaló el precio unitario del concreto hidráulico de 3000 PSI sin tener en cuenta el diseño de mezclas o fórmula de trabajo, se reconocieron imprevistos sin que hayan sido soportados por el contratista y recibieron placas huellas fisuradas.</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</si>
  <si>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t>
    </r>
    <r>
      <rPr>
        <b/>
        <sz val="9"/>
        <rFont val="Arial"/>
        <family val="2"/>
      </rPr>
      <t xml:space="preserve">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sz val="9"/>
        <rFont val="Arial"/>
        <family val="2"/>
      </rPr>
      <t xml:space="preserve">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3.</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</si>
  <si>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t>
    </r>
    <r>
      <rPr>
        <b/>
        <sz val="9"/>
        <rFont val="Arial"/>
        <family val="2"/>
      </rPr>
      <t>se reconocieron imprevistos sin que hayan sido soportados por el contratista</t>
    </r>
    <r>
      <rPr>
        <sz val="9"/>
        <rFont val="Arial"/>
        <family val="2"/>
      </rPr>
      <t xml:space="preserve"> y recibieron placas huellas fisuradas.</t>
    </r>
  </si>
  <si>
    <r>
      <t xml:space="preserve">H2AT75-OCAD PAZ. BPIN INVIAS Cauca 20181301010001 Contrato N°. 496 de 2018. INVIAS - FEDECAFETEROS.
En la revisión de los expedientes contractuales se observó (...): 
</t>
    </r>
    <r>
      <rPr>
        <b/>
        <sz val="9"/>
        <rFont val="Arial"/>
        <family val="2"/>
      </rPr>
      <t>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t>
    </r>
    <r>
      <rPr>
        <sz val="9"/>
        <rFont val="Arial"/>
        <family val="2"/>
      </rPr>
      <t xml:space="preserve">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
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Se cuantifica un detrimento al patrimonio público por $167.852.771.
Acción 1.</t>
    </r>
  </si>
  <si>
    <r>
      <t xml:space="preserve">Fallas en el seguimiento y control de la interventoría y la supervisión del contrato ya que se autorizaron pagos por inventario y caracterización vial sin el aval del Ministerio de Transporte, </t>
    </r>
    <r>
      <rPr>
        <b/>
        <sz val="9"/>
        <rFont val="Arial"/>
        <family val="2"/>
      </rPr>
      <t>se avaló el precio unitario del concreto hidráulico de 3000 PSI sin tener en cuenta el diseño de mezclas o fórmula de trabajo</t>
    </r>
    <r>
      <rPr>
        <sz val="9"/>
        <rFont val="Arial"/>
        <family val="2"/>
      </rPr>
      <t xml:space="preserve"> y se reconocieron imprevistos sin que hayan sido soportados por el contratista.</t>
    </r>
  </si>
  <si>
    <r>
      <t xml:space="preserve">H2AT75-OCAD PAZ. BPIN INVIAS Cauca 20181301010001 Contrato N°. 496 de 2018. INVIAS - FEDECAFETEROS.
En la revisión de los expedientes contractuales se observó (...): 
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
</t>
    </r>
    <r>
      <rPr>
        <b/>
        <sz val="9"/>
        <rFont val="Arial"/>
        <family val="2"/>
      </rPr>
      <t>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t>
    </r>
    <r>
      <rPr>
        <sz val="9"/>
        <rFont val="Arial"/>
        <family val="2"/>
      </rPr>
      <t xml:space="preserve">
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Se cuantifica un detrimento al patrimonio público por $167.852.771.
Acción 2.</t>
    </r>
  </si>
  <si>
    <r>
      <t xml:space="preserve">Fallas en el seguimiento y control de la interventoría y la supervisión del contrato ya que </t>
    </r>
    <r>
      <rPr>
        <b/>
        <sz val="9"/>
        <rFont val="Arial"/>
        <family val="2"/>
      </rPr>
      <t>se autorizaron pagos por inventario y caracterización vial sin el aval del Ministerio de Transporte</t>
    </r>
    <r>
      <rPr>
        <sz val="9"/>
        <rFont val="Arial"/>
        <family val="2"/>
      </rPr>
      <t>, se avaló el precio unitario del concreto hidráulico de 3000 PSI sin tener en cuenta el diseño de mezclas o fórmula de trabajo y se reconocieron imprevistos sin que hayan sido soportados por el contratista.</t>
    </r>
  </si>
  <si>
    <r>
      <t xml:space="preserve">H2AT75-OCAD PAZ. BPIN INVIAS Cauca 20181301010001 Contrato N°. 496 de 2018. INVIAS - FEDECAFETEROS.
En la revisión de los expedientes contractuales se observó (...): 
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
</t>
    </r>
    <r>
      <rPr>
        <b/>
        <sz val="9"/>
        <rFont val="Arial"/>
        <family val="2"/>
      </rPr>
      <t>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t>
    </r>
    <r>
      <rPr>
        <sz val="9"/>
        <rFont val="Arial"/>
        <family val="2"/>
      </rPr>
      <t xml:space="preserve">
Se cuantifica un detrimento al patrimonio público por $167.852.771.
Acción 3.</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</si>
  <si>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y </t>
    </r>
    <r>
      <rPr>
        <b/>
        <sz val="9"/>
        <rFont val="Arial"/>
        <family val="2"/>
      </rPr>
      <t>se reconocieron imprevistos sin que hayan sido soportados por el contratista</t>
    </r>
    <r>
      <rPr>
        <sz val="9"/>
        <rFont val="Arial"/>
        <family val="2"/>
      </rPr>
      <t>.</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</si>
  <si>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9"/>
        <rFont val="Arial"/>
        <family val="2"/>
      </rPr>
      <t>(Certificado de pérdida de competencia para liquidar)</t>
    </r>
    <r>
      <rPr>
        <sz val="9"/>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1.</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</si>
  <si>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9"/>
        <rFont val="Arial"/>
        <family val="2"/>
      </rPr>
      <t>(Certificado de pérdida de competencia para liquidar)</t>
    </r>
    <r>
      <rPr>
        <sz val="9"/>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3.</t>
    </r>
  </si>
  <si>
    <r>
      <t xml:space="preserve">La Contraloría General de la República consideró efectiva la acción de mejora en el Informe de Auditoría Financiera 2019, página 88, pero esta acción no presenta avance debido a que a la fecha la Oficina Asesora Jurídica no ha remitido los soportes concertados. Por lo cual, se presume que es un error involuntario del Ente de Control.
Acción de mejora considerada no efectiva por la Contraloría General de la República en Informe de Auditoría Financiera 2019, página 88.
Acción de mejora considerada no efectiva por la Contraloría General de la República, en anexo 2 del informe de Auditoría Financiera 2020, de junio de 2021.
</t>
    </r>
    <r>
      <rPr>
        <b/>
        <sz val="9"/>
        <color theme="1"/>
        <rFont val="Arial"/>
        <family val="2"/>
      </rPr>
      <t>Acción reformulada por la Oficina Asesora Jurídica según memorando OAJ 56118 del 05/08/2021, aprobada por el Director General en memorando DG 56019 del 05/08/2021.</t>
    </r>
  </si>
  <si>
    <r>
      <t xml:space="preserve">Acción de mejora considerada no efectiva por la Contraloría General de la República en Informe de Auditoría Financiera 2019, página 88.
Acción de mejora considerada no efectiva por la Contraloría General de la República, en anexo 2 del informe de Auditoría Financiera 2020, de junio de 2021.
</t>
    </r>
    <r>
      <rPr>
        <b/>
        <sz val="9"/>
        <color theme="1"/>
        <rFont val="Arial"/>
        <family val="2"/>
      </rPr>
      <t>Acción reformulada por la Oficina Asesora Jurídica según memorando OAJ 56118 del 05/08/2021, aprobada por el Director General en memorando DG 56019 del 05/08/2021.</t>
    </r>
  </si>
  <si>
    <r>
      <t xml:space="preserve">La Contraloría General de la República en el Informe de Auditoría Financiera 2019 señala que no se genera pronunciamiento, toda vez que el hallazgo hace referencia a una cuenta que ya no hace parte del nuevo catálogo de cuentas.
Acción de mejora considerada no efectiva por la Contraloría General de la República en Informe de Auditoría Financiera 2019, página 88.
Acción de mejora considerada no efectiva por la Contraloría General de la República, en anexo 2 del informe de Auditoría Financiera 2020, de junio de 2021.
</t>
    </r>
    <r>
      <rPr>
        <b/>
        <sz val="9"/>
        <color theme="1"/>
        <rFont val="Arial"/>
        <family val="2"/>
      </rPr>
      <t>Acción reformulada por la Oficina Asesora Jurídica según memorando OAJ 56118 del 05/08/2021, aprobada por el Director General en memorando DG 56019 del 05/08/2021.</t>
    </r>
  </si>
  <si>
    <r>
      <t xml:space="preserve">La Contraloría General de la República en el Informe de Auditoría Financiera 2019 señala que no se genera pronunciamiento, toda vez que el hallazgo hace referencia a una cuenta que ya no hace parte del nuevo catálogo de cuentas.
</t>
    </r>
    <r>
      <rPr>
        <b/>
        <sz val="9"/>
        <color theme="1"/>
        <rFont val="Arial"/>
        <family val="2"/>
      </rPr>
      <t xml:space="preserve">
Acción reformulada por la Oficina Asesora Jurídica según memorando OAJ 56118 del 05/08/2021, aprobada por el Director General en memorando DG 56019 del 05/08/2021.</t>
    </r>
  </si>
  <si>
    <r>
      <t xml:space="preserve">Acción de mejora considerada no efectiva por la Contraloría General de la República, en anexo 2 del informe de Auditoría Financiera 2020, de junio de 2021.
Acción de mejora considerada no efectiva por la Contraloría General de la República, en anexo 2 del informe de Auditoría Financiera 2021, de junio de 2022.
</t>
    </r>
    <r>
      <rPr>
        <sz val="9"/>
        <color rgb="FF000000"/>
        <rFont val="Arial"/>
        <family val="2"/>
      </rPr>
      <t>Se ajusta "Área Líder" en cumplimiento de lo señalado por el Director General en el memorando DG 51367 del 08 de julio de 2022. Se reasigna de la Dirección de Ejecución y Operación a la Secretaria General, Subdirección Administrativa y Subdirección Marítima, Fluvial y Férrea.</t>
    </r>
    <r>
      <rPr>
        <sz val="9"/>
        <color theme="1"/>
        <rFont val="Arial"/>
        <family val="2"/>
      </rPr>
      <t xml:space="preserve">
</t>
    </r>
    <r>
      <rPr>
        <b/>
        <sz val="9"/>
        <color theme="1"/>
        <rFont val="Arial"/>
        <family val="2"/>
      </rPr>
      <t>Acción de mejora reformulada por la Subdirección Administrativa, la Subdirección de Sostenibilidad, la Subdirección Marítima, Fluvial y Férrea y la Secretaría General, aprobada por el Director General mediante el memorando DG 81368 del 10 de octubre de 2022. Se propuso tres actividades para el cumplimiento de la acción 1.</t>
    </r>
  </si>
  <si>
    <r>
      <t xml:space="preserve">Acción de mejora considerada no efectiva por la Contraloría General de la República, en anexo 2 del informe de Auditoría Financiera 2020, de junio de 2021.
Acción de mejora considerada no efectiva por la Contraloría General de la República, en anexo 2 del informe de Auditoría Financiera 2021, de junio de 2022.
Se ajusta "Área Líder" en cumplimiento de lo señalado por el Director General en el memorando DG 51367 del 08 de julio de 2022. Se reasigna de la Dirección de Ejecución y Operación a la Secretaria General, Subdirección Administrativa y Subdirección Marítima, Fluvial y Férrea.
</t>
    </r>
    <r>
      <rPr>
        <b/>
        <sz val="9"/>
        <color theme="1"/>
        <rFont val="Arial"/>
        <family val="2"/>
      </rPr>
      <t>Acción de mejora reformulada por la Subdirección Administrativa, la Subdirección de Sostenibilidad, la Subdirección Marítima, Fluvial y Férrea y la Secretaría General, aprobada por el Director General mediante el memorando DG 81368 del 10 de octubre de 2022. Se propuso cuatro actividades para el cumplimiento de la acción 2.</t>
    </r>
    <r>
      <rPr>
        <sz val="9"/>
        <color theme="1"/>
        <rFont val="Arial"/>
        <family val="2"/>
      </rPr>
      <t xml:space="preserve">
Se excluye del área líder a la Subdirección Marítima, Fluvial y Férrea, de acuerdo con mesa de trabajo del 28/08/2023.</t>
    </r>
  </si>
  <si>
    <t>H9AF2021. Constitución de reserva para el contrato 2332 de 2021.
El Instituto Nacional de Vías suscribe contrato el 31 de diciembre de 2021, siendo previsible la no ejecución del recurso en la vigencia; de otra parte, se soporta fecha de aprobación de prórroga previa a la fecha de suscripción del contrato, encontrándose inconsistencias en la información reportada por la Entidad.
Acción 1.</t>
  </si>
  <si>
    <t>H9AF2021. Constitución de reserva para el contrato 2332 de 2021.
El Instituto Nacional de Vías suscribe contrato el 31 de diciembre de 2021, siendo previsible la no ejecución del recurso en la vigencia; de otra parte, se soporta fecha de aprobación de prórroga previa a la fecha de suscripción del contrato, encontrándose inconsistencias en la información reportada por la Entidad.
Acción 2.</t>
  </si>
  <si>
    <t>Realizar seguimiento a la ejecución presupuestal y al Plan Anual de Adquisiciones trimestralmente (o en el momento en que se considere pertinente) con la finalidad de solicitar en caso de requerirse traslados presupuestales, suscripción de vigencias futuras u otros aplicables para asegurar la disponibilidad de los recursos.</t>
  </si>
  <si>
    <t>Acción de mejora complementaria ante la no efectividad de la acción 1. Propuesta por la Subdirección Administrativa y el Programa de Seguridad en Carreteras Nacionales mediante el memorando 2023I-VBOG-042716 del 27 de diciembre de 2023.</t>
  </si>
  <si>
    <t>H1AEFCAT1765-2023-1. PUBLICACIÓN EN EL SISTEMA ELECTRÓNICO DE CONTRATACIÓN PÚBLICA - SECOP CONTRATO DE OBRA N° LP 001 - 2020 Y EL CONTRATO DE OBRA NO. LP004-2021.
Mediante el artículo 53 del título II del acuerdo No 15 del 05/09/2019 El OCAD PAZ aprobó el proyecto con BPIN No 20181301010478 cuyo objeto es: “MEJORAMIENTO DE VÍAS TERCIARIAS EN LOS MUNICIPIOS PDET EN EL MARCO DE LA IMPLEMENTACIÓN DEL ACUERDO FINAL PARA LA PAZ A NIVEL NACIONAL”,
quien estimo como entidad ejecutante el INSTITUTO NACIONAL DE VÍAS – INVIAS.
A su vez, EL INSTITUTO NACIONAL DE VÍAS - INVIAS y el municipio de VALDIVIA – ANTIOQUIA suscriben CONVENIO INTERADMINISTRATIVO No. 00669 de 2020.
Con respecto al contrato de obra suscrito, una vez revisado el portal web del Sistema Electrónico de Contratación Pública (SECOP I), se pudo evidenciar que la entidad ejecutora en cuanto algunos documentos relacionados del contrato no fueron publicados, incumpliendo de esta forma lo establecido en el artículo 23 de la Ley 80 de 1993, artículo 3 de la Ley 1150 de 2007, artículo 19 del Decreto 1510 de 2013 y artículo 2.2.1.1.1.7.1 del Decreto Único Reglamentario 1082 de 2015.</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</si>
  <si>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Valdivia, a los Contratos de Licitación Pública (Contrato de obra) Contrato de obra N° LP 001 - 2020 y el Contrato de Obra No. LP004-2021,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
De igual manera en el convenio interadministrativo suscrito con el municipio de Valdivia, en su clausula décima, establece que el Instituto vigilará el cumplimiento de obligaciones del Municipio estipuladas en la cláusula Novena del convenio 681-2020.</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</si>
  <si>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en lo referente a la publicación en SECOP.</t>
  </si>
  <si>
    <t>H2AEFCAT1765-2023-1. PUBLICACIÓN EN EL SISTEMA ELECTRÓNICO DE CONTRATACIÓN PÚBLICA - SECOP CONTRATO DE OBRA PUBLICA N° CO – 001 – 2020 DEL 31 DE JULIO DEL 2020.
Mediante el artículo 53 del título II del acuerdo No 15 del 05/09/2019 El OCAD PAZ, aprobó el proyecto con BPIN No 20181301010478 cuyo objeto es: “MEJORAMIENTO DE VÍAS TERCIARIAS EN LOS MUNICIPIOS PDET EN EL MARCO DE LA IMPLEMENTACIÓN DEL ACUERDO FINAL PARA LA PAZ A NIVEL NACIONAL”,
quien estimo como entidad ejecutante el INSTITUTO NACIONAL DE VÍAS – INVIAS.
EL INSTITUTO NACIONAL DE VÍAS - INVIAS y el municipio de CAUCASIA – ANTIOQUIA suscriben CONVENIO INTERADMINISTRATIVO No. 00669 de 2020.
Con respecto al contrato de obra suscrito, una vez revisado el portal web del Sistema Electrónico de Contratación Pública (SECOP I), se pudo evidenciar que la entidad ejecutora en cuanto algunos documentos relacionados del contrato no fueron publicados, incumpliendo de esta forma lo establecido en el artículo 23 de la Ley 80 de 1993, artículo 3 de la Ley 1150 de 2007, artículo 19 del Decreto 1510 de 2013 y artículo 2.2.1.1.1.7.1 del Decreto Único Reglamentario 1082 de 2015.</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</si>
  <si>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Caucasia al contrato de obra No. CO – 001 – 2020 del 31 de julio del 2020,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</si>
  <si>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H3AEFCAT1765-2023-1. PLANEACIÓN Y EJECUCIÓN DE ACTIVIDADES EN CONTRATO DE OBRA LP-001-2020.
El OCAD PAZ, mediante el artículo 53 del título II del acuerdo No 15 del 05/09/2019 aprobó el proyecto con BPIN No 20181301010478 cuyo objeto es: “MEJORAMIENTO DE VÍAS TERCIARIAS EN LOS MUNICIPIOS PDET EN EL MARCO DE LA IMPLEMENTACIÓN DEL ACUERDO FINAL PARA LA PAZ A NIVEL NACIONAL”,
quien estimo como entidad ejecutante el INSTITUTO NACIONAL DE VÍAS – INVIAS.
A su vez el INSTITUTO NACIONAL DE VÍAS – INVIAS celebra convenio interadministrativo No. 564/2020 con el municipio de Zaragoza.
Una vez iniciada la revisión del pliego de condiciones del contrato de obra 001 – 2020, se logró evidenciar que se establecen todos los elementos necesarios para la presentación de la propuesta, dichos documentos cuentan con las actividades a ejecutar, cantidades y sus respectivas memorias de cálculo. No obstante, al momento de revisar las cantidades iniciales versus las reales ejecutadas, se encuentran amplias diferencias, lo que evidencia un reacomodamiento de cada uno de los ítems.</t>
  </si>
  <si>
    <t>Fallas por parte por parte de la entidad ejecutora designada por el OCAD PAZ en el acuerdo 15 del 05/09/2019, la cual es EL INSTITUTO NACIONAL DE VÍAS – INVIAS, por parte de la Interventoría contratada por el mismo y por parte del ente territorial municipio de Zaragoza durante el proceso precontractual derivado del incumplimiento del principio de planeación, además de las debilidades en el control técnico y operativo por parte de la entidad responsable, durante el desarrollo de los estudios previos y el desconocimiento del territorio.
En el acuerdo 15 del 27 de agosto de 2019 el Instituto Nacional de Vías fue designado como entidad ejecutora, quien deberá garantizar la correcta ejecución de las actividades de obra así mismo de los recursos
de regalías asignados al proyecto, así como el suministro y registro de información requerida.
De igual manera en el convenio interadministrativo suscrito con el municipio de Zaragoza, en su clausula décima, establece que el Instituto vigilará el cumplimiento de obligaciones del Municipio estipuladas en la cláusula Novena del convenio 564 -2020.</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</si>
  <si>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en el control técnico y operativo.</t>
  </si>
  <si>
    <t>H4AEFCAT1765-2023-1. PUBLICACIÓN EN EL SISTEMA ELECTRÓNICO DE CONTRATACIÓN PÚBLICA — SECOP CONTRATO DE OBRA PUBLICA NO. CO – 001 – 2020.
Una vez revisado el portal web del Sistema Electrónico de Contratación Pública (SECOP I), se pudo evidenciar que la entidad ejecutora en cuanto algunos documentos relacionados del contrato no fueron publicados, incumpliendo de esta forma lo establecido en el artículo 23 de la Ley 80 de 1993, artículo 3 de la Ley 1150 de 2007, artículo 19 del Decreto 1510 de 2013 y artículo 2.2.1.1.1.7.1 del Decreto Único Reglamentario 1082 de 2015.</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</si>
  <si>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Zaragoza al contrato de obra No. LP 001 de 2020 del 16 de julio de 2020,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</si>
  <si>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H5AEFCAT1765-2023-1. PUBLICACIÓN EN EL SISTEMA ELECTRÓNICO DE CONTRATACIÓN PÚBLICA — SECOP CONTRATO DE OBRA PUBLICA N° 25082005 DEL 25 DE AGOSTO DE 2020.
Con respecto al contrato de obra suscrito, una vez revisado el portal web del Sistema Electrónico de Contratación Pública (SECOP I), se pudo evidenciar que la entidad ejecutora en cuanto algunos documentos relacionados del contrato no fueron publicados, incumpliendo de esta forma lo establecido en el artículo 23 de la Ley 80 de 1993, artículo 3 de la Ley 1150 de 2007, artículo 19 del Decreto 1510 de 2013 y artículo 2.2.1.1.1.7.1 del Decreto Único Reglamentario 1082 de 2015.</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</si>
  <si>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Amalfi al contrato de obra 25082005 del 25 de agosto de 2020,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t>
  </si>
  <si>
    <t xml:space="preserve">H6AEFCAT1765-2023-1. CALIDAD DE OBRA - CONVENIO 674 DEL 2020, CONTRATO DE OBRA 105 DEL 19 DE OCTUBRE DEL 2020, CESIÓN NO. 1 CS-001-2021.
En el marco de la actuación especial de fiscalización cat_1765_2023_1 a la inversión de recursos de regalías asignados y ejecutados transversal caribe posconflicto proyecto BPIN 20181301010478 mejoramiento de vías terciarias en los municipios PDET en el marco de la implementación del acuerdo final para la paz a nivel Nacional, adelantada por la Contraloría General de la República, se revisó físicamente el estado del contrato 105 del 19 de octubre del 2020, Cesión No. 1 CS-001-2021 que se deriva del convenio interadministrativo 557 de 2020, suscrito entre el Municipio de Carepa y el INVIAS, encontrando deficiencias de calidad sobre la placa huella en 5 sectores del tramo denominado Polines – Piedras Blancas, segregación de material, desprendimiento de finos y exposición del agregado grueso, en algunos casos, se encuentra la pérdida total de la placa, observando el material de base, determinándose un daño prematuro y progresivo con el tránsito de vehículos. </t>
  </si>
  <si>
    <t>Deficiencias en el proceso constructivo por parte del contratista, seguimiento y control por parte por parte de la entidad ejecutora designada por el OCAD PAZ en el acuerdo 15 del 05/09/2019, la cual es EL INSTITUTO NACIONAL DE VÍAS – INVIAS, por parte de la Interventoría contratada por el mismo y la supervisión de parte del municipio de Carepa a la ejecución de los ítems objetados y la no reclamación de las garantías del contrato o la conminación al contratista a ejercer las reparaciones pertinentes.</t>
  </si>
  <si>
    <t>Conminar al contratista para que ejecute las obras a lugar en pro de garantizar la calidad y estabilidad de las mismas, revirtiendo así las deficiencias encontradas por la Contraloría General de la República.</t>
  </si>
  <si>
    <t>Recibo por parte de la interventoría como garantía de los defectos constructivos detectados por el Ente de Control.</t>
  </si>
  <si>
    <t>H7AEFCAT1765-2023-1. PUBLICACIÓN EN EL SISTEMA ELECTRÓNICO DE CONTRATACIÓN PÚBLICA — SECOP CONTRATO DE OBRA PUBLICA NO. 105 de 2020 CESIÓN NO. 1 CS-001-2021.
El OCAD PAZ, mediante el artículo 53 del título II del acuerdo No 15 del 05/09/2019 (fuente GESPROY), aprobó el proyecto con BPIN No 20181301010478 cuyo objeto es: “MEJORAMIENTO DE VÍAS TERCIARIAS EN LOS MUNICIPIOS PDET EN EL MARCO DE LA IMPLEMENTACIÓN DEL ACUERDO FINAL PARA LA PAZ A NIVEL NACIONAL” quien estimo como entidad ejecutante el INSTITUTO NACIONAL DE VÍAS – INVIAS por un valor total de $86.331.261.284.
EL INSTITUTO NACIONAL DE VÍAS - INVIAS y el municipio de CAREPA – ANTIOQUIA suscriben CONVENIO INTERADMINISTRATIVO No. 00674 de 2020.
Con respecto al contrato de obra suscrito, una vez revisado el portal web del Sistema Electrónico de Contratación Pública (SECOP I), se pudo evidenciar que la entidad ejecutora en cuanto algunos documentos relacionados del contrato no fueron publicados, incumpliendo de esta forma lo establecido en el artículo 23 de la Ley 80 de 1993, artículo 3 de la Ley 1150 de 2007, artículo 19 del Decreto 1510 de 2013 y artículo 2.2.1.1.1.7.1 del Decreto Único Reglamentario 1082 de 2015.</t>
  </si>
  <si>
    <t>Fallas en el control y seguimiento por parte por parte de la entidad ejecutora designada por el OCAD PAZ, en el acuerdo 15 del 05/09/2019, la cual es EL INSTITUTO NACIONAL DE VÍAS – INVIAS, por parte de la Interventoría contratada por el mismo y por parte del ente territorial municipio de Carepa al contrato de obra No. 105 DEL 19 DE OCTUBRE DE 2020 - Cesión No. 1 CS-001-2021,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</si>
  <si>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H8AEFCAT1765-2023-1. PUBLICACIÓN EN EL SISTEMA ELECTRÓNICO DE CONTRATACIÓN PÚBLICA — SECOP CONTRATO DE OBRA PUBLICA No. CO – 206- 2020.
El OCAD PAZ, mediante el artículo 53 del título II del acuerdo No 15 del 05/09/2019 (fuente GESPROY), aprobó el proyecto con BPIN No 20181301010478 cuyo objeto es: “MEJORAMIENTO DE VÍAS TERCIARIAS EN LOS MUNICIPIOS PDET EN EL MARCO DE LA IMPLEMENTACIÓN DEL ACUERDO FINAL PARA LA PAZ A NIVEL NACIONAL” quien estimo como entidad ejecutante el INSTITUTO NACIONAL DE VÍAS – INVIAS por un valor total de $86.331.261.284.
EL INSTITUTO NACIONAL DE VÍAS - INVIAS y el municipio de EL BAGRE – ANTIOQUIA suscriben CONVENIO INTERADMINISTRATIVO No. 00594 de 2020.
Con respecto al contrato de obra suscrito, una vez revisado el portal web del Sistema Electrónico de Contratación Pública (SECOP I), se pudo evidenciar que la entidad ejecutora en cuanto algunos documentos relacionados del contrato no fueron publicados, incumpliendo de esta forma lo establecido en el artículo 23 de la Ley 80 de 1993, artículo 3 de la Ley 1150 de 2007, artículo 19 del Decreto 1510 de 2013 y artículo 2.2.1.1.1.7.1 del Decreto Único Reglamentario 1082 de 2015.</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</si>
  <si>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El Bagre al contrato de obra No. CONTRATO DE OBRA PUBLICA CO – 206- 2020 del 15 de julio de 2020,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</si>
  <si>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H9AEFCAT1765-2023-1. PUBLICACIÓN EN EL SISTEMA ELECTRÓNICO DE CONTRATACIÓN PÚBLICA — SECOP CONTRATO DE OBRA PUBLICA N° SISP - LP 0002 DE 2020.
El OCAD PAZ, mediante el artículo 53 del título II del acuerdo No 15 del 05/09/2019 (fuente GESPROY), aprobó el proyecto con BPIN No 20181301010478 cuyo objeto es: “MEJORAMIENTO DE VÍAS TERCIARIAS EN LOS MUNICIPIOS PDET EN EL MARCO DE LA IMPLEMENTACIÓN DEL ACUERDO FINAL PARA LA PAZ A NIVEL NACIONAL” quien estimo como entidad ejecutante el INSTITUTO NACIONAL DE VÍAS – INVIAS por un valor total de $86.331.261.284.
EL INSTITUTO NACIONAL DE VÍAS - INVIAS y el municipio de SEGOVIA – ANTIOQUIA suscriben CONVENIO INTERADMINISTRATIVO No. 00684 de 2020. 
Con respecto al contrato de obra suscrito, una vez revisado el portal web del Sistema Electrónico de Contratación Pública (SECOP I), se pudo evidenciar que la entidad ejecutora en cuanto algunos documentos relacionados del contrato no fueron publicados, incumpliendo de esta forma lo establecido en el artículo 23 de la Ley 80 de 1993, artículo 3 de la Ley 1150 de 2007, artículo 19 del Decreto 1510 de 2013 y artículo 2.2.1.1.1.7.1 del Decreto Único Reglamentario 1082 de 2015.</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</si>
  <si>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Segovia al contrato de obra SISP - LP 0002 DE 2020 del 28 de agosto de 2020,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</si>
  <si>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H10AEFCAT1765-2023-1. PUBLICACIÓN EN EL SISTEMA ELECTRÓNICO DE CONTRATACIÓN PÚBLICA — SECOP CONTRATO DE OBRA PUBLICA N° COP-007de 2020.
EL INSTITUTO NACIONAL DE VÍAS - INVIAS y el municipio de TARAZA – ANTIOQUIA suscriben CONVENIO INTERADMINISTRATIVO No. 0682 de 2020.
Con respecto al contrato de obra suscrito, una vez revisado el portal web del Sistema Electrónico de Contratación Pública (SECOP I), se pudo evidenciar que la entidad ejecutora en cuanto algunos documentos relacionados del contrato no fueron publicados, incumpliendo de esta forma lo establecido en el artículo 23 de la Ley 80 de 1993, artículo 3 de la Ley 1150 de 2007, artículo 19 del Decreto 1510 de 2013 y artículo 2.2.1.1.1.7.1 del Decreto Único Reglamentario 1082 de 2015.</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</si>
  <si>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Taraza al contrato de obra No. COP-007- 2020,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</si>
  <si>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H11AEFCAT1765-2023-1. CARGUE DOCUMENTACIÓN CONTRATO NO. 764 DE 2020 EN LA PLATAFORMA SECOP, PROYECTO BPIN 20181301010478 “MEJORAMIENTO DE VÍAS TERCIARIAS EN LOS MUNICIPIOS PDET EN EL MARCO DE LA IMPLEMENTACIÓN DEL ACUERDO FINAL PARA LA PAZ A NIVEL NACIONAL".
No existen comprobantes de egresos, facturas o soportes de estos pagos realizados por parte del municipio, lo cuales debían ser adjuntados tanto en el expediente contractual enviado por el ente territorial, como cargados en la plataforma SECOP II.</t>
  </si>
  <si>
    <t>Presunta omisión por parte de la entidad ejecutora designada por el OCAD PAZ en el acuerdo 15 del 05/09/2019, la cual es EL INSTITUTO NACIONAL DE VÍAS – INVIAS, por parte de la Interventoría contratada por el mismo y de la Administración Municipal de Valledupar, dado que es obligación de la entidad estatal al suscribir un contrato, realizar el cargue y publicación en la plataforma SECOP del acta de liquidación dentro de los tres (3) días hábiles siguientes a su expedición, presupuesto que no se cumplió para el contrato en cuestión.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</si>
  <si>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H12AEFCAT1765-2023-1. MANTENIMIENTO DE OBRA CONTRATO NO. 764 DE 2020 EN EL MARCO DEL PROYECTO BPIN 20181301010478.
El Instituto Nacional de Vías (INVIAS), mediante Convenio Interadministrativo No. 593 de 2020, suscribió el 05 de marzo de 2020 con el municipio de Valledupar el proyecto con BPIN 20181301010478.
Durante el recorrido al sitio de las obras Mejoramiento de vías terciarias en el municipio PDET de Valledupar en el Departamento del Cesar, se pudo observar la ausencia de labores de mantenimiento en relación a las obras de construcción de alcantarillas, evidenciándose un crecimiento notorio de material vegetal en las salidas de las mismas, dicha situación, obstruye el normal funcionamiento de las estructuras al no permitir el flujo normal de los líquidos, lo cual podría conllevar a una inadecuada operatividad y funcionalidad de estas.
Así mismo, se evidencia las cunetas en concreto con abundante material de arrastre. Esto teniendo en cuenta que el objetivo principal de estas obras de drenaje es la conducción libre del agua.</t>
  </si>
  <si>
    <t>Falencias por parte de la entidad ejecutora designada por el OCAD PAZ en el acuerdo 15 del 05/09/2019, la cual es EL INSTITUTO NACIONAL DE VÍAS – INVIAS, por parte de la Interventoría contratada por el mismo y de la Administración Municipal, en la obligación de preservar y mantener las obras ejecutadas aptas para su funcionamiento con el propósito de cumplir con los fines que propende el Estado y la contratación pública, en el sentido de velar por la continua y eficiente prestación de los servicios públicos a su cargo y adelantar revisiones periódicas de las obras ejecutadas, servicios prestados o bienes suministrados.</t>
  </si>
  <si>
    <t>Requerir al municipio el mantenimiento rutinario de las obras recibidas en las vías de su jurisdicción.</t>
  </si>
  <si>
    <t>Realizar un requerimiento formal al municipio de Valledupar.</t>
  </si>
  <si>
    <t xml:space="preserve">Requerimiento </t>
  </si>
  <si>
    <t>H13AEFCAT1765-2023-1. MANTENIMIENTO DE OBRA CONTRATO NO. 148 DE 2020 EN EL MARCO DEL PROYECTO BPIN 20181301010478.
El Instituto Nacional de Vías (INVIAS), mediante Convenio Interadministrativo No. 626 de 2020, suscribió el 19 de marzo de 2020 con el municipio de San Diego, departamento del Cesar el proyecto con BPIN 20181301010478.
Durante el recorrido al sitio donde se desarrollaron las obras de mejoramiento de vías terciarias en el municipio de San Diego Departamento del Cesar en el marco de la complementación del Acuerdo Final para la Paz a nivel nacional, se pudo observar en algunos tramos la ausencia de labores de mantenimiento en relación a las obras de construcción de cunetas en concreto, evidenciándolas con abundante material de arrastre y de crecimiento vegetal. Considerando que el objetivo principal de estas obras de drenaje es la conducción libre del agua. Adicionalmente se evidenció la salida del box coulvert obstruida por material de arrastre y una palizada.</t>
  </si>
  <si>
    <t>Falencias por parte de la entidad ejecutora designada por el OCAD PAZ en el acuerdo 15 del 05/09/2019, la cual es EL INSTITUTO NACIONAL DE VÍAS – INVIAS, por parte de la Interventoría contratada por el mismo en el control y seguimiento en la ejecución del contrato de obra No. 148 de 2020. Por parte del municipio de San Diego en la obligación de preservar y mantener las obras ejecutadas aptas para su funcionamiento con el propósito de cumplir con los fines que propende el Estado y la contratación pública, en el sentido de velar por la continua y eficiente prestación de los servicios públicos a su cargo y adelantar revisiones periódicas de las obras ejecutadas, servicios prestados o bienes suministrados.</t>
  </si>
  <si>
    <t>H14AEFCAT1765-2023-1. MANTENIMIENTO DE OBRA CONTRATO NO. 160 DE 2020 EN EL MARCO DEL PROYECTO BPIN 20181301010478.
El Instituto Nacional de Vías (INVIAS), mediante Convenio Interadministrativo No. 629 de 2020, suscribió el 24 de marzo de 2020 con el municipio de San Juan del Cesar, La Guajira el proyecto con BPIN 20181301010478.
Durante el recorrido al sitio de las obras de “Mejoramiento de vías terciarias en el municipio de San Juan del Cesar Departamento de La Guajira en el marco de la implementación del acuerdo final para la paz a nivel Nacional (PDET)”, se pudo observar la ausencia de labores de mantenimiento en algunas de las obras de construcción de box coulvert, evidenciándose un crecimiento notorio de material vegetal en las salidas de las mismas, así como también troncos de madera, situación que obstruiría el normal funcionamiento de las estructuras al no permitir el flujo normal de los líquidos, lo cual podría conllevar a una inadecuada operatividad y funcionalidad de las estructuras.
Así mismo, se evidencia las cunetas en concreto con abundante material de arrastre, teniendo en cuenta que el objetivo principal de estas obras de drenaje es la conducción libre del agua.</t>
  </si>
  <si>
    <t>Falencias por parte de la entidad ejecutora designada por el OCAD PAZ en el acuerdo 15 No 15 del 05/09/2019, la cual es EL INSTITUTO NACIONAL DE VÍAS – INVIAS, por parte de la Interventoría contratada por el mismo en el control y seguimiento en la ejecución del CONTRATO DE OBRA NO. 160 DE 2020. Por parte del municipio de Juan de Cesar en la obligación de preservar y mantener las obras ejecutadas aptas para su funcionamiento con el propósito de cumplir con los fines que propende el Estado y la contratación pública, en el sentido de velar por la continua y eficiente prestación de los servicios públicos a su cargo y
adelantar revisiones periódicas de las obras ejecutadas, servicios prestados o bienes suministrados.</t>
  </si>
  <si>
    <t>H15AEFCAT1765-2023-1. CARGUE DOCUMENTACIÓN CONTRATO NO. 15 DE 2020 EN LA PLATAFORMA SECOP, PROYECTO BPIN 20181301010478.
El Instituto Nacional de Vías (INVIAS), mediante Convenio Interadministrativo No. 591 de 2020, suscribió el 05 de marzo de 2020 con el municipio de Dibulla el proyecto con BPIN 20181301010478.
En desarrollo de este, el municipio de Dibulla, Guajira, suscribió el 30 de diciembre de 2020, el contrato de obra No. 015 de 2020, con la persona jurídica denominada ALTA CONSTRUCCIÓN S.A.S.
(...) sin embargo no existen comprobantes de egresos, facturas o soportes de estos pagos realizados por parte del municipio, los cuales debían ser adjuntados tanto en el expediente contractual enviado por el ente territorial, como cargados en la plataforma SECOP I.</t>
  </si>
  <si>
    <t>Fallas en el control y seguimiento por parte de la entidad ejecutora designada por el OCAD PAZ en el acuerdo 15 del 05/09/2019, la cual
es EL INSTITUTO NACIONAL DE VÍAS – INVIAS, por parte de la Interventoría contratada por el mismo y por parte del municipio de Dibulla, al Contratos de Obra contrato de obra No. 015 de 2020, dado que es obligación de la entidad estatal al suscribir un contrato, realizar el cargue y publicación en la plataforma SECOP del acta de liquidación dentro de los tres (3) días hábiles siguientes a su expedición, presupuesto que no se cumplió para el contrato en cuestión.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</si>
  <si>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H16AEFCAT1765-2023-1. INCONSISTENCIAS EN LAS ESPECIFICACIONES TÉCNICAS DEL PROYECTO (Contrato de obra pública No. LP.002-2020).
Con ocasión a la ejecución del Contrato LP-002-2020 del 02 de octubre de 2020 suscrito por el Municipio de Aracataca, el cual tenía por objeto satisfacer necesidades básicas de la comunidad, presenta inconsistencias con lo planeado toda vez que, en la visita se evidencio que el tipo de cuneta que se ejecutó, no corresponde con las especificaciones técnicas de la Guía de Diseño de Pavimentos con Placa-Huella, en 4 de los 6 tramos ejecutados.
Se configura un hallazgo con incidencia fiscal por la cuantía de $188.457.577.43.</t>
  </si>
  <si>
    <t>Fallas en el control y seguimiento a la ejecución de las obras del Contrato de obra pública No. LP.002-2020, por parte de la entidad ejecutora designada por el OCAD PAZ en el acuerdo 15 del 05/09/2019, la cual es EL INSTITUTO NACIONAL DE VÍAS – INVIAS, por parte de la Interventoría contratada por el mismo y del municipio de Aracataca.</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</si>
  <si>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en lo referente a la  entrega al ente territorial de los documentos técnicos que se debe hacer cumplir al contratista para el seguimiento  por parte de la interventoría.</t>
  </si>
  <si>
    <t>H17AEFCAT1765-2023-1. INCONSISTENCIAS EN LAS ESPECIFICACIONES TÉCNICAS DEL PROYECTO (contrato LP-006-2020).
Con ocasión a la ejecución del contrato LP-006-2020 del 17 de septiembre de 2020 suscrito por el Municipio de Fundación el cual que tenía por objeto satisfacer necesidades básicas de la comunidad, presenta inconsistencias con lo planeado, toda vez que en visita se evidencio que el tipo de cuneta que se ejecutó, no corresponde con las especificaciones técnicas de la Guía de Diseño de Pavimentos con Placa-Huella.
Se configura un hallazgo con incidencia fiscal por la cuantía de $162.244.687.44.</t>
  </si>
  <si>
    <t>Fallas en el control y seguimiento de la ejecución de las obras del Contrato de obra pública No. LP-006-2020, por parte de la entidad ejecutora designada por el OCAD PAZ en el acuerdo 15 del 05/09/2019, la cual es EL INSTITUTO NACIONAL DE VÍAS – INVIAS, por parte de la Interventoría contratada por el mismo y del municipio de Fundación.</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</si>
  <si>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en lo referente a la  entrega al ente territorial de los documentos técnicos que debe  hacer cumplir al contratista para el seguimiento  por parte de la interventoría.</t>
  </si>
  <si>
    <t>H18AEFCAT1765-2023-1. INCONSISTENCIAS EN LAS ESPECIFICACIONES TÉCNICAS DEL PROYECTO (Contrato LP-002-2020).
Con ocasión a la ejecución del contrato LP-002-2020 del 01 de julio de 2020, el cual tenía por objeto satisfacer necesidades básicas de la comunidad, no ha cumplido con dicha finalidad del estado, por deficiencias en la planeación, toda vez que a la fecha del presente informe la obra aun continua en ejecución, tomando más de tres años la ejecución de los 1011 metros de placa huella contratados, así como los 3 box-coulvert necesarios para mitigar cualquier riesgo por erosión que pueda presentar la estructura de terraplén.
Se configura un hallazgo con incidencia fiscal por la cuantía de $328.526.956.47.</t>
  </si>
  <si>
    <t>Fallas en el seguimiento de la ejecución de las obras del Contrato de obra pública No. LP-002-2020, por parte de la entidad ejecutora designada, EL INSTITUTO NACIONAL DE VÍAS – INVIAS, por parte de la Interventoría contratada por el mismo y del municipio de Ovejas.</t>
  </si>
  <si>
    <t>Conminar al contratista para que realice las actividades de limpieza de las obras al momento de la entrega de las mismas al municipio.</t>
  </si>
  <si>
    <t>Acta de entrega y recibo de las obras al municipio.</t>
  </si>
  <si>
    <t>H19AEFCAT1765-2023-1. TRANSGRESIÓN AL PRINCIPIO DE PUBLICIDAD CONTRATO DE OBRA LP-002-2020.
Se logró evidenciar a corte de 5 de octubre de 2023, que el último documento cargado en SECOP corresponde a la Resolución número 0158 del 30 de junio de 2020 por medio de la cual se adjudica la licitación pública número LP-002-2020 al Consorcio Pavimento Rural Ovejas, publicada el 7 de julio de 2020. Es decir, se dejaron de publicar en SECOP I los documentos.</t>
  </si>
  <si>
    <t>Fallas en el control y seguimiento por parte de la entidad ejecutora designada por el OCAD PAZ en el acuerdo 15 No 15 del 05/09/2019, la cual es EL INSTITUTO NACIONAL DE VÍAS – INVIAS, por parte de la Interventoría contratada por el mismo y por parte del ente territorial municipio de Ovejas, al Contrato de obra pública número LP-002-2020, a las formalidades de los procesos contractuales en lo relacionado con el cumplimiento de la normatividad contractual vigente y una abierta contradicción del principio constitucional de publicidad administrativa.</t>
  </si>
  <si>
    <t>H20AEFCAT1765-2023-1. TRANSGRESIÓN AL PRINCIPIO DE PUBLICIDAD CONTRATO DE OBRA L-AM-LPS-001-04-20.
Se logró evidenciar a corte de 5 de octubre de 2023, que el último documento cargado en SECOP corresponde al contrato de obra fechado 02 de julio de 2020 y publicada el 03 de julio de 2020. Es decir, se dejaron de publicar en SECOP los documentos.</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</si>
  <si>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Palmitos, al contrato de obra No. L-AM-LPS-001-04-20,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</si>
  <si>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H21AEFCAT1765-2023-1. TRANSGRESIÓN AL PRINCIPIO DE PUBLICIDAD CONTRATO DE OBRA MM – LP – OP – 003 – 2020.
Se logró evidenciar a corte de 4 de octubre de 2023, que el último documento cargado en SECOP corresponde a la Prórroga #1 fechada 30 de marzo de 2021 y publicada el 05 de abril de 2021. Es decir, se dejaron de publicar en SECOP los documentos.</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</si>
  <si>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Morroa, al contrato de Obra MM – LP – OP – 003 – 2020,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t>
  </si>
  <si>
    <t>Fallas en el control y seguimiento al Convenio 530 de 2020, por parte de la entidad ejecutora designada, la cual es EL INSTITUTO NACIONAL DE VÍAS – INVIAS, y por parte de la Interventoría contratada por el mismo.
En la repuesta no se explica por qué la interventoría abandono el proyecto en Mercaderes, ni tampoco por qué, a pesar de que se cobraron las actas correspondientes, INVIAS no tomo medidas para hacer efectivas multas al Interventor.</t>
  </si>
  <si>
    <t xml:space="preserve">Conminar al contratista de obra a culminar las mismas dentro del plazo establecido y a satisfacción.
</t>
  </si>
  <si>
    <t>Acta de entrega a satisfacción de la totalidad de las  contratadas.</t>
  </si>
  <si>
    <t>Acta de entrega</t>
  </si>
  <si>
    <t>H23AEFCAT1765-2023-1. INCORPORACIÓN DE RECURSOS DE REGALÍAS BPIN 20181301010478 AL PRESUPUESTO MUNICIPAL DE MERCADERES CAUCA.
Realizada la revisión documental de la información suministrada dentro de la Actuación Especial de Fiscalización a los recursos de regalías (CAT_1765_2023) correspondientes al Proyecto BPIN 20181301010478 para el Municipio de Mercaderes Cauca, no se encontró evidencia que demuestre que los recursos del proyecto provenientes del Sistema General de Regalías, hayan sido incorporados al presupuesto municipal, contraviniendo lo dispuesto el artículo 44 del Decreto 1949 de 2012.</t>
  </si>
  <si>
    <t>Deficiencias y debilidades en los mecanismos de gestión, seguimiento y control presupuestal municipal. A su vez falta de seguimiento y control a todo el proceso contractual por parte del INSTITUTO NACIONAL DE VÍAS – INVIAS como entidad ejecutora designada.</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</si>
  <si>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en lo referente al seguimiento financiero.</t>
  </si>
  <si>
    <t>H24AEFCAT1765-2023-1. CONSTITUCIÓN DE FIDUCIA O PATRIMONIO AUTÓNOMO PARA EL MANEJO DE ANTICIPO CONTRATO DE OBRA PÚBLICA NO. F1-F14-118-2020.
Al realizar la revisión documental de la información suministrada dentro de la Actuación Especial de Fiscalización a los recursos de regalías (CAT_1765_2023) correspondientes al Proyecto BPIN 20181301010478 para el Municipio de Mercaderes Cauca, específicamente en el contrato de obra pública No. F1-F14-118-2020, no se encontró evidencia que demuestre la constitución de fiducia para el manejo de los recursos entregados al contratista a título de anticipo.</t>
  </si>
  <si>
    <t>Deficiencias de control interno en los procesos de contratación pública del municipio de Mercaderes, a su vez falta de seguimiento y control a todo el proceso contractual por parte del INSTITUTO NACIONAL DE VÍAS – INVIAS como entidad ejecutora designada.</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</si>
  <si>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en lo referente al seguimiento financiero.</t>
  </si>
  <si>
    <t>H25AEFCAT1765-2023-1. RENDIMIENTOS FINANCIEROS CONTRATO DE OBRA PÚBLICA NO. F1-F14-118-2020.
En la revisión documental realizada a la información suministrada dentro de la Actuación Especial de Fiscalización a los recursos de regalías (CAT_1765_2023) correspondientes al Proyecto BPIN 20181301010478 para el Municipio de Mercaderes Cauca, específicamente en el contrato de obra pública No. F1-F14-118-2020, no se encontró evidencia que demuestre el giro de los rendimientos financieros generados en la cuenta bancaria donde se manejan los recursos del contrato al Sistema General de Regalías.</t>
  </si>
  <si>
    <t>Deficiencias de seguimiento y control en el proceso de ejecución contractual por parte del municipio de Mercaderes. A su vez falta de seguimiento y control a todo el proceso contractual por parte del INSTITUTO NACIONAL DE VÍAS – INVIAS como entidad ejecutora designada.</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</si>
  <si>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en lo referente a la devolución de los rendimientos financieros.</t>
  </si>
  <si>
    <t>H26AEFCAT1765-2023-1. CONTRATO DE INTERVENTORÍA 809 DE 2020.
En la visita al proyecto el día 14 de agosto de 2023, se encontró un contrato con actividades abandonadas desde abril de 2022, con una ausencia de interventoría, la cual a la fecha se mantiene.
(...) el último informe entregado por INVIAS corresponde al informe 20 de septiembre de 2022. Es decir, a un año de la presente comunicación.
Se configura un hallazgo con incidencia fiscal por la cuantía de $137.948.651.</t>
  </si>
  <si>
    <t>Incumplimiento en el control, seguimiento y supervisión por parte de la entidad ejecutora, EL INSTITUTO NACIONAL DE VÍAS – INVIAS, al contrato de Interventoría No. 809 de 2020; al no hacer efectiva las cláusulas décima, decima primera y decima segunda del contrato de interventoría.</t>
  </si>
  <si>
    <t>Reanudar las obras objeto del convenio suscrito con el Municipio por parte del contratista de obra.</t>
  </si>
  <si>
    <t>Suscribir un nuevo contrato de  interventoría que permita dar continuidad a la labor de seguimiento del contrato de obra.</t>
  </si>
  <si>
    <t xml:space="preserve"> Orden de inicio del contrato de interventoría </t>
  </si>
  <si>
    <t>H27AEFCAT1765-2023-1. FILTRACIÓN EN PAVIMIENTO CAJIBÍO.
Se evidenció dos filtraciones de agua bajo las placas de concreto, producto de un posible flujo subterráneo o afloramiento de agua a los 31 metros y 33.8 metros medidos desde la terminación de la placa huella hacia el inicio de la misma (el recorrido en este tramo se hizo desde donde termina la obra, hacia donde inicia).
Se configura un hallazgo con incidencia fiscal por la cuantía de $6.521.454.86.</t>
  </si>
  <si>
    <t>Deficiencias en el seguimiento del proyecto por parte de la entidad ejecutora designada por el OCAD PAZ en el acuerdo 15 del 05/09/2019, la cual es EL INSTITUTO NACIONAL DE VÍAS – INVIAS, por parte de interventoría y a su vez por el indebido control, supervisión del municipio de Cajibío al contrato de obra, al no contemplar desde la construcción estos puntos de afloramiento de agua, más aún cuando en la zona se evidencian bastantes nacimientos. No se construyó filtro alguno o un sistema que permitiera evacuar las aguas en este punto.</t>
  </si>
  <si>
    <t xml:space="preserve">Precisar a través de la interventoría las razones que dieron origen a las filtraciones de agua identificadas por el Ente de Control. </t>
  </si>
  <si>
    <t>Solicitar a la interventoría un informe que identifique las causas que dieron origen a las filtraciones de agua observadas en el marco de la auditoría, indicando las acciones conducentes.</t>
  </si>
  <si>
    <t>H28AEFCAT1765-2023-1. PUBLICACIÓN EN EL SISTEMA ELECTRÓNICO DE CONTRATACIÓN PÚBLICA SECOP. (Contrato de obra Pública No. 3-1.01.006 de 2020 y Contrato de Interventoría 678 de 2020).
Una vez revisado el portal web del Sistema Electrónico de Contratación Pública (SECOP), se logra evidenciar que no fueron publicados los documentos de la etapa contractual por parte de las entidades ejecutoras, incumpliendo de esta forma lo establecido en el artículo 23 de la Ley 80 de 1993, artículo 3 de la Ley 1150 de 2007, artículo 19 del Decreto 1510 de 2013 y artículo 2.2.1.1.1.7.1 del Decreto Único Reglamentario 1082 de 2015.</t>
  </si>
  <si>
    <t>Fallas en el control y seguimiento por parte de la entidad ejecutora designada por el OCAD PAZ en el acuerdo 15 del 05/09/2019, la cual es EL INSTITUTO NACIONAL DE VÍAS – INVIAS, por parte de la Interventoría contratada por el mismo y por el ente territorial municipio de Florida, a las formalidades de los procesos contractuales en lo relacionado con el cumplimiento de la normatividad contractual vigente y una abierta contradicción del principio constitucional de publicidad administrativa.</t>
  </si>
  <si>
    <t>H29AEFCAT1765-2023-1. PUBLICACIÓN EN EL SISTEMA ELECTRÓNICO DE CONTRATACIÓN PÚBLICA SECOP. (Contrato de obra Pública No. 110-14-03-01 de 2020 y Contrato de Interventoría 678 de 2020).
Una vez revisado el portal web del Sistema Electrónico de Contratación Pública (SECOP), se logra evidenciar que no fueron publicados los documentos de la etapa contractual por parte de las entidades ejecutoras, incumpliendo de esta forma lo establecido en el artículo 23 de la Ley 80 de 1993, artículo 3 de la Ley 1150 de 2007, artículo 19 del Decreto 1510 de 2013 y artículo 2.2.1.1.1.7.1 del Decreto Único Reglamentario 1082 de 2015.</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</si>
  <si>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Pradera, a las formalidades de los procesos contractuales en lo relacionado con el cumplimiento de la normatividad contractual vigente y una abierta contradicción del principio constitucional de publicidad administrativa.</t>
  </si>
  <si>
    <t>Existencia de irregularidades en la ejecución del contrato de obra pública N°180 del 27/08/2020 (...) en donde el o los presuntos responsables de toda la situación que genera un daño patrimonial serian: El contratista al omitir en la revisión de los diseños la inclusión de elementos de protección contra la erosión y socavación del talud o el terreno bajo las alcantarillas, por cobrar cantidades de obra no ejecutadas e ítems no realizados de conformidad con las especificaciones, con deficiencias constructivas y/o de calidad, la falta de evaluación, control y seguimiento del contrato por parte del Municipio de Rioblanco, a la falta de supervisión a los contratos de obra e interventoría, por parte de INVIAS y de la Interventoría.</t>
  </si>
  <si>
    <t>H31AEFCAT1765-2023-1. VENCIMIENTO DE PLAZO CONTRACTUAL Y CALIDAD DE CONTRATO DE OBRA 001 DE 2021.
Una vez revisada la información remitida por el Instituto Nacional de Vías y adelantada la visita de inspección técnica a las obras, el equipo auditor evidenció unas irregularidades administrativas y técnicas durante la ejecución del Contrato de Obra 001 de 2021 las cuales se presentan a continuación:
Vencimiento de plazo contractual: Desde la fecha de suscripción del acta de inicio (15/03/2021) hasta el acta de terminación (08/06/2022) transcurrieron 450 días calendario, donde se suscribieron 3 suspensiones que sumaron un total de 90 días de suspensión, se prorrogó el contrato 3 veces, ampliándolo 173 días calendario para un plazo total de 353 días (11 meses 23 días). Sin embargo, de acuerdo con el análisis de fechas para los anteriores actos administrativos, cuando se suscribió la suspensión No. 2 el contrato de obra 001 de 2021 se encontraba fenecido, debido a que transcurrió 74 días calendario entre el acta de inicio y suspensión 1 que, sumado a los 107 días calendario entre el acta de reinicio 1 y suspensión 2, sumaron 181 días de ejecución acumulada, superior a los 180 días del plazo inicial.
De igual forma, cuando se suscribió el reinicio 3 ya no existía plazo contractual debido a que se tenía 353 días de ejecución acumulada, igual al plazo prorrogado mediante prórrogas 1, 2 y 3. Sin embargo, el acta de recibo final se suscribió 7 días después de firmado el reinicio 3.
Fisuras en placa huella KM 16 vía Solita - Santa Helena - Palomito: En la vía Santa Helena – Palomino se evidenciaron patologías tipo fisura sobre cunetas, huellas, franja central y bordillo en concreto ciclópeo para los 2 tramos construidos en placa huella.</t>
  </si>
  <si>
    <t>Deficiencias en las labores de supervisión y seguimiento por parte de la interventoría del INVIAS, debido a que no se realizó seguimiento administrativo del plazo contractual del contrato de obra 001 de 2021, permitiendo generar el fenecimiento de este y su ejecución con plazo vencido. De igual forma, no existió un seguimiento técnico adecuado al proceso constructivo de las placas en concreto reforzado y concreto ciclópeo de los 2 tramos de placa huella construida sobre la vía Santa Helena, ya que existió excesos de rocas para las placas en ciclópeo y la subbase granular no fue compactada de manera adecuada con equipo mecánico tipo Vibro compactador DYNAPAC, según revisión de APUS para la actividad.</t>
  </si>
  <si>
    <t>Beneficio de auditoría</t>
  </si>
  <si>
    <t>Administrativo con incidencia disciplinaria y fiscal</t>
  </si>
  <si>
    <t xml:space="preserve">Administrativo con incidencia disciplinaria </t>
  </si>
  <si>
    <t>AEF-CAT1765-2023-1</t>
  </si>
  <si>
    <t>Administrativo con presunta incidencia disciplinaria e incidencia fiscal</t>
  </si>
  <si>
    <t>Administrativo para indagación preliminar y presunta incidencia disciplinaria</t>
  </si>
  <si>
    <t xml:space="preserve">
Administrativo con presunta incidencia disciplinaria</t>
  </si>
  <si>
    <t>H1AC2023. Estructuración, planificación y ejecución del proyecto, para el mejoramiento mediante la construcción para la solución integral del paso a la altura del kilómetro 58 de la cabecera municipal de Guayabetal de la vía Bogotá Villavicencio.
Revisados los documentos precontractuales y los de la ejecución hasta la fecha, se evidencia una deficiente y débil estructuración y planeación del proyecto, para ser llevado a fase de construcción, lo cual, se ve reflejado en diferentes situaciones como: el exiguo plazo contemplado para ser ejecutado (11 meses que se coinvirtieron en 9 meses, por cuanto el contrato tenía plazo de ejecución hasta el 31/07/2022), mayores plazos requeridos para la fase de preconstrucción, en el tema ambiental, demoras en la obtención de la licencia ambiental que en principio se pensó que no se requeriría, la suscripción a la fecha de tres prórrogas que van hasta el 31/12/2023, con un incremento en plazo que supera el 155% del plazo inicialmente previsto, adición del valor inicial del contrato en $46.000 millones de pesos, que equivalen a un 39% del valor inicialmente contratado; todo lo anterior conllevando a que en la actualidad se tenga una baja ejecución física y financiera, la cual al mes de agosto de 2023 es de $18.350.839.450,59 equivalente a un 11,12% del valor total del contrato, lo que conllevará indefectiblemente al fenecimiento de los recursos que no se alcance a ejecutar al 31 de diciembre de 2023, que en la actualidad se encuentran como reserva presupuestal de 2022 para ser ejecutados en la presente vigencia, dada la incertidumbre en el cumplimiento contractual en cuanto a la terminación de las obras para el 31/12/2023.</t>
  </si>
  <si>
    <t>Deficiencias y debilidades en la estructuración del proyecto, en aspectos técnicos, ambientales y sociales, que se han tenido que ir ajustando en desarrollo del mismo, lo cual, ha incidido de manera significativa en el cronograma de obra y por ende en el plan de inversiones.</t>
  </si>
  <si>
    <t>Incorporar en la Guía de Estructuración de Proyectos INVIAS - las acciones encaminadas a fortalecer los procesos de planeación y estructuración de los proyectos de acuerdo al nivel de complejidad, que permita ejercer mayor rigor técnico y control  y mitigar la materialización de los riesgos previsibles en la ejecución.</t>
  </si>
  <si>
    <t>Actualización y aprobación de la Guía de Estructuración de Proyectos en la versión No. 4.</t>
  </si>
  <si>
    <t>Guía de Estructuración de Proyectos actualizada y socializada</t>
  </si>
  <si>
    <t>H2AC2023. Obras de estabilidad de taludes contrato 598 de 2023.
En algunos sectores de la vía variante definitiva, sector sur, los taludes conformados presentan inestabilidad y constantes deslizamientos sobre la banca; sin embargo, informa Invías que de acuerdo al alcance del contrato 598 de 2023, sólo se realizará la primera etapa de la estabilización, consistente en la conformación del talud, dejando un periodo de 6 meses de seguimiento del fenómeno y las intervenciones con obras de estabilidad para una futura intervención, por tanto, persiste el riesgo de deslizamiento que pueden afectar la transitabilidad en la vía y la seguridad de los usuarios.</t>
  </si>
  <si>
    <t>Los estudios o criterios técnicos evaluados no han sido suficientes para permitir contar con todas las variables para definir las obras de estabilidad de las laderas que conforman los taludes de la variante provisional y definitiva red nacional RN 2503 (Mojarras-Popayán), que están siendo afectados no solo por el tipo de suelo sino también por el fenómeno de estabilidad actual y las huellas de deslizamientos anteriores.</t>
  </si>
  <si>
    <t>Ejecutar las obras de estabilización y empradización contra la erosión de los taludes, de acuerdo a los recursos económicos disponibles: En el talud 0+500 – 0+560, se realizará la construcción de un muro tipo alcancía; en el talud  0+700 – 0+900, pantallas en concreto lanzado, con anclajes de 20 y 24.</t>
  </si>
  <si>
    <t>Informe de interventoría con el registro de las obras en las que se enmarca, ejecutadas.</t>
  </si>
  <si>
    <t>H3AC2023. Componente gestión ambiental y predial contrato 598 de 2023.
En el alcance del contrato 598 de 2023, se estableció entre las obligaciones del contratista la ejecución de los planes gestión predial, social y ambiental sostenible; no obstante, a octubre 05 de 2023 se observa que, en el plazo contractual restante, no se van a finalizar las actividades de los componentes Ambiental y Predial, por lo cual existe el riesgo que no se cumpla el balance ambiental y social, y se generen pasivos prediales.</t>
  </si>
  <si>
    <t>Dilación en el inicio de los trámites ambiental y predial ante las Entidades correspondientes de su gestión que permitan evaluar los tiempos exigidos o la presentación de planes de contingencia, por lo que se corre el riesgo que se generen pasivos ambientales y prediales y se afecte el cierre final del proyecto el cual está supeditado al balance ambiental y social y al cierre predial.</t>
  </si>
  <si>
    <t xml:space="preserve">Gestionar Comités de seguimiento (Dirección Técnica y de Estructuración, Dirección de Ejecución y Operación con la Subdirección de Sostenibilidad) a las obligaciones contractuales en lo que corresponde a la ejecución de los planes de gestión predial, social y ambiental. </t>
  </si>
  <si>
    <t xml:space="preserve">
Incorporar en el cronograma el indicador de estado de semáforo en cada una de las obligaciones contractuales de los planes de gestión predial, social y ambiental y revisar su estado de cumplimiento en reuniones de seguimiento trimestral, con el fin de generar alertas y establecer acciones a seguir. 
                                                                                                                                                                                                                      </t>
  </si>
  <si>
    <t>Informes
(Acta de Comités y/o Planes de Contingencias Formalizados)</t>
  </si>
  <si>
    <t>H4AC2023. Adición 01 y modificación 01 del convenio interadministrativo 1236 de 2020.
En el marco del Convenio Interadministrativo Nro. 1236 de 2020 se han identificado debilidades en la implementación y aplicación del Manual de Contratación del INVÍAS del año 2015, evidenciando que en la Adición Nro. 1 y Modificación Nro. 1 del 30/12/2020 por medio de las cuales se adicionaron recursos y se le concedió al Municipio la obligación para contratar la interventoría, no existió la debida justificación en el trámite de adición y prórroga.</t>
  </si>
  <si>
    <t>Debilidades en la Planeación y en la Gestión contractual en el proceso de toma de decisiones, debidas a la pérdida del control del INVÍAS sobre los recursos financieros y del control sobre el cumplimiento del convenio, al ceder la contratación de la interventoría al municipio. No se dio cumplimiento a lo establecido en el Manual de Contratación del Invías, toda vez que no se evidencia una justificación clara, completa y detallada de la adición y modificación al Convenio Interadministrativo.</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</si>
  <si>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las relativas al seguimiento  de los convenios interadministrativos incluyendo la obligación de verificar la justificación de las modificaciones.</t>
  </si>
  <si>
    <t>H5AC2023. Convenio 1236 de 2020, aunar esfuerzos para el mejoramiento de la vía entre el casco urbano del municipio de paz de Ariporo y el corregimiento de montañas del totumo en el municipio de paz de Ariporo, departamento de Casanare.
El Instituto Nacional de Vías –INVÍAS-, suscribió con el municipio de Paz de Ariporo el Convenio Interadministrativo 1236 de 2020, con el fin de llevar a cabo el “Mejoramiento de la vía entre el Casco Urbano del Municipio de Paz de Ariporo y el corregimiento de Montañas del Totumo en el municipio de Paz de Ariporo, departamento de Casanare.” En este sentido, en cumplimiento de las obligaciones establecidas dentro del Convenio Interadministrativo, el municipio de Paz de Ariporo una vez surtido el proceso de Licitación Pública PZA-LP-002-2021 suscribe el contrato de Obra Pública Nro. 301.17.5-002 con el Consorcio Vías Paz de Ariporo. De la revisión y verificación a la ejecución del contrato de obra, el cual se encuentra en estado de ejecución, se evidenció la suscripción de la modificación N°1 al contrato, la cual impactó en el alcance de este, de igual manera incumplimiento a las especificaciones técnicas del contrato y las establecidas por el Invías, lo cual se refleja en la calidad de las obras y demoras en la ejecución y terminación del proyecto.</t>
  </si>
  <si>
    <t>Fallas y deficiencias en la gestión contractual durante el desarrollo del proyecto por parte de la Supervisión del Convenio 1236 de 2020, la supervisión ejercida por el municipio de Paz de Ariporo, la Interventoría y el Contratista de obra, al no dar cabal cumplimiento a lo establecido dentro de las especificaciones técnicas y obligaciones pactadas dentro del Convenio Interadministrativo y los Contratos de Obra e Interventoría.</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</si>
  <si>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de acuerdo con las obligaciones del convenio,   atendiendo lo establecido en la Ley, en el Manual de Supervisión y en los demás manuales internos que adopte la entidad. </t>
  </si>
  <si>
    <t>H6AC2023. Convenio interadministrativo 1236 de 2020.
El Instituto Nacional de Vías – INVÍAS suscribió con el Municipio de Paz de Ariporo Convenio Interadministrativo Nro. 1236 de 2020, cuyo objetivo consiste en el “Mejoramiento de la vía entre el Casco Urbano del Municipio de Paz de Ariporo y el corregimiento de Montañas del Totumo en el Municipio de Paz de Ariporo, departamento de Casanare”. El municipio de Paz de Ariporo a través del Concurso de Méritos PZACM- AB-002-2021 suscribió contrato de Consultoría Nro. 301.17.5-002 del 19 de agosto de 2021 para realizar interventoría al contrato de Obra Pública N° 301.17.5- 002; en desarrollo del mismo y, con ocasión de la reunión realizada con el INVÍAS el 2 de noviembre de 2023 y los soportes presentados en la misma, se evidencia un presunto uso indebido de la hoja de vida de un profesional para justificar contenidos de informes de interventoría y generar cobro por concepto de Especialista en Pavimentos y/o geotecnia.</t>
  </si>
  <si>
    <t>Debilidades en la supervisión del municipio de Paz de Ariporo en lo concerniente a la verificación de la plantilla de profesionales vinculados y/o activos a la Interventoría del proyecto, y presuntas irregularidades por parte del consultor del contrato de consultoría Nro. 301.17.5-002 del 19 de agosto de 2021, al emitir informes y cobros por concepto del profesional especialista en pavimentos y/o geotecnia que no está vinculado al proyecto.
Cabe resaltar que, con ocasión a la modificación 1 del Convenio Interadministrativo Nro. 1236 de 2020 el Instituto Nacional de Vías – INVÍAS perdió la capacidad de vigilar el desarrollo y/o ejecución del contrato de consultoría Nro. 301.17.5-002 del 19 de agosto de 2021.</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</si>
  <si>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las relativas al seguimiento  de los convenios interadministrativos incluyendo la obligación de verificar las justificación de las modificaciones.</t>
  </si>
  <si>
    <t xml:space="preserve"> Expedir la resolución que aprueba el capitulo de Supervisión. </t>
  </si>
  <si>
    <t>H7AC2023. Construcción variante Sogamoso. Contrato 1858 de 2020. 
Las obras ejecutadas en la Variante de Sogamoso no cumplen con la finalidad de tener una variante alternativa para llegar hasta el sitio denominado “El Crucero”, para así empalmar con la Transversal del Cusiana. Con corte a 27 de octubre de 2023, y a dos meses de terminar el contrato, la obra ejecutada no es funcional y quedará incompleta. Lo anteriormente evidenciado se constituye en detrimento patrimonial por $24.190.724.793.</t>
  </si>
  <si>
    <t>Incorporar en la Guía de Estructuración de Proyectos INVIAS - las acciones encaminadas a fortalecer los controles y mitigar la materialización de los riesgos enunciados en el presente hallazgo, en lo respectivo a los procesos de planeación y estructuración.</t>
  </si>
  <si>
    <t>Guía de Estructuración de Proyectos  versión 4 aprobada.</t>
  </si>
  <si>
    <t>Guía</t>
  </si>
  <si>
    <t>H8AC2023. Calidad pavimentos rehabilitados. Contrato 1513 de 2015.
Se presenta detrimento patrimonial en las obras de rehabilitación ejecutadas mediante el contrato 1513 de 2015 en la Transversal del Cusiana, por cuanto las mismas han sufrido deterioro prematuro y no cumplen con los parámetros de calidad y durabilidad mínimos para un concreto asfáltico convencional. Dicho detrimento se calcula en $1.652.970.906.</t>
  </si>
  <si>
    <t>Conminar al contratista  de obra para que realice los arreglos de los desperfectos detectados por el Ente de Control.</t>
  </si>
  <si>
    <t>Recibir lo arreglos a satisfacción por parte de la interventoría del contrato 1513 de 2020.</t>
  </si>
  <si>
    <t xml:space="preserve">Informe de la Interventoría con registro fotográfico </t>
  </si>
  <si>
    <t>H9AC2023. Proceso sancionatorio contrato de obra pública 1019 de 2018.
El Instituto Nacional de Vías – INVÍAS suscribió contrato de obra pública 1019 de 2018, cuyo objeto consistió en la “Gestión social, predial, ambiental y construcción de la variante San Gil en el Departamento de Santander” por valor de CIENTO setenta y tres mil treinta y tres millones trescientos cuarenta mil setecientos cuarenta y cinco pesos ($173.033.340.745) con plazo inicial de ejecución hasta el 31 de diciembre de 2022. Sin embargo, no hubo cumplimiento de las obligaciones contractuales; situación que conllevó a que la entidad iniciara proceso administrativo sancionatorio y pese a que las Resoluciones Nros. 1939 de 13 de junio de 2023 y 3082 de 5 de septiembre de 2023 se encuentran ejecutoriadas a partir del 6 de septiembre de 2023 se evidencia demoras en el inicio de cobro de la multa interpuesta al contratista por la suma de tres mil cuatrocientos cuatro millones ochocientos setenta y seis mil novecientos cincuenta y cinco pesos ($3.404.876.955).
Acción 1.</t>
  </si>
  <si>
    <t>Debilidades por parte de Instituto Nacional de Vías – INVÍAS en relación con la falta de gestión por demoras en el inicio de cobro al contratista de la multa interpuesta, teniendo en cuenta que figura acto administrativo mediante el cual se declaró el incumplimiento de las obligaciones contractuales establecidas en el contrato de Obra Pública 1019 de 2018.</t>
  </si>
  <si>
    <t>Evidenciar a la Contraloría General de la República el pago de la sanción impuesta a través de las Resoluciones 1939 del 13 de junio de 2023 y 3082 del 5 de septiembre de 2023 ejecutoriadas a partir del 6 de septiembre de 2023, como resultado de la gestión de cobro adelantada por la Subdirección de Defensa Jurídica-Grupo de Jurisdicción Coactiva, por valor de $3.404.876.955.</t>
  </si>
  <si>
    <t>Aportar documentos y trazabilidad de la gestión adelantada.</t>
  </si>
  <si>
    <t xml:space="preserve">Documento de recaudo de ingresos </t>
  </si>
  <si>
    <t>SDJ 
(Grupo Jurisdicción Coactiva)</t>
  </si>
  <si>
    <t>H9AC2023. Proceso sancionatorio contrato de obra pública 1019 de 2018.
El Instituto Nacional de Vías – INVÍAS suscribió contrato de obra pública 1019 de 2018, cuyo objeto consistió en la “Gestión social, predial, ambiental y construcción de la variante San Gil en el Departamento de Santander” por valor de CIENTO setenta y tres mil treinta y tres millones trescientos cuarenta mil setecientos cuarenta y cinco pesos ($173.033.340.745) con plazo inicial de ejecución hasta el 31 de diciembre de 2022. Sin embargo, no hubo cumplimiento de las obligaciones contractuales; situación que conllevó a que la entidad iniciara proceso administrativo sancionatorio y pese a que las Resoluciones Nros. 1939 de 13 de junio de 2023 y 3082 de 5 de septiembre de 2023 se encuentran ejecutoriadas a partir del 6 de septiembre de 2023 se evidencia demoras en el inicio de cobro de la multa interpuesta al contratista por la suma de tres mil cuatrocientos cuatro millones ochocientos setenta y seis mil novecientos cincuenta y cinco pesos ($3.404.876.955).
Acción 2.</t>
  </si>
  <si>
    <t>Revisar y actualizar el procedimiento de COBRO JURISDICCIÓN COACTIVA -ADJU-PR-2, con el fin de fortalecer los controles existentes y/o incorporar nuevos puntos de control.</t>
  </si>
  <si>
    <t>Revisión y actualización del procedimiento COBRO JURISDICCIÓN COACTIVA -ADJU-PR-2, mediante mesas de trabajo.</t>
  </si>
  <si>
    <t>Procedimiento actualizado, formalizado y socializado</t>
  </si>
  <si>
    <t>H10AC2023. Avalúo del predio identificado Nro. 048 DI contrato de obra 1019 de 2018. 
Deficiencias en materia de control y seguimiento relacionado con la calidad del avalúo comercial corporativo del predio Nro. 048 DI, lo que dio lugar a la no detección de un error en la determinación del valor del terreno rural de uso Forestal, toda vez que se asignó el mismo valor del terreno con uso Agroforestal, y en consecuencia se generó el pago de una mayor suma en detrimento al patrimonio del estado, por tal razón y con el fin de determinar los elementos de que trata el Artículo 5 de la Ley 610 de 2000 se plantean los hechos para adelantar una Indagación Preliminar.</t>
  </si>
  <si>
    <t>Deficiencias en la implementación de los mecanismos de vigilancia, control y seguimiento del cumplimiento de las obligaciones en materia de gestión predial a cargo del Contratista y por parte de la Interventoría; de ello se derivó la no detección del error en el cálculo del valor del terreno con Uso Forestal.</t>
  </si>
  <si>
    <t xml:space="preserve">Controlar los valores del suelo y el seguimiento a la elaboración de avalúos puntuales tomando como referencia las zonas homogéneas físicas y geoeconómicas desarrolladas en el diagnóstico predial e informe del sector de los contratos de obra. </t>
  </si>
  <si>
    <t>Verificar la aplicación de metodologías valuatorios de acuerdo con los criterios establecidos por el IGAC a fin de controlar el cambio de valores en la elaboración de insumos y zonas homogéneas.</t>
  </si>
  <si>
    <t>Informe
 -Documentos de Zonas homogéneas- con avalúos aprobado</t>
  </si>
  <si>
    <t>H11AC2023. Recursos asignados para el desarrollo de la gestión de adquisición predial para el desarrollo de las obras previstas en el contrato 1019 de 2018. 
Fallas en el proceso de planeación contractual, lo que afectó la estimación de los recursos necesarios para la compra de los predios, resultando ser insuficientes para la compra de los predios requeridos para la construcción de la Variante de San Gil, generando impacto en la disponibilidad de la franja para el cumplimiento del plan de obras, en consecuencia, el no logro del cumplimiento del alcance del contrato dejando las obras ejecutadas con alto riesgo de no ser funcionales.</t>
  </si>
  <si>
    <t>Fallas en el proceso de planeación contractual, toda vez que no se realizó un análisis de la afectación predial en términos técnicos financieros en la fase de estructuración del proyecto20 que le permitiera al Invías estimar con mayor grado de exactitud los recursos necesarios para la compra de los predios, aspecto fundamental para determinar la viabilidad financiera del contrato.</t>
  </si>
  <si>
    <t xml:space="preserve">Actualizar y socializar la Guía de Estructuración de Proyectos, análisis de la afectación predial en términos técnicos-financieros  (Versión 4).
</t>
  </si>
  <si>
    <t xml:space="preserve">Fortalecer la participación del Grupo Predial en el análisis de la afectación predial en términos técnicos-financieros.
 </t>
  </si>
  <si>
    <t>SS-SMCN</t>
  </si>
  <si>
    <t>H12AC2023. Inclusión de la figura de anticipo en la forma de pago del contrato 1019 de 2018.
Cambio de las condiciones pactadas en el Pliego de Condiciones de la licitación pública LP-DO-003-2018, en cuanto a la forma de pago, ya que allí no se contempló la figura de Anticipo. Sin embargo, durante la etapa de ejecución contractual el Instituto Nacional de Vías - INVÍAS suscribió dos modificaciones en las cuales se autorizó la entrega de un anticipo al contratista correspondiente del 36,6%; situación contraria a lo estipulado en el Proceso Licitatorio y en la cláusula quinta del contrato 1019 de 2018. Por lo cual, se deriva una vulneración al principio de transparencia de la contratación estatal.</t>
  </si>
  <si>
    <t>Deficiencias en la adecuada aplicación del principio de planeación y maduración de proyecto en cabeza del Instituto Nacional de Vías – INVÍAS, aunado a que dicha inclusión se dio con aval de la interventoría.</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</si>
  <si>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la obligación de verificar la justificación de las modificaciones.</t>
  </si>
  <si>
    <t xml:space="preserve">Expedir la resolución que aprueba el capitulo de Supervisión  dentro del Manual de Interventoría. </t>
  </si>
  <si>
    <t>H13AC2023. Calidad de obras construidas. Contrato 1019 de 2020. 
En el acta de entrega y recibo definitivo de obra del contrato 1019 de 2020 suscrita el 15/12/2022, se relacionan una serie de pendientes del proyecto y observaciones sobre la calidad de las losas de concreto, berma cunetas donde se han presentado fisuras y agrietamientos en algunas losas y berma cuneta y otras sobre la terminación de las estructuras, que solicitan al contratista de obra sean corregidos, no obstante, el contratista no ha realizado trabajos conducentes a la reparación de las patologías observadas en el acta de recibo y de otra que se han presentado con posterioridad a la misma como son las relacionadas con las señalización vertical, denotando deficiencias en los procesos constructivos por parte del contratista y de control y supervisión por parte de la interventoría, y de acuerdo al informe de afectación de las losas realizado por Invías, se realizó el cálculo en cantidad de obra del pavimento hidráulico afectado en $70.480.736,4; valor que se constituye en un detrimento al patrimonio.</t>
  </si>
  <si>
    <t>Deficiencias en los procesos constructivos y de calidad de los trabajos realizados por parte del contratista que venía ejecutando el contrato 1019 de 2020 y de control, supervisión, reconocimiento y recibo de obras que presentan desperfectos, por parte de la interventoría.</t>
  </si>
  <si>
    <t>Recibir lo arreglos a satisfacción por parte de la interventoría del contrato 1019 de 2020.</t>
  </si>
  <si>
    <t>H14AC2023. Suscripción de acta de entrega y recibo definitivo contrato 1019 de 2020.
El plazo del contrato de obra 1019-2020 finalizó el 06/04/2022 al igual que el del contrato de interventoría 1172 de 2020; no obstante, las Actas de Entrega y Recibo Definitivo de Obra e Interventoría, que permiten la verificación de la ejecución del objeto contractual respectivas se suscribieron el 15/12/2022, sin encontrar justificación de la dilación en este trámite.</t>
  </si>
  <si>
    <t>Incumplimiento de las obligaciones de la interventoría específicamente en el procedimiento establecido en el Manual de Interventoría para la suscripción del Acta de Recibo Final del contrato de obra, y de la supervisión para la suscripción del Acta de Recibo Final de la Interventoría, en el momento de finalización del plazo contractual.</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</si>
  <si>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del contrato de interventoría,  atendiendo lo establecido en la Ley, en el Manual de Interventoría y Supervisión y en los demás manuales internos que adopte la entidad. </t>
  </si>
  <si>
    <t>H15AC2023. Ejecución de obras convenio 2509 de 2019 del Programa Colombia Rural con el municipio de Rivera, Huila.
El Instituto Nacional de Vías suscribió el 24/12/2019 el convenio 2509-2019 con el municipio de Rivera, Huila, en el marco del programa Colombia Rural, del cual se derivó el Contrato de Obra 284 de 2020 (suscrito por el municipio de Rivera) con el objeto de realizar la “CONSTRUCCIÓN DE PUENTE VEHICULAR EN EL CORREDOR VIAL CRUCE 45 LA CABAÑITA - VEREDA LOS MEDIOS - RIVERA, UBICADO SOBRE EL RIO FRIO DEL MUNICIPIO DE RIVERA, DEPARTAMENTO DEL HUILA.”, sin embargo, el plazo del Contrato se cumplió sin ser ampliado y las obras no tienen ejecución desde febrero de 2023, quedando inconclusas, con una inversión total en el proyecto de $943.204.979, ocasionando un daño fiscal por tal valor.
Acción 1.</t>
  </si>
  <si>
    <t>Incumplimiento contractual por parte del contratista de obra y del contratista de interventoría; además, el Instituto Nacional de Vías, no ha adelantado las acciones que le corresponden para conminar al municipio de Rivera a dar cumplimiento a lo pactado en el Convenio Interadministrativo 2509-2019 y en el Contrato de Obra 284 de 2020, esto, a pesar de los constantes pronunciamientos realizados por la interventoría. Lo anterior, demuestra deficiencias en la supervisión realizada por el Instituto Nacional de Vías al cumplimiento de las obligaciones del
Municipio de Rivera.</t>
  </si>
  <si>
    <t>Gestionar la conclusión de las obras contratadas para el convenio 2509 de 2019.</t>
  </si>
  <si>
    <t>Publicar el proceso de selección por parte del municipio para  una nueva contratación y así poder concluir  las obras.</t>
  </si>
  <si>
    <t xml:space="preserve">Reporte del Secop de la publicación del proceso </t>
  </si>
  <si>
    <t>H15AC2023. Ejecución de obras convenio 2509 de 2019 del Programa Colombia Rural con el municipio de Rivera, Huila.
El Instituto Nacional de Vías suscribió el 24/12/2019 el convenio 2509-2019 con el municipio de Rivera, Huila, en el marco del programa Colombia Rural, del cual se derivó el Contrato de Obra 284 de 2020 (suscrito por el municipio de Rivera) con el objeto de realizar la “CONSTRUCCIÓN DE PUENTE VEHICULAR EN EL CORREDOR VIAL CRUCE 45 LA CABAÑITA - VEREDA LOS MEDIOS - RIVERA, UBICADO SOBRE EL RIO FRIO DEL MUNICIPIO DE RIVERA, DEPARTAMENTO DEL HUILA.”, sin embargo, el plazo del Contrato se cumplió sin ser ampliado y las obras no tienen ejecución desde febrero de 2023, quedando inconclusas, con una inversión total en el proyecto de $943.204.979, ocasionando un daño fiscal por tal valor.
Acción 2.</t>
  </si>
  <si>
    <t xml:space="preserve">Gestionar para que se sancione al contratista de obra del contrato derivado del convenio por el incumplimiento definitivo. </t>
  </si>
  <si>
    <t>Expedir la resolución  por parte de municipio en la cual se sancione al contratista por el incumplimiento definitivo del contrato derivado.</t>
  </si>
  <si>
    <t>Abandono de la obra por parte del contratista, generando un incumplimiento contractual y dejando la obra inconclusa con un avance del 58%; deficiencias en la labor de supervisión de interventoría ejercida por el Invías y de la labor de interventoría ejercida mediante contrato 1620-2020. Además, el Invías tampoco adelantó acciones para conminar al municipio a atender los requerimientos del contratista de interventoría respecto al inicio de procesos administrativos.</t>
  </si>
  <si>
    <t>H17AC2023. Pagos contrato LP 01 de 2020, derivado del convenio 2527 de 2019, suscrito por el INVIAS con el municipio de Acevedo (Huila) en el marco del Programa Colombia Rural.
Se verificaron los pagos realizados al contrato derivado del convenio 2527-2019 y se evidencia que se realizó un pago en el mes de julio de 2022 por $231.004.685 y otro pago en el mes de diciembre 2022 por $22.795.985; toda vez que el contrato de interventoría 1545-2020 finalizó el 04/02/2022 no se evidencia la certificación expedida por el interventor requisito para la autorización del pago, adicional el INVÍAS no entregó los soportes solicitados de los pagos en mención para constatar el lleno de los requisitos para los dos pagos.</t>
  </si>
  <si>
    <t>Deficiencias en la supervisión del convenio adelantada por el Instituto Nacional de Vías y de la interventoría, específicamente en la aplicación de los mecanismos de control y seguimiento a los pagos realizados por el municipio de Acevedo al contratista.</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</si>
  <si>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del convenio, especialmente la de seguimiento a los pagos y gestión documental,  atendiendo lo establecido en la Ley, en el Manual de Supervisión y en los demás manuales internos que adopte la entidad. </t>
  </si>
  <si>
    <t>H18AC2023. Pagos del contrato 001-2020, derivado del convenio 2574-2019, suscrito por el INVIAS con el municipio de Saladoblanco (Huila) en el marco del Programa Colombia Rural.
Se verifican los pagos realizados al contrato derivado del convenio 2574 de 2019; toda vez que el contrato de interventoría 1545-2020 finalizó el 4 de febrero de 2022; una vez revisados los pagos realizados por el municipio de Saladoblanco se evidencia que el pago del acta final fue realizado el día 15 de septiembre 2023, según comprobante de egreso 2023001249 por valor de $45.806.718. Se puede evidenciar que el pago fue autorizado por el representante legal de la interventoría del contrato 1309-2022, la cual no adelantó la interventoría del contrato de obra correspondiente.</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</si>
  <si>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del convenio,  atendiendo lo establecido en la Ley, en el Manual de Supervisión y en los demás manuales internos que adopte la entidad. </t>
  </si>
  <si>
    <t>H19AC2023. Supervisión del contrato de interventoría 1172 de 2020.
Se evidencian fallas en la supervisión del cumplimiento de las obligaciones relacionadas con la actualización de las garantías, respecto del contrato de interventoría 1172 de 2020 suscrito entre el Instituto Nacional de Vías y el consorcio CCD Central del pacifico, pues no se han adelantado todas las actuaciones administrativas pertinentes para asegurar el cumplimiento de las obligaciones a cargo del interventor.</t>
  </si>
  <si>
    <t>Deficiencias en la supervisión y seguimiento del cumplimiento de las obligaciones contraídas por el contratista de interventoría por parte del INVÍAS.
Deficiencias en el cumplimiento de las obligaciones contraídas por el contratista de interventoría, específicamente en las obligaciones encaminadas a actualizar las pólizas y asegurar el cumplimiento de las obligaciones posteriores a la ejecución del contrato.
Omisión del inicio de procesos conminatorios, sancionatorios propios de la contratación estatal y de facultad de la administración en aras de procurar el cumplimiento de las obligaciones incumplidas por parte del contratista.
Existen fallas de supervisión por parte del Instituto Nacional de Vías del cumplimiento de las obligaciones en cabeza del contratista de interventoría, fallas que concluyen en la no actualización de la garantía única del contrato, que en consecuencia genera un potencial riesgo para los recursos de la Entidad ante posibles hechos y/o eventos de incumplimiento que se pueden presentar con posterioridad a la terminación del contrato y la no liquidación del contrato.</t>
  </si>
  <si>
    <t>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especialmente la de realizar seguimiento a la constitución de póliza, inicio de procesos sancionatorios y celeridad al proceso de liquidación de los contratos a cargo de cada supervisor.</t>
  </si>
  <si>
    <t>H20AC2023. Planificación plazo contractual para ejecución de las obras del viaducto inicial de la Variante de Ciénaga y del empate de la misma con la ye de Ciénaga. Contrato 1200 de 2016.
Con corte a 25 de octubre de 2023, el avance en las obras del viaducto inicial de la Variante de Ciénaga es de 75.61% y en la conexión con la Ye de Ciénaga es de 0%, evidenciando que el plazo contractual establecido para la terminación de las obras es irreal (31-10-2023). Lo anteriormente descrito se generó por deficiencias en la planificación técnica y económica de estas actividades por parte del Invías y su contratista, y deficiencias en el proceso de supervisión y control por parte de la Interventoría del proyecto.</t>
  </si>
  <si>
    <t>Deficiencias en la planificación de los tiempos y recursos para la realización de las actividades del viaducto en el sector inicial de la Variante de Ciénaga y la conexión con la Ye de Ciénaga. Situación que genera establecimiento de plazos irreales para la ejecución de las obras, generando recálculos y reprocesos que generan desgaste administrativo, y ponen en riesgo la continuidad de las obras.</t>
  </si>
  <si>
    <t>Guía de Estructuración de Proyectos versión 4 aprobada.</t>
  </si>
  <si>
    <t>H21AC2023. Rocería en vía ejecutada. Construcción proyecto Variante Ciénaga contrato 1200 de 2016.
En visita realizada al sitio de las obras ejecutadas para la construcción de la Variante de Ciénaga se evidencia que, para las obras ya ejecutadas, las cuales se terminaron hace más de un año, no se ha realizado rocería con el fin de evitar deterioro prematuro en las estructuras ya construidas y mantenerlas en condiciones óptimas para su futura puesta en funcionamiento.
Acción 1.</t>
  </si>
  <si>
    <t>Debilidades en el cumplimiento de las actividades a desarrollar por parte del contratista, así como debilidades en el seguimiento al proyecto por parte de la interventoría de este, generando crecimiento de maleza en las cunetas y bordes de vía, que puede llegar a desmejorar las condiciones de las obras entregadas, especialmente de las bermas, cunetas y otras zonas duras.</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</si>
  <si>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atendiendo lo establecido en la Ley, en el Manual de Interventoría y Supervisión  y en los demás manuales internos que adopte la entidad. </t>
  </si>
  <si>
    <t>H21AC2023. Rocería en vía ejecutada. Construcción proyecto Variante Ciénaga contrato 1200 de 2016.
En visita realizada al sitio de las obras ejecutadas para la construcción de la Variante de Ciénaga se evidencia que, para las obras ya ejecutadas, las cuales se terminaron hace más de un año, no se ha realizado rocería con el fin de evitar deterioro prematuro en las estructuras ya construidas y mantenerlas en condiciones óptimas para su futura puesta en funcionamiento.
Acción 2.</t>
  </si>
  <si>
    <t>Gestionar con el contratista de obra la realización de las actividades de limpieza en los sectores enunciados por el Ente de Control.</t>
  </si>
  <si>
    <t>Informe de la interventoría con registro fotográfico en el cual se evidencien las actividades de limpieza.</t>
  </si>
  <si>
    <t>H22AC2023. Construcción zonas duras recubrimiento taludes terraplén Variante Ciénaga.
En visita realizada al sitio de las obras ejecutadas para la construcción de la Variante de Ciénaga, se evidencia deterioro prematuro en las estructuras ya construidas, toda vez que se presentan fisuraciones y agrietamientos en las losas de la zona dura de los separadores en la zona del PR 14 de la Variante de Ciénaga.
Acción 1.</t>
  </si>
  <si>
    <t>Debilidades en la ejecución de la actividad de colocación y curado del concreto de las zonas duras de los separadores ubicados entre el PR 14+247 y PR 14+350, así como debilidades en el seguimiento y control de estas actividades por parte de la interventoría del proyecto, lo que genera fisuras por retracción de fraguado que afectan la calidad de las obras entregadas y comprometen su durabilidad y funcionalidad.</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</si>
  <si>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atendiendo lo establecido en la Ley, en el Manual de Interventoría y Supervisión  y en los demás manuales internos que adopte la entidad. </t>
  </si>
  <si>
    <t>Expedir la resolución que aprueba el capitulo de Supervisión  dentro del Manual de Interventoría.</t>
  </si>
  <si>
    <t>H22AC2023. Construcción zonas duras recubrimiento taludes terraplén Variante Ciénaga.
En visita realizada al sitio de las obras ejecutadas para la construcción de la Variante de Ciénaga, se evidencia deterioro prematuro en las estructuras ya construidas, toda vez que se presentan fisuraciones y agrietamientos en las losas de la zona dura de los separadores en la zona del PR 14 de la Variante de Ciénaga.
Acción 2.</t>
  </si>
  <si>
    <t>Gestionar las reparaciones de las fisuras por el contratista en los sectores enunciados por el Ente de Control.</t>
  </si>
  <si>
    <t>Informe de la interventoría con registro fotográfico en el cual se evidencien las actividades de reparación.</t>
  </si>
  <si>
    <t>Debilidades en la aplicación de los mecanismos de seguimiento y control establecidos en el Convenio 1283 de 2013 y en el contrato de interventoría, por parte del INVÍAS y del contratista de Interventoría, respecto a los seguimientos, las alertas, la participación en los espacios decisorios de verificación del cumplimiento contractual, el conocimiento de los procesos administrativos sancionatorios al contrato derivado y su proceso de liquidación, al igual que en la presentación de informes mensuales de supervisión de los contratos derivados del convenio.
Adicionalmente porque no se ejerció de manera adecuada la función de supervisión, en cuanto al cumplimiento de las responsabilidades del gestor técnico y del supervisor de ejercer control de los procesos administrativos y presentación de informes periódicos, y a fallas en cuanto a las funciones del interventor en su ejercicio de control de dichas actividades, la participación en procesos administrativos y mantener al Instituto informado de todos los actos e hitos de relevancia dentro del contrato principal de obra.
El INVIAS no cuenta con información clara y oportuna de cada uno de los procesos que se adelantan, se evidencian debilidades en su proceso de gestión documental, generando atrasos administrativos y en los procesos de vigilancia y control al igual que en los tiempos de respuesta de la información requerida.
Además de atrasos en los procesos administrativos en la liquidación del contrato de interventoría y el convenio mismo.</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</si>
  <si>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las relativas al seguimiento a los procesos administrativos sancionatorios, entrega de informes mensuales de seguimiento a los proyectos a cargo y gestión documental.</t>
  </si>
  <si>
    <t>H24AC2023. Liquidación contrato de obra 1433 de 2017 y 1442 de 2017. 
Respecto de los contratos de obra 1433 de 2017 e interventoría 1442 de 2017 con objeto “Mejoramiento, gestión social, predial y ambiental del proyecto “Transversal Central del Pacífico para el Programa Vías para el Chocó”, se evidenció que, pese a que ambos contratos finalizaron su plazo de ejecución contractual y se suscribieron actas de entrega y recibo definitivo, no han sido liquidados toda vez que no se ha efectuado el cierre del expediente ambiental y social del proyecto.</t>
  </si>
  <si>
    <t>Deficiencias en el cumplimiento de las obligaciones contraídas por el contratista de interventoría, específicamente en las obligaciones encaminadas a generar el cierre ambiental y social del contrato objeto de interventoría.</t>
  </si>
  <si>
    <t>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especialmente la de realizar seguimiento a la  liquidación de los contratos a cargo de cada supervisor.</t>
  </si>
  <si>
    <t>H25AC2023. Oportunidad en la adquisición predial en el marco del contrato 1573 de 2015, con fecha de finalización del 30 de septiembre de 2021.
Teniendo en cuenta que la fecha de terminación del contrato correspondió al 30 de septiembre de 2021, y con respecto a esta fecha, el contratista de obra, no estableció en forma adecuada a la realidad los tiempos para desarrollar a cabalidad las actividades de gestión predial, lo anterior se identificó para ocho predios con números de fichas: 109 I, 111 D, 112 ID, 114 I, 115 D, 116 D, 117 I y 119 I. Dicha programación fue plasmada en el respectivo cronograma de adquisición predial para estos inmuebles en particular, cronograma que contó con la respectiva aprobación por parte de la interventoría. Es de señalar que siete de los avalúos fueron realizados tres meses antes de la fecha de terminación del contrato, en junio 18 de 2021, y uno el 10 de septiembre del 2021, sin tener en cuenta los tiempos de las actividades y de los términos legales para surtir el proceso de compra.
Lo anterior generó pasivos prediales, es decir, negociaciones que no se concluyeron en marco del contrato, y por ende fueron asumidas por el Instituto Nacional de Vías, con la subsecuente pérdida de recursos presupuestales para la asunción de los compromisos por concepto de compra predial por una suma de $235.395.815, cifra reportada al momento de finalizar el plazo contractual mediante el cierre predial.</t>
  </si>
  <si>
    <t>Deficiencias por parte de la interventoría en la aplicación de los mecanismos de control, verificación y evaluación de la gestión de adquisición de los predios identificados con las fichas: 109 I,111 D, 112 ID, 114 I, 115 D, 116 D, 117 I y 119 I, toda vez que los tiempos estipulados no permitieron contar con la disponibilidad jurídica de las respectivas franjas, a fin de que dichas zonas al finalizar el contrato estuvieran bajo la titularidad del derecho de dominio a favor del Instituto Nacional de Vías – Invías. Al igual que deficiencias en la calidad del cronograma de adquisición predial elaborado por el contratista de obra, ya que dicha gestión está supeditada a estándares, para obtener resultados eficientes en concordancia con los parámetros estipulados en el Apéndice de Gestión Predial, el cual hace parte integral del contrato 1573 de 2015.</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</si>
  <si>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del contrato de interventoría, atendiendo lo establecido en la Ley, en el Manual de Interventoría y Supervisión, especialmente en el seguimiento a la gestión predial. </t>
  </si>
  <si>
    <t>H26AC2023. Socavación de los anclajes activos en taludes del contrato 1757 de 2020.
En el corredor vial objeto de intervención a través del contrato de obra 1757 de 2020, se han intervenido algunas laderas que presentan riesgo de inestabilidad, perfilando taludes y realizando la estabilización mediante la perforación e instalación de anclajes activos; sin embargo, se observa que en algunos sectores de los taludes intervenidos se ha presentado movimiento o socavación de los dados y por ende de los dispositivos de apoyo que soportan la tensión de los cables, denotando la falla del torón o problemas constructivos que impiden cumplir con la función de estabilización.</t>
  </si>
  <si>
    <t>Deficiencias en los programas constructivos implementados por el contratista adicional al monitoreo constante del talud, por medio de instrumentación geotécnica y monitoreo topográfico con el fin de evidenciar oportunamente cualquier proceso de inestabilidad en el talud y tomar las medidas correctivas; y de las funciones de control, monitoreo y seguimiento de la interventoría, adicional a que no se ha cumplido con los compromisos establecidos en el Comité de Obra.</t>
  </si>
  <si>
    <t>Gestionar ante el contratista la reparación de las obras con deficiencias detectadas por la Contraloría General de la República.</t>
  </si>
  <si>
    <t>Recibir los arreglos a satisfacción por parte de la interventoría del contrato 1513 de 2020.</t>
  </si>
  <si>
    <t>H27AC2023. Liquidación contrato de obra 1523 de 2019 e interventoría 1584 de 2019.
El Instituto Nacional de Vías – INVÍAS, suscribió contrato de obra e interventoría para la CONSTRUCCIÓN DE OBRAS DEL PASO DE LAS AGUAS DE LA LAGUNA DE SONSO A TRAVÉS DE LA CARRETERA BUENAVENTURA – BUGA, SECTOR MEDIACANOA – BUGA, RUTA 4001. DEPARTAMENTO DEL VALLE DEL CAUCA y pese a que ambos contratos finalizaron su plazo contractual el 10 de julio de 2021 y se suscribieron actas de entrega y recibo definitivo el 9 de diciembre de 2021, a la fecha no han sido objeto de liquidación debido a que no se ha realizado de manera oportuna el cierre del expediente ambiental y social del proyecto.</t>
  </si>
  <si>
    <t>Debilidades en las gestiones adelantadas por parte de la interventoría en relación con su deber de control, vigilancia y seguimiento al cumplimiento de obligaciones pactadas.</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</si>
  <si>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del contrato de interventoría, atendiendo lo establecido en la Ley, en el Manual de Interventoría y Supervisión, especialmente en el seguimiento a la gestión social y ambiental. </t>
  </si>
  <si>
    <t>H28AC2023. Intervenciones del corredor "Transversal del Carare" - contrato 1628 de 2020 - "Actividades de parcheos y rehabilitación de pavimento".
De acuerdo con lo observado en la visita de inspección técnica a las obras ejecutadas y en ejecución, bajo el contrato Nro. 1628 de 2020 (...), inspección ejecutada entre el 2 y el 5 de octubre de 2023, se pudo evidenciar que existen una serie de deterioros, daños y/o patologías en la carpeta de rodadura de los parcheos ejecutados a lo largo del corredor vial de la transversal de Carare, al igual que en unos sectores de la rehabilitación del pavimento ejecutada entre el PR 31+000 al PR 34+000, ruta 6209, daños que una vez cuantificados con base en el inventario de los mismos, presentados por el INVÍAS conforme el levantamiento en campo realizado por la Interventoría del contrato, se determinó un detrimento patrimonial en cuantía de $1.337.601.203, incluido el 30% de AIU.</t>
  </si>
  <si>
    <t>Deficiencias en el control de calidad por parte del contratista de la obra, al igual que, debilidades en el seguimiento, control y vigilancia ejercido por la interventoría dentro de las funciones y obligaciones establecidas en el contrato, generando deterioros y daños prematuros en los parcheos realizados a lo largo del corredor vial de la transversal Carare, y en algunos sectores de la rehabilitación del pavimento entre el PR 31+000 al PR 34+000, de la ruta 6209 en el paso por el municipio de Arcabuco – Boyacá.</t>
  </si>
  <si>
    <t>H29AC2023. Gestión social contrato 1757 de 2020.
En la inspección técnica realizada el 02 de octubre de 2023 a las obras ejecutadas en el contrato 1757 de 2020, se observó que en el sector de Peñas del Olvido, se encuentra obras de construcción de pavimento sin finalizar, debido a la interrupción realizada por la comunidad aledaña al sector, como una manera de exigir a Invías sean atendidas sus reclamaciones por las presuntas afectaciones en sus viviendas, procesos prediales inconclusos, afectaciones ambientales y colectivas, reclamaciones originadas por las intervenciones realizadas por Invías en la Transversal del Pacífico (Quibdó–Pereira) desde el año 2009, generándose el riesgo que queden obras inconclusas en el sector.
Acción 1.</t>
  </si>
  <si>
    <t>Invías no finalizó los procesos de gestión social, predial y ambiental en contratos de Transversal del Pacífico (Quibdó–Pereira) desarrollados en vigencias anteriores, (…) quedando pendientes o inconformidades con la comunidad, que acudiendo a las vías de hecho paralizan los frentes de obra del contratista; denotando deficiencias en el cumplimiento de las funciones de Invías en la elaboración y/o supervisar los estudios social, ambiental, de sostenibilidad y predial requeridos para la gestión y desarrollo de los proyectos y en la vigilancia, control de la interventoría.
Adicionalmente, Invías no cuenta con un procedimiento o protocolo en el Manual de Interventoría, para viabilizar y gestionar la atención de las reclamaciones de contratos anteriores.</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</si>
  <si>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del contrato de interventoría, atendiendo lo establecido en la Ley, en el Manual de Interventoría y Supervisión, especialmente frente al seguimiento social y ambiental. </t>
  </si>
  <si>
    <t>H29AC2023. Gestión social contrato 1757 de 2020.
En la inspección técnica realizada el 02 de octubre de 2023 a las obras ejecutadas en el contrato 1757 de 2020, se observó que en el sector de Peñas del Olvido, se encuentra obras de construcción de pavimento sin finalizar, debido a la interrupción realizada por la comunidad aledaña al sector, como una manera de exigir a Invías sean atendidas sus reclamaciones por las presuntas afectaciones en sus viviendas, procesos prediales inconclusos, afectaciones ambientales y colectivas, reclamaciones originadas por las intervenciones realizadas por Invías en la Transversal del Pacífico (Quibdó–Pereira) desde el año 2009, generándose el riesgo que queden obras inconclusas en el sector.
Acción 2.</t>
  </si>
  <si>
    <t>Estructurar y aprobar el procedimiento de gestión de atención de pasivos contractuales.</t>
  </si>
  <si>
    <t xml:space="preserve">Realizar procedimiento para la atención y gestión  de los pasivos sociales ambientales y prediales. </t>
  </si>
  <si>
    <t>Procedimiento formalizado en aplicativo Kawak y socializado</t>
  </si>
  <si>
    <t>H30AC2023. Ejecución contrato 1941 de 2019.
Se detectaron deficiencias constructivas por parte del contratista durante la ejecución del puente peatonal, incumpliendo con lo establecido en el contrato de obra 1941-2019, conforme al seguimiento que realizó la interventoría al desarrollo de la obra. A su vez, se evidenció que existieron falencias en la supervisión del instituto, respecto al cumplimiento de las obligaciones contenidas en la minuta contractual y la iniciación de procesos administrativos sancionatorios para asegurar el cumplimiento de estas.</t>
  </si>
  <si>
    <t>Diferentes incumplimientos por parte del contratista en la ejecución de las obras y deficiencias constructivas, la no subsanación de las observaciones presentadas por parte de la interventoría, y la suscripción de actas de recibo definitivo a satisfacción por parte de la Interventoría, a pesar de las deficiencias manifestadas, evidenciando deficiencias de interventoría y de supervisión.
Falta de cumplimiento de las obligaciones de la supervisión del instituto y de la interventoría de obra. Teniendo en cuenta que no es posible cuantificar el daño de las deficiencias constructivas evidenciadas el hallazgo se constituye en una indagación preliminar, con la finalidad de conocer el estado actual de la obra y hechos evidenciados.</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</si>
  <si>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del contrato de interventoría, atendiendo lo establecido en la Ley, en el Manual de Interventoría y Supervisión. </t>
  </si>
  <si>
    <t>H31AC2023. Publicación en las plataformas SECOP de los convenios y contratos de obra. 
El Instituto Nacional de Vías publicó en las plataformas Secop I y Secop II el convenio interadministrativo 1283 de 2013 y los contratos de obra 1941 de 2019, 2371 de 2019 y 2745 de 2019; sin embargo, se evidenció publicación inoportuna y/o falta de publicación de documentos derivados de la actividad contractual conforme a lo dispuesto en la normatividad aplicable vigente.
Acción 1.</t>
  </si>
  <si>
    <t>Deficiencias en los mecanismos de seguimiento, vigilancia, supervisión y control por parte de los involucrados en el proceso de la gestión contractual, relacionados con la publicación de los documentos originados en la celebración y ejecución del contrato y el no cumplimiento del principio de publicidad de la gestión contractual en el Sistema Electrónico Secop I y Secop II, conforme a lo dispuesto en la normativa aplicable vigente.</t>
  </si>
  <si>
    <t>H31AC2023. Publicación en las plataformas SECOP de los convenios y contratos de obra. 
El Instituto Nacional de Vías publicó en las plataformas Secop I y Secop II el convenio interadministrativo 1283 de 2013 y los contratos de obra 1941 de 2019, 2371 de 2019 y 2745 de 2019; sin embargo, se evidenció publicación inoportuna y/o falta de publicación de documentos derivados de la actividad contractual conforme a lo dispuesto en la normatividad aplicable vigente.
Acción 2.</t>
  </si>
  <si>
    <t>Contar con un capitulo de Supervisión dentro del actual Manual de Interventoría de Obra Pública del INVIAS, en el cual queden claras las funciones y responsabilidades de los Supervisores y sus apoyos, con las herramientas para cumplir idóneamente sus funciones. En el cual queden claras las funciones y responsabilidades de los Supervisores y sus apoyos, en lo referente a la publicación de Secop .</t>
  </si>
  <si>
    <t>H32AC2023. Reservas presupuestales. Contratos 1628 de 2020, 1871 de 2020, 1019 de 2018, 1646 de 2021 y 1678 de 2021.
Riesgo de desfinanciación de los contratos, debido a que los recursos que los respaldan corresponden a reservas constituidas a diciembre 31 de 2022 y que de conformidad con Decreto 111 de 1996, Artículo 89 expiran a diciembre de la presente vigencia. Lo anterior, teniendo en cuenta que el avance físico acumulado de las obras no alcanza a culminarse dentro de la vigencia 2023.</t>
  </si>
  <si>
    <t xml:space="preserve"> Aprobar  la Guía de Estructuración de Proyectos versión 4.</t>
  </si>
  <si>
    <t xml:space="preserve"> Guía </t>
  </si>
  <si>
    <t>H33AC2023. Anticipo del contrato 2094 de 2021, mejoramiento, rehabilitación y mantenimiento sector lorica – san bernardo del viento, nuevo puente la doctrina.
El Contrato de Obra 2094 de 2021 finalizó su el 31 de marzo de 2023, sin la ejecución total de las obras y/o actividades y por tanto, el proyecto quedó inconcluso. Además, por concepto de anticipo se otorgó al contratista y consignó en la fiducia la cuantía de $4.888.998.988,00, de este valor se le entregaron $3.497.440.530 al contratista, se lograron amortizar $1.681.770.000, quedando pendiente por amortizar $1.815.670.530, los cuales constituyen una lesión al erario.
No se evidencian acciones y/o gestiones efectivas por parte del Invías y la interventoría del contrato para el reintegro de los recursos que en calidad de anticipo fueron entregados al contratista y que no fueron amortizados en su totalidad y demás gestiones tendientes a garantizar el cumplimiento de los fines de función administrativa.
Acción 1.</t>
  </si>
  <si>
    <t>Fallas y deficiencias en la gestión contractual durante el desarrollo del proyecto, por parte de la supervisión a cargo del Invías, la interventoría y el contratista de obra.</t>
  </si>
  <si>
    <t>Contar con un capitulo de Supervisión dentro del actual Manual de Interventoría de Obra Pública del INVIAS, en el cual queden claras las funciones y responsabilidades de los Supervisores y sus apoyos, con las herramientas para cumplir idóneamente sus funciones de acuerdo  con  las obligaciones del contrato de interventoría, atendiendo lo establecido en la Ley, en el Manual de Interventoría y Supervisión.</t>
  </si>
  <si>
    <t>H33AC2023. Anticipo del contrato 2094 de 2021, mejoramiento, rehabilitación y mantenimiento sector lorica – san bernardo del viento, nuevo puente la doctrina.
El Contrato de Obra 2094 de 2021 finalizó su el 31 de marzo de 2023, sin la ejecución total de las obras y/o actividades y por tanto, el proyecto quedó inconcluso. Además, por concepto de anticipo se otorgó al contratista y consignó en la fiducia la cuantía de $4.888.998.988,00, de este valor se le entregaron $3.497.440.530 al contratista, se lograron amortizar $1.681.770.000, quedando pendiente por amortizar $1.815.670.530, los cuales constituyen una lesión al erario.
No se evidencian acciones y/o gestiones efectivas por parte del Invías y la interventoría del contrato para el reintegro de los recursos que en calidad de anticipo fueron entregados al contratista y que no fueron amortizados en su totalidad y demás gestiones tendientes a garantizar el cumplimiento de los fines de función administrativa.
Acción 2.</t>
  </si>
  <si>
    <t>Gestionar y brindar acompañamiento técnico que permita concluir el proceso administrativo sancionatorio con acto administrativo de declaratoria de siniestro; lo anterior con el ánimo de recuperar el daño causado a la Entidad derivado del incumplimiento del contratista.</t>
  </si>
  <si>
    <t>Acto administrativo con la decisión definitiva.</t>
  </si>
  <si>
    <t xml:space="preserve">Acto administrativo  </t>
  </si>
  <si>
    <t>H33AC2023. Anticipo del contrato 2094 de 2021, mejoramiento, rehabilitación y mantenimiento sector lorica – san bernardo del viento, nuevo puente la doctrina.
El Contrato de Obra 2094 de 2021 finalizó su el 31 de marzo de 2023, sin la ejecución total de las obras y/o actividades y por tanto, el proyecto quedó inconcluso. Además, por concepto de anticipo se otorgó al contratista y consignó en la fiducia la cuantía de $4.888.998.988,00, de este valor se le entregaron $3.497.440.530 al contratista, se lograron amortizar $1.681.770.000, quedando pendiente por amortizar $1.815.670.530, los cuales constituyen una lesión al erario.
No se evidencian acciones y/o gestiones efectivas por parte del Invías y la interventoría del contrato para el reintegro de los recursos que en calidad de anticipo fueron entregados al contratista y que no fueron amortizados en su totalidad y demás gestiones tendientes a garantizar el cumplimiento de los fines de función administrativa.
Acción 3.</t>
  </si>
  <si>
    <t xml:space="preserve"> Solicitud de demanda judicial</t>
  </si>
  <si>
    <t>AC2023</t>
  </si>
  <si>
    <t xml:space="preserve"> SMF</t>
  </si>
  <si>
    <t>Deficiencias en la planificación y ejecución de los recursos para el proyecto de la Variante de Sogamoso, en donde la ejecución de los recursos se reduce a menos del 50% de las obras previstas en el alcance inicial.
Deficiencias en el cumplimiento de las obligaciones contractuales por parte del contratista, del interventor y las deficiencias en el desarrollo de la supervisión a la interventoría del proyecto por parte del Instituto Nacional de Vías.</t>
  </si>
  <si>
    <t>Deficiencias en la ejecución de los trabajos de rehabilitación del corredor Transversal del Cusiana, así como deficiencias en el control y seguimiento de las obras ejecutadas, de conformidad con lo establecido en la Guía Metodológica para el diseño de rehabilitación de Pavimentos Asfálticos del Invías, Parte 4.
Deficiencias en el cumplimiento de las obligaciones contractuales por parte del contratista, del interventor y las deficiencias en el desarrollo de la supervisión a la interventoría del proyecto por parte del Instituto Nacional de Vías.</t>
  </si>
  <si>
    <t>Deficiencias en la supervisión del convenio adelantada por el Instituto Nacional de Vías y de la interventoría, específicamente en la aplicación de los mecanismos de control y seguimiento a los pagos realizados por el municipio de Saladoblanco al contratista.
Deficiencias de planeación por parte del Invías, ya que, se contrataron dos interventorías diferentes para supervisar contratos de obra diferente (derivados el mismo convenio), los cuales contaban con recursos en la misma cuenta conjunta, y requerían la autorización de la interventoría vigente para aprobar los pagos a los contratistas correspondientes, situación que se podía prever.</t>
  </si>
  <si>
    <t xml:space="preserve">14 01 100 </t>
  </si>
  <si>
    <t>No se observa gestión encaminada a garantizar los recursos que permitan culminar los proyectos, tal como se concibieron en los objetos contractuales, lo que genera posible desfinanciación de los proyectos que ocasionaría que se desplacen en el tiempo o queden inconclusos, con la consecuente falta de oportunidad en la puesta al servicio a la comunidad de las obras contratadas.</t>
  </si>
  <si>
    <t>H22AEFCAT1765-2023-1. CONVENIO DE OBRA 530 DE 2020, OBRAS INCONCLUSAS.
En la visita técnica realizada el 14 de agosto de 2023 se evidenciaron obras inconclusas en el tramo construido en la vereda Cajamarca, donde se construyeron, entre otras obras, instalación de material granular de conformación para vía, instalado previo a la suspensión del contrato en la zona que corresponde a la vereda Cajamarca.
La vía actualmente está sin terminar con 25 metros lineales de placa huella abandonados, así como material granular instalado en vía. Se evidencia que material granular que se instaló y que figura en el acta como material para rellenos y las excavaciones no se encuentran entre las cantidades concertadas en la Preacta anexa al acta de cobro, así mismo el material de relleno instalado hace más de un año ya pierde las capacidades y características de compactación y consistencia granulométrica, pues se evidencia que el invierno y el abandono de la vía ha hecho que se lave material granular.
Se configura un hallazgo con incidencia fiscal por la cuantía de $13.182.517.</t>
  </si>
  <si>
    <t>Programar seguimiento a la ejecución presupuestal y al Plan Anual de Adquisiciones en la Subdirección Administrativa con acompañamiento del Grupo Gestión Presupuestal y Viáticos, donde se verifique la ejecución del presupuesto asignado, disponibilidad, saldos y posibles cambios que se requieran, verificando el cumplimiento del procedimiento Adquisición de Bienes del PSCN - ASAD-PR-1.</t>
  </si>
  <si>
    <t>Medición y seguimiento a la ejecución presupuestal a través de mesas de trabajo con el grupo de Gestión Presupuestal y Viáticos.</t>
  </si>
  <si>
    <t>Administrativo con presunta connotación penal y disciplinaria</t>
  </si>
  <si>
    <t>Administrativo con presunta incidencia disciplinaria e indagación preliminar</t>
  </si>
  <si>
    <t>Administrativo con presunta incidencia disciplinaria, penal y fiscal</t>
  </si>
  <si>
    <t>Administrativo con presunta incidencia disciplinaria, fiscal e indagación preliminar</t>
  </si>
  <si>
    <t>Administrativo para indagación preliminar con presunto alcance disciplinario</t>
  </si>
  <si>
    <t>Administrativo con presunto alcance disciplinario e indagación preliminar</t>
  </si>
  <si>
    <t xml:space="preserve">Administrativo (Beneficio de auditoría)
</t>
  </si>
  <si>
    <t>Con otra incidencia - Archivo General de la Nación</t>
  </si>
  <si>
    <t>Disciplinario y penal</t>
  </si>
  <si>
    <t>Disciplinario, penal y fiscal</t>
  </si>
  <si>
    <t>Disciplinario e indagación preliminar</t>
  </si>
  <si>
    <t>Indagación preliminar</t>
  </si>
  <si>
    <t>Fiscal</t>
  </si>
  <si>
    <t>Fiscal y disciplinario</t>
  </si>
  <si>
    <t>Connotación</t>
  </si>
  <si>
    <t>Administrativo con presunta connotación disciplinaria, presunta penal y otra incidencia que será comunicada a la Dirección de Impuestos y Aduanas Nacionales -DIAN</t>
  </si>
  <si>
    <t>Disciplinario y otra incidencia para traslado al Ministerio de Trabajo</t>
  </si>
  <si>
    <t>Disciplinario, fiscal y penal</t>
  </si>
  <si>
    <t>Fiscal, disciplinario e indagación preliminar</t>
  </si>
  <si>
    <t>Disciplinario, penal y otra incidencia que será comunicada a la DIAN</t>
  </si>
  <si>
    <t>Disciplinario y otra incidencia para traslado a CORNARE</t>
  </si>
  <si>
    <t>Debilidades en la planeación del proyecto, porque no se tuvo en cuenta dentro del análisis de precios unitarios, todo lo necesario y suficiente para llevar a cabo el ítem 220.1 de acuerdo con las normas y especificaciones técnicas contractuales.
Debilidades en la planeación del proyecto, dado que no se identificaron las necesidades técnicas en términos de la calidad, de las mezclas asfálticas requeridas para el mejoramiento vial, máxime cuando el estudio y diseño inicial contratado por INVIAS, hace énfasis en la construcción del puente sobre el río Zulia.
Debilidades en la planeación del proyecto en términos de los materiales de la estructura metálica del puente, ya que el presupuesto oficial de la entidad y la propuesta ganadora, no son coherentes con lo señalado en los estudios y diseños elaborados por la consultoría en desarrollo del contrato 1348 de 2019.
Se evidencia una diferencia entre los valores y las áreas de los predios avaluados por parte de la consultoría y la firma Pavimentar S.A., sin la debida evaluación por parte de INVIAS que le permitiera analizar y comparar los resultados entregados por las firmas IMG Zulia y Pavimentar S.A.
Procedimientos inadecuados para la revisión e inclusión de las características técnicas y cantidades de obra, identificación y avalúo de los predios y, provisión de recursos para el plan de manejo de tránsito, durante la planeación y estructuración del proyecto.</t>
  </si>
  <si>
    <t>Los usuarios y contraseñas de las diferentes plataformas que maneja la Entidad estatal, son propiedad de la Entidad Estatal y no de los funcionarios que en ella prestan sus servicios, de lo contrario a diario se evidenciaría incumplimiento en los diferentes reportes que deben hacer las entidades estatales, puesto que en su gran mayoría estas manejan contratos de prestación de servicios que son meramente temporales.</t>
  </si>
  <si>
    <t>Se estableció inadecuadamente el Análisis del Precio Unitario correspondiente al ítem no previsto 54, donde se utiliza un peso de material a transportar superior al requerido para ejecutar un kilogramo de la actividad constructiva, que se estipuló como unidad de pago del citado ítem, por lo cual se está reconociendo un mayor valor al contratista por precio unitario para la ejecución de dicha actividad. Asimismo, se pagó al contratista mediante el acta de recibo parcial de obra No. 08 del mes de agosto de 2021, un mayor valor correspondiente al producto del precio unitario multiplicado por la cantidad de kilogramos ejecutados.</t>
  </si>
  <si>
    <t>No se tiene establecido en el cronograma de obra el inicio de las actividades de rehabilitación del pavimento rígido en la circunvalar de Providencia, ni el tiempo previsto de duración de dichas actividades, lo cual genera incertidumbre acerca del estado de avance real del proyecto y de la ejecución de las obras en la Isla de Providencia.</t>
  </si>
  <si>
    <t xml:space="preserve">H6APCSMF18. Pagos por movilización y desmovilización equipos de dragado.  En la ejecución del Contrato 688 de 2015 se realizaron pagos por concepto de movilización y desmovilización de equipos de dragado por valor de $371.667.823 pesos, de los cuales no se encuentran soportes idóneos en el expediente contractual aportado por la entidad que permitan verificar y comprobar las operaciones y transacciones que justifiquen dicha erogación.  </t>
  </si>
  <si>
    <t>H82R16. Contrato de apoyo jurídico.
La Secretaria General del Invías suscribió el contrato 1007 de 2016 cuyo objeto era Brindar Asesoría y Apoyo Jurídico al  – PSCN en los asuntos relacionados con los Contratos de Interventoría 1235 y 1236 de 2015.</t>
  </si>
  <si>
    <t>H25R15. Proceso de negociación del predio con la ficha predial No. Paso Montaña 003 I. Contrato 203 de 2008.
Al revisar la información del proceso de negociación se detectó que el Invías  pagó dos (2) veces una misma área, dicha franja se  localiza entre la abscisa  inicial Km3+240,34 y la abscisa final km 3+306,35, en la vereda la Miel.</t>
  </si>
  <si>
    <t>H6AT75. Firma suspensión del contrato	 sin competencia.
De acuerdo al análisis realizado a los soportes del contrato No. 1877 de 2019, aportado por el INVIAS, se establece que en desarrollo de la ejecución del referido contrato, se firmó un acta de suspensión, y posteriormente, tres actas de ampliación de dicha suspensión, las cuales fueron firmadas por los representantes legales de los contratistas de obra e interventoría y por la Subdirectora (E) de la Red Nacional de Carreteras de INVIAS, quien no tenía  la competencia para ello, de acuerdo a lo previsto en el Manual de Contratación del Instituto, habida cuenta que en el numeral 25.3 SUSPENSIÓN DEL CONTRATO, de dicho manual, la suscripción de las actas de suspensión, en este caso, correspondía al (la) Director (a) Operativo.</t>
  </si>
  <si>
    <t>Deficiencias en la planeación en la elaboración de los estudios previos entregados por Invías</t>
  </si>
  <si>
    <t>Planeación presupuestal.</t>
  </si>
  <si>
    <t>Mayor plazo de ejecución del contrato frente al convenio.</t>
  </si>
  <si>
    <t>No se evidencian controles adecuados a los cronogramas de obra.</t>
  </si>
  <si>
    <t>Deficiencias en las actividades que se derivan de las obligaciones y funciones de supervisión administrativa, gestión técnica y de vigilancia y control de la ejecución del convenio ejercida por INVIAS y del Comité de Seguimiento Contractual, aunado a la vigilancia y control al contrato de obra que le correspondía cumplir a la interventoría técnica, administrativa, financiera y ambiental y de la supervisión técnica a cargo del ICCU como ente ejecutor, dadas las omisiones que por parte de esos actores se dieron en la debida diligencia para exigir, exhortar y conminar la ejecución y el cumplimiento del contrato de conformidad con los términos y condiciones pactadas, ante un contratista que presentó deficiencias en su capacidad técnica y operativa como ejecutor de las obras y principal garante del cumplimiento, calidad, estabilidad y funcionamiento de las obras contratadas.</t>
  </si>
  <si>
    <t>Contar con un capitulo de supervisión dentro del actual Manual de Interventoría de Obra Pública del INVIAS, en el cual queden claras las funciones y responsabilidades de los supervisores y sus apoyos, con las herramientas para cumplir idóneamente su función, especialmente en el control técnico y operativo.</t>
  </si>
  <si>
    <t>H1Denuncia2023-275679-82111-D. Ejecución del convenio 1321 de 2021.
El Instituto Nacional de Vías suscribió, en el marco del Programa Colombia Rural, el Convenio Interadministrativo 1321-2021con el Departamento de Cundinamarca y el Instituto de Infraestructura y Concesiones de Cundinamarca ICCU, con el objeto de “Aunar esfuerzos para el mejoramiento de la vía El Codito - El Triunfo - La Cabaña en el municipio de La Calera departamento de Cundinamarca”, por un valor de $14.000.000.000.
El plazo de ejecución del contrato de obra No. ICCU-128-2022 derivado del Convenio Interadministrativo 1321 de 2021, de conformidad con el Aclaratorio No. 1, finalizó el 16/06/2023, con una ejecución del 3,3% y un incumplimiento de las metas físicas del 96,7%, y a octubre 31 de 2023, no se ha logrado suscribir el acta de recibo definitivo que legalice las intervenciones realizadas, ni tampoco la liquidación del contrato; por tanto, hay incertidumbre por los recursos que fueron entregados en calidad de anticipo al contratista y que no se han legalizado. Lo anterior conlleva la pérdida de eficacia y efectividad del Convenio 1321 de 2021, por cuanto transcurridos 2 años de suscripción, no se ha logrado cumplir con el con el alcance del mismo, aunado a que los recursos para el desarrollo del Convenio girados al ICCU, a 31 de octubre de 2023, se encuentren disminuidos en $758.081.826,51, valor que se eleva a detrimento patrimonial.
Acción 2.</t>
  </si>
  <si>
    <t>Gestionar con el Departamento de Cundinamarca y el Instituto de Infraestructura y Concesiones de Cundinamarca ICCU el inicio de un nuevo proceso de contratación de las obras objeto del convenio.</t>
  </si>
  <si>
    <t>Hacer seguimiento a la suscripción del nuevo contrato de obra que permita ejecutar las actividades con los recursos girados por el INVIAS.</t>
  </si>
  <si>
    <t xml:space="preserve"> Publicación del proceso en Secop</t>
  </si>
  <si>
    <t>Denuncia 2023-275679-82111-D</t>
  </si>
  <si>
    <t>Obra</t>
  </si>
  <si>
    <t>Contractual</t>
  </si>
  <si>
    <t>Presupuestal</t>
  </si>
  <si>
    <t>H23AC2023. Convenio 1283 de 2013 y contratación derivada.
Se evidencian fallas en el control y supervisión del Instituto Nacional de Vías en el desarrollo del convenio 1283-2013, ya que a pesar de la declaratoria de siniestro de incumplimiento del contrato de obra derivado 821-2016 mediante Resolución 006658 del 28/10/2021 por la cual se hizo efectiva la póliza de cumplimiento y posterior liquidación del contrato de obra mediante acta con salvedades firmada el día 28/02/2023; el instituto manifiesta no haber sido parte, ni tener conocimiento exacto de dichas situaciones y de los compromisos económicos asumidos por la Gobernación de San Andrés y Providencia para con el contratista de obra posterior a estos actos administrativos.</t>
  </si>
  <si>
    <t>Contable</t>
  </si>
  <si>
    <t>Otros</t>
  </si>
  <si>
    <t>obra</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</si>
  <si>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2 - Actividad 1.</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</si>
  <si>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2 - Actividad 2.</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</si>
  <si>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2 - Actividad 3.</t>
  </si>
  <si>
    <t>H5AT73. Plazo presentación del ítem "Revisión, ajuste y/o actualización y/o modificación y/o complementación de estudios y diseños". Contrato de obra 1734 de 2019.
Del examen, se precisa que para la actividad de "Revisión, Ajuste y/o Actualización	y/o Modificación	y/o Complementación de Estudios y Diseños", se tenía un plazo definido de quince (15) días, el cual según los documentos de soporte allegados a la CGR  no fue cumplido.</t>
  </si>
  <si>
    <t>Clasificación</t>
  </si>
  <si>
    <t>H50AF18. Demolición Puente “Artura” y Construcción Puente “Bermellón I” (Terminación Túnel de la Línea).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1.</t>
  </si>
  <si>
    <t xml:space="preserve">H57AF18. Cumplimiento Contrato Obra 2179 de 2016. 
(...) no existe certeza de que se haya extraído la totalidad de los restos del buque Tritonia, y en consecuencia, tampoco sobre el cumplimiento de este ítem del Contrato de Obra 2179 de 2016.
Para la CGR, además, se produjo afectación presupuestal, toda vez que  los recursos  que debían ser ejecutados en el 2017 y 2018,  no se ejecutaron. Situación que afectó el presupuesto de 2017 y 2018, genera riesgo de controversia contractual, y recursos no ejecutados oportunamente ($10.474.0 millones), monto que, según lo informado por la entidad, actualmente no cuenta con respaldo presupuestal para su pago. </t>
  </si>
  <si>
    <t>P1</t>
  </si>
  <si>
    <t>H5APCSMF18. Garantías  necesarias del contrato No 688 de 2015. 
Se observa que el contratista no constituyo la garantía que ampare los riesgos que en este sentido son imputables al mismo tampoco las mismas le fueron exigidas a pesar de lo establecido en los pliegos definitivos.</t>
  </si>
  <si>
    <t>H3ACSRT17.  Intervención del Tramo Vía Valledupar vereda Cerro Peralta 
En la visita administrativa adelantada por la auditoría para verificar la ejecución del contrato derivado de obra, del Convenio Interadministrativo 2219 de 2013 en el tramo Valledupar vereda Cerro Peralta en el municipio de Riohacha - Guajira, se evidenció que se realizó  un mejoramiento de la vía con material de afirmado, no obstante que, en los pliegos de condiciones y por ende en el presupuesto, se tenía contemplado, que la intervención de la vía se efectuaría, a nivel de pavimento con la “Construcción de Placa Huella, La Construcción de Piedra Pegada y Cunetas revestidas en Concreto”  y que de requerirse obras a nivel de afirmado “estas serán financiadas con recursos del municipio</t>
  </si>
  <si>
    <t>Se limita el conocimiento inmediato de la información respecto a la ejecución e incidencias operativa en el cumplimiento del objeto del contrato y genera el riesgo de que por acumulación de facturas se afecte el flujo de caja para el periodo en el cual se haya radicado denotando debilidades de control por parte de la supervisión que realiza la Entidad.</t>
  </si>
  <si>
    <t xml:space="preserve">H29ACSRT17. Herramientas de control de cumplimiento a los convenios del programa caminos para la prosperidad. Se evidenció, que a octubre de 2018 en 45 convenios, a pesar del tiempo transcurrido, el municipio incumplió algunas de las obligaciones acordadas  para poder liquidar de mutuo acuerdo o de manera unilateral los mismos, debiendo requerir el cumplimiento del ente territorial, por vía judicial. </t>
  </si>
  <si>
    <t>Debilidades o falta de eficacia en la aplicación de las herramientas de control.</t>
  </si>
  <si>
    <t>Administrativo con alcance fiscal y presunta incidencia disciplinaria</t>
  </si>
  <si>
    <t>H30AF18. Gestión en la liquidación de contratos. 
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t>
  </si>
  <si>
    <t xml:space="preserve">H51AF18. Revestimiento Túnel Principal Sector Falla la Soledad. 
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
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t>
  </si>
  <si>
    <t>H4DP17. Ajuste factor multiplicador contrato N° 1612 de 2015.
Revisadas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los pagos de los aportes parafiscales del personal vinculado, generándose un mayor pago por este concepto.
Presunto daño patrimonial por valor de $290.105.</t>
  </si>
  <si>
    <t>En atención de lo acordado en mesa de trabajo realizada con la Oficina Asesora Jurídica el 07 de octubre de 2020, se excluye a esta dependencia del “Área Líder”. 
Se reasigna de la Dirección de Ejecución y Operación a la Dirección Técnica y de Estructuración y a la Subdirección de Estructuración de Proyectos por lineamiento del Director General, según memorando DG 56544 del 28 de julio de 2022.
Acción 2.  (Acción 1 considera efectiva de conformidad con la Circular 05 de 2019 de la CGR).</t>
  </si>
  <si>
    <t>H7DP17. Ajuste factor multiplicador contrato N° 1545 de 2015.
Revisada las actas de costos de interventoría de los meses de octubre, noviembre y diciembre de 2016 y enero, febrero y marzo de 2017, se observó que se realizó el pago de las actas de costo de interventoría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$1.703.255.</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</si>
  <si>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t>
  </si>
  <si>
    <t>Aplicar el manual de interventoría que entró en vigencia el 01/02/2017, donde se incorpora formatos de seguimiento e informes relacionados con el tema ambiental.</t>
  </si>
  <si>
    <t>H84R16. Motocicletas adquiridas con Orden de Compra 01989 de 2016.</t>
  </si>
  <si>
    <t>Acción 2.  (Acción 1 considera efectiva de conformidad con la Circular 05 de 2019 de la CGR).</t>
  </si>
  <si>
    <t xml:space="preserve">Contratar los vehículos del PSCN conforme a las especificaciones técnicas que determinen las fuerzas públicas y conforme a la modalidad contractual que aplique según la Ley.
</t>
  </si>
  <si>
    <t xml:space="preserve">Conminar al contratista  de obra para que realice  los arreglos de los desperfectos detectados por el Ente de Control. </t>
  </si>
  <si>
    <t>Gestionar la recuperación de los recursos no recuperados en el proceso  administrativo,  por vía judicial, incluyendo  el anticipo no amortizado por el contratista.</t>
  </si>
  <si>
    <t>Capacitar a los servidores de la Subdirección de Vías Regionales en TRD.</t>
  </si>
  <si>
    <t>Realizar seguimiento a la liquidación de los contratos observados por la CGR, con el fin de proceder a la liquidación de los mismos.</t>
  </si>
  <si>
    <r>
      <t xml:space="preserve">Mediante memorando DC 22989 del 24 de abril de 2020 se excluye a la Dirección de Contratación dado que se evidenció la gestión realizada para el alcance de la acción de mejora propuesta, dentro de sus competencias.
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t>
    </r>
    <r>
      <rPr>
        <b/>
        <sz val="9"/>
        <rFont val="Arial"/>
        <family val="2"/>
      </rPr>
      <t>La Subdirección de Vías Regionales mediante el memorando 2024I-VBOG-016193 del 22/03/2024 presentó el acta de liquidación del convenio 1724 de 2013, único documento que tenía pendiente; por lo cual sustenta el cumplimiento de la acción de mejora y se excluye del área líder; asimismo, se excluye a la Dirección de Ejecución y Operación del área estratégica. Se encuentra pendiente la liquidación de los contratos 1404, 1744 y 1531 de 2015, asignados a la Dirección Técnica y de Estructuración.</t>
    </r>
    <r>
      <rPr>
        <sz val="9"/>
        <rFont val="Arial"/>
        <family val="2"/>
      </rPr>
      <t xml:space="preserve">
Se excluye a la Dirección de Ejecución y Operación ante argumentos presentados en el memorando DEO 77290 del 27/09/2022.
Acción de mejora considerada No Efectiva por la Contraloría General de la República en el seguimiento al plan de mejoramiento en el desarrollo de la Auditoría de Cumplimiento 2020 y primer semestre de 2021, consolidado en el numeral 4.1.7.1 del informe CGR-CDSI No. 015, comunicado mediante el Oficio 2021EE0209896, con radicado INVIAS 116440 del 06 de diciembre de 2021.
Razón de la inefectividad: "Las medidas para mitigar las deficiencias que las originan no se adelantaron en el plazo propuesto para su implementación" (Pág. 288).
Acción 1 , reportada en informe de Acciones Cumplidas, segundo semestre de 2021.</t>
    </r>
  </si>
  <si>
    <t>SUBG</t>
  </si>
  <si>
    <t>SUBDIRECCIÓN GENERAL</t>
  </si>
  <si>
    <t>H1Denuncia2023-275679-82111-D. Ejecución del convenio 1321 de 2021.
El Instituto Nacional de Vías suscribió, en el marco del Programa Colombia Rural, el Convenio Interadministrativo 1321-2021con el Departamento de Cundinamarca y el Instituto de Infraestructura y Concesiones de Cundinamarca ICCU, con el objeto de “Aunar esfuerzos para el mejoramiento de la vía El Codito - El Triunfo - La Cabaña en el municipio de La Calera departamento de Cundinamarca”, por un valor de $14.000.000.000.
El plazo de ejecución del contrato de obra No. ICCU-128-2022 derivado del Convenio Interadministrativo 1321 de 2021, de conformidad con el Aclaratorio No. 1, finalizó el 16/06/2023, con una ejecución del 3,3% y un incumplimiento de las metas físicas del 96,7%, y a octubre 31 de 2023, no se ha logrado suscribir el acta de recibo definitivo que legalice las intervenciones realizadas, ni tampoco la liquidación del contrato; por tanto, hay incertidumbre por los recursos que fueron entregados en calidad de anticipo al contratista y que no se han legalizado. Lo anterior conlleva la pérdida de eficacia y efectividad del Convenio 1321 de 2021, por cuanto transcurridos 2 años de suscripción, no se ha logrado cumplir con el con el alcance del mismo, aunado a que los recursos para el desarrollo del Convenio girados al ICCU, a 31 de octubre de 2023, se encuentren disminuidos en $758.081.826,51, valor que se eleva a detrimento patrimonial.
Acción 1.</t>
  </si>
  <si>
    <t>Nombre: Juan Carlos Montenegro Arjona</t>
  </si>
  <si>
    <t>Correo electrónico: jcmontenegro@invias.gov.co</t>
  </si>
  <si>
    <t>Director General</t>
  </si>
  <si>
    <t>SS-DTE</t>
  </si>
  <si>
    <t>Se incluye a la Dirección Técnica y de Estructuración en el "Área líder", de acuerdo con mesa de trabajo del 18 de junio de 2024 (DTE, SS y OCI).</t>
  </si>
  <si>
    <t>En Comité Directivo del 27 de octubre de 2023 la Directora General ajustó la fecha de inicio de la acción de mejora, pasando del 2024/06/01 a 2023/10/31; lo cual modificó la cantidad de la unidad de medida a 14.
Según instrucción del 03/07/2024 se asigna cumplimiento a la acción de mejora toda vez que el seguimiento a los recursos comprometidos, para que estos no superen el ingreso de recursos propios, es una actividad que se está llevando a cabo mediante reuniones mensuales del Comité Directivo. Lo anterior, se sustenta en actas allegadas por la dirección general mediante correo electrónico del 02/07/2024. No obstante, se debe seguir sustentando la acción hasta diciembre de 2024.</t>
  </si>
  <si>
    <t>SEP-SGR</t>
  </si>
  <si>
    <t>De acuerdo con el memorando 2024I-VBOG-039377 del 19/06/2024, de la Subdirección de Planificación de Infraestructura, se ajusta el Área líder: pasa de SGR-SEP-SPI a SEP-SGR.</t>
  </si>
  <si>
    <t>H1ACPColombiaRuralBoyacá. Oportunidad en el cumplimiento del programa Colombia Rural en el departamento de Boyacá.
Del análisis y estudio de los documentos aportados por el INVÍAS y los municipios, se evidencia falta de oportunidad en el cumplimiento de los objetivos del Programa Colombia Rural del INVÍAS. En el caso específico del departamento de Boyacá, en el 100% de los casos objeto de estudio, no se cumplió con los plazos establecidos en las minutas contractuales. Se requirieron recurrentes modificaciones, suspensiones, adiciones y prórrogas para cumplir con el objeto contractual, sin que se materializara oportunamente la ejecución de las obras de mantenimiento y mejoramiento de los corredores viales priorizados. Esta situación generó mayores costos y pone en riesgo el logro del objetivo de mejorar la transitabilidad de los corredores viales seleccionados, garantizar la accesibilidad a la red vial terciaria del país y promover el desarrollo en las regiones, según lo previsto.</t>
  </si>
  <si>
    <t>Debilidades en la gestión administrativa y planeación por parte del Instituto Nacional de Vías - INVÍAS como entidad promotora y articuladora del Programa Colombia Rural, Boyacá. Estas debilidades afectan la planificación y ejecución contractual del programa, así como su seguimiento, evaluación e impacto.</t>
  </si>
  <si>
    <t>Fortalecer la gestión administrativa mediante el registro en el formato del informe de supervisión, de la obligación de realizar mesas de trabajo periódicas</t>
  </si>
  <si>
    <t>Modificar el formato del informe de supervisión incluyendo un componente que permita llevar registro de las mesas de trabajo periódicas que sean realizadas por los actores del convenio</t>
  </si>
  <si>
    <t>Formato modificado</t>
  </si>
  <si>
    <t>H2ACPColombiaRuralBoyacá. Cumplimiento de cofinanciación del programa Colombia Rural, Boyacá por parte de los entes territoriales.
En cuarenta y nueve (49) de los 142 convenios del Programa Colombia Rural, del INVÍAS en el departamento de Boyacá ejecutados entre el 2019 y 2023 se observó que los municipios no cumplieron con la cofinanciación del valor de la inversión programada en dinero, maquinaria amarilla o materiales granulares; de otra parte, se ejecutaron proyectos con valores superiores a los $1.000.000.000, como cofinanciación del INVÍAS cuando se establece en la guía del programa que este sería el máximo valor por proyecto.</t>
  </si>
  <si>
    <t>Desatención de los municipios y el INVÍAS, de cumplir con lo establecido en los convenios interadministrativos y la guía del Programa Colombia Rural, 2019, estas situaciones se ocasionan por la falta de supervisión financiera a los recursos aportados por el Instituto.</t>
  </si>
  <si>
    <t>H3ACPColombiaRuralBoyacá. Gravamen a los movimientos financieros.
En algunos de los convenios tomados como muestra en el Departamento de Boyacá, se evidencia que los dineros girados por el INVÍAS para financiar proyectos de mejoramiento y mantenimiento de corredores viales priorizados en el sector rural, a pesar de estar exentos del GMF y otros gastos bancarios, son objeto de estos descuentos sin que la entidad territorial haya solicitado a la entidad financiera la devolución de estos, ni el INVÍAS haya realizado el correspondiente requerimiento.</t>
  </si>
  <si>
    <t>Deficiencias en los mecanismos de supervisión y control de los procesos administrativos y financieros, los cuales deberían permitir identificar el manejo adecuado de los recursos que ingresan al municipio y su disposición en las entidades financieras.</t>
  </si>
  <si>
    <t xml:space="preserve">Mejorar la gestión financiera de los contratos y/o convenios a través del perfeccionamiento de los requisitos identificados previo al proceso de contratación </t>
  </si>
  <si>
    <t>Incorporar en la versión No. 4 de la Guía de Estructuración de Proyectos de Infraestructura los lineamientos que obliguen a los involucrados definir la entidad responsable de asumir los gastos financieros derivados  de las cuentas bancarias aperturadas</t>
  </si>
  <si>
    <t>Guía de Estructuración de Proyectos de Infraestructura (Versión 4)</t>
  </si>
  <si>
    <t>H4ACPColombiaRuralBoyacá. Saldo protocolo de bioseguridad.
Una vez surtido el proceso de auditoría a los convenios tomados como muestra, se evidencia el cobro por la actividad no ejecutada Implementación del protocolo de Bioseguridad por Covid-19. para llevar a cabo la financiación de los proyectos de mejoramiento y mantenimientos de los corredores viales priorizados en el sector rural. de los contratos derivados ejecutados posterior a la Resolución 666 del 28 de abril de 2022. ARTÍCULO 1. Por la cual se prorrogó la emergencia sanitaria. estableció en su tenor literal lo siguiente: “ARTÍCULO 1. Prorrogar hasta el 30 de junio de 2022 la emergencia sanitaria en todo el territorio nacional.</t>
  </si>
  <si>
    <t>La realización de un protocolo de bioseguridad cuando la pandemia ya ha concluido se atribuye a una deficiente supervisión técnica y financiera, de la cual resulta esencial examinar por qué se realizó este pago después de que la situación generada por la pandemia y justificación de la actividad hubiera finalizado.</t>
  </si>
  <si>
    <t>Adelantar las acciones necesarias que permitan clarificar el pago extemporáneo o no del componente de Protocolo COVID 19 así como las acciones conducentes en cada caso</t>
  </si>
  <si>
    <t>Informe de interventoría en el cual se justifiquen los pagos realizados asociados a la actividad "Implementación del protocolo de Bioseguridad por Covid-19" durante y posterior a lo establecido en la Resolución 666 del 28 de abril de 2022 de los 15 contratos relacionados por el ente de control, adjuntando los soportes a lugar y/o requiriendo la devolución de los recursos a la Entidad territorial (para los casos en los que aplique).</t>
  </si>
  <si>
    <t>Informe de la Interventoría</t>
  </si>
  <si>
    <t>H5ACPColombiaRuralBoyacá. Rendimientos financieros.
En la verificación de los convenios tomados como muestra en el Departamento de Boyacá, se evidencia que los recursos girados por el INVÍAS a los municipios para financiar los proyectos de mejoramiento y mantenimiento de los corredores viales priorizados en el sector rural, a pesar de haber generado rendimientos financieros, los entes territoriales no han realizado la devolución al Instituto, en otros casos no se consignaron oportunamente o se reportaron devoluciones parciales de los mismos, lo cual contraviene la normativa vigente.</t>
  </si>
  <si>
    <t>Deficiencia en el seguimiento y control por parte de los supervisores de los convenios para exigir el cumplimiento de la periodicidad mensual de las consignaciones de los rendimientos financieros derivados de los aportes de la entidad y/o la constitución de las cuentas bancarias conjuntas que generaran rendimientos.
Los dineros públicos puestos a disposición de las alcaldías con ocasión de la ejecución del Programa Colombia Rural, Boyacá, fueron manejados en cuentas bancarias que generaron rendimientos financieros, sin embargo, los entes territoriales no han realizado la devolución al Instituto, en otros casos no se consignaron oportunamente o se reportaron devoluciones parciales de los mismos.</t>
  </si>
  <si>
    <t>Fortalecer los instrumentos de seguimiento de los contratos y/o convenios haciendo mejoras al formato de supervisión precisando la periodicidad y calidad con la que se deben reportar las devoluciones a los rendimientos financieros</t>
  </si>
  <si>
    <t xml:space="preserve">Adelantar la gestión a lugar para incorporar en el formato del informe de supervisión vigente el componente de seguimiento a la devolución mensual de los  rendimientos financieros </t>
  </si>
  <si>
    <t>Formato Modificado</t>
  </si>
  <si>
    <t>H6ACPColombiaRuralBoyacá. Convenio 1877 de 2020 - Motavita.
Se observaron deficiencias de calidad de la estructura del pavimento flexible construido. Se presentan fracturas en una zona del tramo, cuya profundidad ha llegado a nivel de la subbase. Durante la construcción, se advirtieron fallos en la capa de base instalada, sin que se haya documentado adecuadamente su reparación. La interventoría no realizó un trabajo de vigilancia y control preciso ni documentado, y no se realizaron controles de calidad exigidos por la norma técnica respectiva. El monto del daño fiscal se estima $47.981.429 (precios del 2022). Adicionalmente, por las deficiencias en la supervisión e interventoría, el hallazgo tiene presunta incidencia disciplinaria.</t>
  </si>
  <si>
    <t>La calidad de las obras ejecutadas no quedó demostrada a la luz de las normas de construcción del INVIAS. El hecho de que la interventoría no haya ejercido eficazmente su labor, dejó en incertidumbre la calidad de las obras. En la bitácora de obra se registraron varios eventos de toma de ensayos, pero nunca se presentaron los resultados, lo cual genera inquietud sobre los datos que pudieron haber mostrado tales informes. Adicionalmente, de la revisión de la bitácora de obra se establece que durante la construcción se advirtieron múltiples fallos en la capa de base, pero no hubo registro sobre la tipología de dichos fallos ni sobre la manera como fueron atendidos.
Estas falencias se presentaron sin que la supervisión ejercida por el INVIAS se haya manifestado sobre las debilidades en los controles que debió ejercer la interventoría, y la falta de precisión y rigurosidad en los registros e informes presentados por ella.</t>
  </si>
  <si>
    <t>Conminar al contratista  de obra para que realice los arreglos de las deficiencias constructivas identificadas por el Ente de Control.</t>
  </si>
  <si>
    <t>Verificar que la interventoría reciba a satisfacción la corrección de los defectos constructivos detectados por el Ente de Control</t>
  </si>
  <si>
    <t>H7ACPColombiaRuralBoyacá. Convenio 1909 de 2020 - Saboyá.
Se observaron deficiencias de calidad en las franjas de huella en los tres tramos construidos. Se advierten deficiencias en el proceso de construcción de estos elementos, así como una débil labor de la interventoría. El monto del daño patrimonial ascendería a $134.813.454. Adicionalmente, por las deficiencias en la supervisión e interventoría, el hallazgo tiene presunta incidencia disciplinaria.</t>
  </si>
  <si>
    <t>El contratista adelantó deficientes prácticas constructivas en la ejecución de las obras y un insuficiente control de calidad de la obra. Las situaciones descritas también se vieron favorecidas por el hecho de que la interventoría no haya ejercido eficazmente su labor, incumpliendo lo definido en el manual de interventoría y en el artículo 630 de las normas de construcción del INVIAS.
La calidad de las obras no quedó demostrada en los términos y requisitos que exige el manual de interventoría y las normas de construcción y especificaciones técnicas. Las deficiencias y deterioros prematuros en las obras, fueron generados por deficientes proceso de construcción y débil control y vigilancia de la interventoría.</t>
  </si>
  <si>
    <t>H8ACPColombiaRuralBoyacá. Convenio 1203 de 2021 - Municipio de Coper.
Se observaron deficiencias de calidad en varios tramos de placa huella construidos, así como en una de las alcantarillas. Se advierten deficiencias en el proceso de construcción de estos elementos, así como una débil labor de la interventoría. En razón a que las deficiencias se presentan en obras que no han sido pagadas, no se determina daño fiscal por estos hechos.</t>
  </si>
  <si>
    <t>El contratista adelantó deficientes prácticas constructivas en la ejecución de las obras y un insuficiente control de calidad de la obra. Las situaciones descritas también se vieron favorecidas por el hecho de que la interventoría no haya ejercido eficazmente su labor, incumpliendo lo definido en el Manual de Interventoría y en el artículo 630 de las normas de construcción del INVIAS.</t>
  </si>
  <si>
    <t>H9ACPColombiaRuralBoyacá. Convenio 2295 de 2020 - Sora.
Se observaron grietas transversales en las franjas de huella en los dos tramos construidos. Se advierten deficiencias en el proceso de construcción de estos elementos, así como una débil labor de la interventoría. El único resultado de laboratorio reportado por la interventoría indica que no se alcanzó la resistencia de diseño del concreto. El monto del daño patrimonial se estima en $62.776.900.</t>
  </si>
  <si>
    <t>Según lo descrito, la calidad de las obras no quedó demostrada en los términos y requisitos que exige el Manual de Interventoría y las normas de construcción y especificaciones técnicas. Las deficiencias y deterioros prematuros en las obras, fueron generados por deficientes proceso de construcción y débil control y vigilancia de la interventoría.</t>
  </si>
  <si>
    <t>H10ACPColombiaRuralBoyacá. Convenio 1935 de 2021 - Tinjacá.
Se observaron deficiencias de calidad en las franjas de huella del tramo 2, resultados deficiencias de la calidad del concreto, grietas en sobre anchos y canal de aguas, del tramo 1. Se advierten deficiencias en el proceso de construcción de estos elementos. Varios resultados de laboratorio muestran que no se alcanzó la resistencia de diseño del concreto. El monto del daño fiscal se estima en $39.385.265.</t>
  </si>
  <si>
    <t>Deficiencias constructivas por parte del constructor y se vieron favorecidas por el hecho de que la interventoría no haya ejercido eficazmente su labor, incumpliendo lo definido en el Manual de Interventoría y en el artículo 630 de las normas de construcción del INVIAS.</t>
  </si>
  <si>
    <t>H11ACPColombiaRuralBoyacá. Convenio 877 de 2021 - Boyacá.
Se observaron deficiencias de calidad en los bordillos del tramo 1 de placa huella, grietas transversales y longitudinales en losas y huellas del tramo 2 de placa huella, así como fracturas en los muros de la estructura de encole de la alcantarilla del mismo tramo 2. El monto del daño ascendería a $ 82.894.071. Adicionalmente, por las deficiencias en la supervisión e interventoría, el hallazgo también tiene presunta incidencia disciplinaria.</t>
  </si>
  <si>
    <t>Deficiencias constructivas por parte del constructor y se vieron favorecidas por el hecho de que la interventoría no haya ejercido eficazmente su labor, en la etapa de diseño y en la etapa de construcción, incumpliendo lo definido en el Manual de Interventoría y en el artículo 630 de las especificaciones generales de construcción del INVIAS.
La calidad de las obras no quedó demostrada en los términos y requisitos que exige el Manual de Interventoría y las normas de construcción y especificaciones técnicas.</t>
  </si>
  <si>
    <t>H12ACPColombiaRuralBoyacá. Convenio 2095 de 2020 - Tibaná.
Se observaron huellas con agrietamiento transversal, así como tramos de berma-cuneta fracturadas. Adicionalmente los muros de las alcantarillas y las caras de varios tramos de bordillos presentan alambres, varillas y maderas adheridos a ellos. Todo esto en el tramo 2 de placa huella construida. El monto del presunto daño ascendería a $19.837.748. Adicionalmente, por las deficiencias en la supervisión e interventoría, el hallazgo tiene presunta incidencia disciplinaria.</t>
  </si>
  <si>
    <t>H13ACPColombiaRuralBoyacá. Convenio 1942 de 2021 - Tuta.
Se presenta una grieta en una de las losas del pavimento rígido construido. Adicionalmente se presentan deficiencias en acabados de los bordillos y del extremo del canal de aguas lluvias perimetral a la vía. El monto del daño se determinó en $2.219.400.</t>
  </si>
  <si>
    <t>Deficiencias constructivas por parte del constructor, pero que sólo se presentaron en una losa, dentro de los 480 m de pavimento rígido construido. Adicionalmente, una sección del canal quedó sin terminar y sin definir adecuadamente la entrega de las aguas. La interventoría no observó ni requirió a subsanación de estas fallas, a pesar de que la visita final se realizó en diciembre de 2023 y hay indicios de que se había aplicado una lechada para cubrir la grieta en sus etapas iniciales de desarrollo. Pero esta aplicación no fue efectiva.</t>
  </si>
  <si>
    <t>H14ACPColombiaRuralBoyacá. Convenio 2062 de 2020 - El Cocuy.
Se evidenció daño prematuro en estructura de pavimento en placa huella, presentando fisuramiento transversal, agrietamiento, desgaste de la capa de rodadura, separación entre placas, sumado a procesos constructivos deficientes evidenciados en la porosidad presentada en bordillos, exposición de aceros y perdida de secciones. Además, se evidenció una ejecución inadecuada, con procesos constructivos deficientes, en estructuras de drenaje como lo son las alcantarillas, separación de tuberías, elementos contaminantes embebidos en estructuras de concreto, exposición de aceros y ausencia de boquilla. Se establece así un daño fiscal en la suma de $294.343.138,18 M/cte.</t>
  </si>
  <si>
    <t>La calidad de las obras ejecutadas no quedó demostrada a la luz de las normas de construcción del INVIAS, evidenciado en los procesos constructivos deficientes realizados por parte de la firma contratista, en donde no se realizó un vibrado adecuado del concreto, se contaminaron las mezclas con residuos de obra como empaques de cemento y residuos de formaleta embebida en las estructuras, aceros de refuerzo expuestos a un proceso de corrosión, y estructuras de drenaje que no cumplen con su función de circular el agua de manera que no se afecte la estabilidad de la vía. El hecho de que la interventoría no haya ejercido eficazmente su labor, dejó en incertidumbre la calidad de las obras. En la bitácora se registraron pocos eventos de toma de ensayos, sumado a que los mismos no coinciden en fechas con los anexos de los ensayos de resistencia a la compresión del concreto, lo cual genera inquietud sobre su veracidad. Adicionalmente, de la revisión de la bitácora de obra se establece que durante la construcción se advirtieron procesos constructivos deficientes, y que, durante la ejecución de las obras, la lluvia fue una constante que pudo haber afectado tanto la capa de subbase granular como la mezcla del concreto.
Estas falencias se presentaron sin que la supervisión ejercida por el INVIAS tampoco se haya manifestado sobre las debilidades en los controles que debió ejercer la interventoría, y la falta de precisión y rigurosidad en los registros e informes presentados por ella.</t>
  </si>
  <si>
    <t xml:space="preserve">Gestionar para que se inicie el proceso administrativo contra el contratista de obra por el incumplimiento definitivo. </t>
  </si>
  <si>
    <t>Documento conminatorio dirigido al municipio requiriendo que sancione al contratista por el incumplimiento definitivo del contrato derivado.</t>
  </si>
  <si>
    <t>Requerimiento</t>
  </si>
  <si>
    <t>H15ACPColombiaRuralBoyacá. Convenio 1916 de 2021 - Aquitania.
Se presenta un beneficio de auditoria por un valor de $2.726.024 M/cte, teniendo en cuenta que se realizó atención a las deficiencias detectadas por este ente de control, presentándose plan de reparaciones, cronograma de ejecución, productos a emplear y mano de obra requerida. Toda la reparación contó con el aval de la interventoría y certificación de cumplimiento por parte de la secretaría de planeación del municipio.</t>
  </si>
  <si>
    <t>La calidad de las obras ejecutadas no quedó demostrada a la luz de las normas de construcción del INVIAS. No se cumplió con lo establecido en el artículo 630 de la norma INVIAS, tomando menos cilindros de concreto de los indicados en la norma.
Fue deficiente tanto el control de calidad realizado por el contratista de obra como el seguimiento realizado por la interventoría al mismo, permitiendo la construcción de estructuras sin garantizar a cabalidad la calidad de las obras mediante el cumplimiento de la norma establecida por el INVIAS para la aceptación de los trabajos realizados.
La supervisión ejercida por la interventoría contó con falencias en su labor, pues además de la falta de control en la calidad del concreto se recibieron obras con exposición de aceros y residuos sin retirar del lugar de ejecución de las obras.</t>
  </si>
  <si>
    <t>H16ACPColombiaRuralBoyacá. Convenio 1923 de 2021 - Monguí.
Se evidenció daño prematuro en estructura de pavimento en placa huella, presentando fisuramiento transversal, agrietamiento, desgaste de la capa de rodadura, separación entre placas, sumado a procesos constructivos deficientes evidenciados en la porosidad presentada en bordillos, exposición de aceros y pérdida de secciones. El hallazgo se presenta con incidencia fiscal en cuantía de $80.347.560,60 M/cte.</t>
  </si>
  <si>
    <t>La calidad de las obras ejecutadas no quedó demostrada a la luz de las normas de construcción del INVIAS. No se cumplió con lo establecido en el artículo 630 de la norma INVIAS, tomando menos cilindros de los indicados en la norma en el caso del contratista, y por parte de la interventoría, verificando la resistencia posterior a los 28 días de edad de los especímenes.
De igual manera el tipo de fisuramiento evidenciado pudo sufrir un proceso de fraguado acelerado, no se realizaron las dilataciones a tiempo y en algunos casos las mismas no contaban con una profundidad adecuada.
Se presenta un deficiente seguimiento en la realización de procesos constructivos ejecutados por el contratista, y de igual manera un deficiente control de la calidad de las obras tanto por el contratista de obra como por la interventoría.</t>
  </si>
  <si>
    <t>H17ACPColombiaRuralBoyacá. Convenio 2108 de 2020 - Chiscas.
Se evidenció daño prematuro en estructura de pavimento en placa huella presentando fisuramiento transversal. Agrietamiento, desgaste de la capa de rodadura y separación entre placas. hallazgo fiscal en una cuantía de $ 4.429.770 M/cte.</t>
  </si>
  <si>
    <t>La calidad de las obras ejecutadas no quedó demostrada a la luz de las normas de construcción del INVIAS. El hecho de que la interventoría y el contratista no hayan establecido las condiciones reales del terreno para llevar a cabo una ejecución adecuada y sin dificultades de índole geológico y/o geotécnico deja en incertidumbre la inspección del corredor vial y la ejecución del ajuste y/o complementación de los estudios y diseños.
Estas falencias se presentaron sin que la supervisión ejercida por el INVIAS tampoco se haya manifestado sobre las debilidades en los controles que debió ejercer la interventoría, y la falta de precisión y rigurosidad en los registros e informes presentados por ella.</t>
  </si>
  <si>
    <t>H18ACPColombiaRuralBoyacá. Convenio 1657 de 2020 - Floresta, Boyacá.
Se evidenció daño prematuro en estructura de pavimento en placa huella, presentando fisuramiento transversal, agrietamiento, desgaste de la capa de rodadura, sumado a procesos constructivos deficientes evidenciados en la porosidad presentada en bordillos, exposición de aceros y pérdida de secciones. Se presenta un daño fiscal por $ 64,633,676.</t>
  </si>
  <si>
    <t>Incumplimiento de las especificaciones por parte de la empresa contratista, soportado en el incumplimiento del artículo 630 de la norma INVIAS para el concreto estructural, en donde no se realizó la cantidad de pruebas establecida de cilindros o probetas, y que además no fueron fallados en las edades normadas, sumado a que la supervisión adelantada por el INVIAS, no advirtió dicho incumplimiento en relación a la calidad del concreto al momento de autorizar los pagos parciales.
Sin embargo, las deficiencias evidenciadas en placas de concreto reforzado, cunetas y bordillos también es atribuible a la realización tardía de las dilataciones o a una dilatación poco profunda, situación que debía ser prevista por la firma interventora. Es de resaltar que, dentro de la información aportada tanto por el municipio como por la interventoría, no se evidenció una bitácora de obra en donde pudiera establecer la realización de las dilataciones, fechas o procedimiento realizado.</t>
  </si>
  <si>
    <t>H19ACPColombiaRuralBoyacá. Ejecución de obras dentro del convenio 1052 de 2021 - Jenesano, Boyacá.
Se evidenció daño prematuro en estructura de pavimento en placa huella, presentando fisuramiento transversal, agrietamiento y desgaste de la capa de rodadura. Se encontró además procesos constructivos inadecuados en estructuras de drenaje como lo son las alcantarillas, evidenciado en separación de tubería y falta de emboquillado. Las situaciones enunciadas anteriormente constituyen en hallazgo con incidencia fiscal en una cuantía de $71.730.375 y presunta incidencia disciplinaria.</t>
  </si>
  <si>
    <t>Incumplimiento de las especificaciones por parte de la empresa contratista, soportado en el incumplimiento del artículo 630 de la norma INVIAS para el concreto estructural, en donde no se realizó la cantidad establecida de cilindros o probetas, y que además no fueron fallados en las edades establecidas, situación que fue incumplida de igual manera por la firma interventora, sumado a que la supervisión adelantada por el INVIAS, no advirtió dicho incumplimiento en relación a la calidad del concreto al momento de autorizar los pagos parciales.
Sin embargo, las deficiencias evidenciadas en placas de concreto reforzado, cunetas y bordillos también es atribuible a la realización tardía de las dilataciones o a una dilatación poco profunda, situación que debía ser prevista por la firma interventora. Es de resaltar que, dentro de la información aportada tanto por el municipio como por la interventoría, no se evidenció una bitácora de obra en donde pudiera establecer la realización de las dilataciones, fechas o procedimiento realizado.
En cuanto a la estructura de drenaje se permitieron procesos constructivos deficientes, en donde las separaciones y deficiente empalme entre tubos de concreto reforzado impiden el funcionamiento adecuado de la estructura.</t>
  </si>
  <si>
    <t>H20ACPColombiaRuralBoyacá. Convenio 2002 de 2020 - San Mateo.
Se presentó deterioro prematuro en huellas de concreto reforzado, bordillos y cunetas, en donde se presenta agrietamiento transversal. La situación detectada fue corregida por el contratista de obra con aval de la interventoría, por lo que se establece un beneficio cuantitativo de auditoria por $ 40.486.185 M/cte.</t>
  </si>
  <si>
    <t>La calidad de las obras ejecutadas no quedó demostrada a la luz de las normas de construcción del INVIAS. No se cumplió con lo establecido en el artículo 630 de la norma INVIAS, tomando menos cilindros de concreto de los indicados en la norma, sumado a la rotura de las probetas en fechas variables diferentes a las establecidas en la misma.</t>
  </si>
  <si>
    <t xml:space="preserve"> Taller Capacitación  capítulo de supervisión del Manual de Supervisión e  Interventoría de Obra Pública.</t>
  </si>
  <si>
    <t>H21ACPColombiaRuralBoyacá. Convenio 1641 de 2020 - Belén.
Se presentó deterioro prematuro en huellas de concreto reforzado, riostras y cunetas, con agrietamiento transversal, sumado a acabados deficientes que a futuro pueden generar mayores daños. Se verificaron 3 estructuras de drenaje las cuales no cuentan con una unión y emboquillado adecuados, por lo que se generan infiltraciones que afectan el funcionamiento de las mismas.
Una vez se recibe respuesta a la observación realizada por este ente de control, se evidencia que las obras fueron intervenidas por el contratista de obra, por lo que no se puede realizar cuantificación del daño hasta lograr verificar la calidad de los procedimientos realizados por la firma contratista, las cuales no contaron con supervisión por parte de la interventoría, razón por la que se solicita apertura de una indagación preliminar.</t>
  </si>
  <si>
    <t>La calidad de las obras ejecutadas no quedó demostrada a la luz de las normas de construcción del INVIAS. No se cumplió con lo establecido en el artículo 630 de la norma INVIAS, tomando menos cilindros de concreto de los indicados en la norma.
Fue deficiente tanto el control de calidad realizado por el contratista de obra como el seguimiento realizado por la interventoría al mismo, permitiendo la construcción de estructuras sin garantizar a cabalidad la calidad de las obras mediante el cumplimiento de la norma establecida por el INVIAS para la aceptación de los trabajos realizados. Se permitieron procesos constructivos deficientes en relación a la construcción de estructuras de drenaje, pues no se realizó un emboquillado adecuado de las tuberías permitiendo así la infiltración del agua.</t>
  </si>
  <si>
    <t>H22ACPColombiaRuralBoyacá. Convenio 1647 de 2020 - Cerinza.
Se presentó deterioro prematuro en huellas de concreto reforzado, cuneta y bordillo, en donde se presenta agrietamiento transversal. Teniendo en cuenta que fueron realizados los correctivos frente a las anteriores situaciones, se presenta un beneficio de auditoria por en cuantía $8.957.551 M/cte.</t>
  </si>
  <si>
    <t>La calidad de las obras ejecutadas no quedó demostrada a la luz de las normas de construcción del INVIAS. No se cumplió con lo establecido en el artículo 630 de la norma INVIAS, tomando menos cilindros de concreto de los indicados en la norma.
Fue deficiente tanto el control de calidad realizado por el contratista de obra como el seguimiento realizado por la interventoría al mismo, permitiendo la construcción de estructuras sin garantizar a cabalidad la calidad de las obras mediante el cumplimiento de la norma establecida por el INVIAS para la aceptación de los trabajos realizados.
Se permitieron procesos constructivos deficientes en relación a la construcción de bordillos, pues se permitieron elementos ajenos a la mezcla de concreto, como lo fue el caso de los pasadores de madera embebidos en la estructura, los cuales contaminan y alteran las propiedades de la mezcla de concreto.</t>
  </si>
  <si>
    <t>H23ACPColombiaRuralBoyacá. Convenio 2050 de 2020 - Aquitania.
Se evidenció daño prematuro en estructura de pavimento en placa huella, presentando fisuramiento transversal, agrietamiento, desgaste de la capa de rodadura, separación entre placas, sumado a procesos constructivos deficientes evidenciados en la porosidad presentada en bordillos, exposición de aceros y pérdida de secciones.
Se establece un presunto detrimento al patrimonio público por un valor de $32.005.117,90 M/cte, correspondientes a placas de concreto reforzado con deterioro temprano, las cuales presentan fisuramiento transversal con diferentes grados de severidad, sección de bordillo – cuneta con desprendimiento, y riostras sin refuerzo continuo.</t>
  </si>
  <si>
    <t>Deficiencias en el cumplimiento de las exigencias técnicas por parte de la firma contratista, establecidas dentro del convenio interadministrativo y el contrato de obra, falencias en el seguimiento realizado por la interventoría contratada para tal fin, relacionados con el alcance de las obras a ejecutar, su adecuado diseño considerando una solución eficiente en el tiempo y a la calidad de obra construida.</t>
  </si>
  <si>
    <t>H24ACPColombiaRuralBoyacá. Convenio 1992 de 2020 - Jericó.
Se evidencian falencias en el proceso de ejecución y pago del Convenio 1992 de 2020, en el que no se dio cumplimiento a lo requerido en: número de ensayos al concreto utilizado en la obra del contrato derivado. Adicionalmente se presenta cuestionamiento en la ejecución y pago del ítem 18 “Concreto resistencia de 21 MPa(D) fabricado in situ” y fallos de la obra visitada el día 01 de abril de 2024; situaciones que originan un daño fiscal por $62.602.600 por deterioros tempranos en placa huella y pago que no cumple las Especificaciones Generales de Construcción de Carreteras del INVIAS.</t>
  </si>
  <si>
    <t>Deficiencias en el cumplimiento de las exigencias técnicas por parte de la firma contratista, establecidas d entro del convenio interadministrativo y el contrato de obra, falencias en el seguimiento realizado por la interventoría contratada para tal fin, relacionados con el alcance de las obras a ejecutar, su adecuado diseño considerando una solución eficiente en el tiempo y a la calidad de obra construida.</t>
  </si>
  <si>
    <t>H25ACPColombiaRuralBoyacá. Convenio 1904 de 2021 - Jericó.
Se evidencian falencias en el proceso de ejecución y pago del Convenio 1904 de 2021, en el que no se dio cumplimiento a lo requerido en número de ensayos al concreto utilizado en la obra del contrato derivado situación relacionada con fallos detectados en la obra visitada el día 01 de abril de 2024; situaciones que originan un daño fiscal por $11.205.606 por deterioros tempranos en placa huella.</t>
  </si>
  <si>
    <t>Incumplimiento de las especificaciones técnicas por parte de la empresa contratista, a pesar de estar detalladas en el convenio interadministrativo y el contrato de obra. Estas deficiencias incluyen la falta de pruebas de calidad del concreto y el no cumplimiento de las exigencias durante la fase constructiva de la placa huella, particularmente en lo que respecta a las juntas transversales en las riostras. Además, se evidencia falencias en el seguimiento realizado por la interventoría contratada para tal fin, relacionada con la calidad de obra construida, en materia de pruebas del concreto y procesos constructivos que debieron ser implementados oportunamente.</t>
  </si>
  <si>
    <t>H26ACPColombiaRuralBoyacá. Convenio 1934 de 2021 - Socotá.
Se evidenció en visita realizada el 02 de abril de 2024, fallos prematuros en las obras ejecutadas dentro del Convenio 1934 de 2021, situación relacionada con el incumplimiento a lo establecido en las especificaciones técnicas del INVIAS para el concreto reforzado, en donde se exige la implementación y descripción de procesos constructivos específicos y un mínimo de pruebas de laboratorio para poder confirmar mediante un cálculo definido en la misma especificación, la resistencia a la compresión del concreto contratada, ejecutada y liquidada dentro del contrato de obra derivado. Las situaciones observadas originan un daño fiscal por $88.721.698 y revisten presunta incidencia disciplinaria.</t>
  </si>
  <si>
    <t>Incumplimiento de las especificaciones técnicas por parte de la empresa contratista, a pesar de que están claramente detalladas en el convenio interadministrativo y en el contrato de obra. Estas deficiencias abarcan aspectos como la falta de suficientes pruebas de calidad del concreto y la omisión en los informes de ejecución que describen los procesos constructivos de curado, los cuales, aunque exigidos en las especificaciones, no se encuentran registrados en la bitácora de obra. Además, se evidencia falencias en el seguimiento realizado por la interventoría contratada para tal fin, relacionada con la calidad de obra construida en materia de pruebas del concreto y procesos constructivos que debieron ser implementados y descritos oportunamente.</t>
  </si>
  <si>
    <t>H27ACPColombiaRuralBoyacá. Convenio 1933 de 2021 - Socha.
En visita realizada el 02 de abril de 2024 se evidencian fallos tempranos y recurrentes en pavimento rígido construido en el marco del Convenio Interadministrativo 1933 de 2021 cuantificados en $178.519.093. Estas deficiencias son atribuibles a debilidades en la fase de ejecución de las obras, como la apertura del tráfico antes de que transcurrieran los 28 días de fundición del concreto, sin haber alcanzado la resistencia a la compresión de diseño. También se identificaron deficiencias en los procesos constructivos de curado, los cuales no están detallados en la bitácora, en los informes de ejecución, ni en los informes de interventoría. Estas situaciones están relacionadas con la insuficiencia en la cantidad de pruebas de laboratorio para confirmar la resistencia a la compresión del concreto, incumpliendo así con las exigencias establecidas en la especificación del INVIAS (Artículo 630).</t>
  </si>
  <si>
    <t>Incumplimiento de las especificaciones técnicas por parte de la empresa contratista, a pesar de estar claramente estipuladas en el convenio interadministrativo y en el contrato de obra. Estas deficiencias abarcan la falta de pruebas suficientes de calidad del concreto. la apertura del tráfico antes de los 28 días de fundición del concreto sin alcanzar la resistencia a la compresión de diseño y un deficiente proceso constructivo de curado que no se menciona en los informes de ejecución e interventoría. Aunque estos procesos son requeridos según las especificaciones, no se encuentran documentados ni en la bitácora de obra ni en el único informe de interventoría presentado en marzo de 2023. Es importante destacar que el Contrato de Obra COP-006 de 2022 estuvo vigente desde el 28 de febrero (fecha de inicio) hasta el 18 de diciembre de 2023 (fecha de terminación), y dentro de las responsabilidades de la interventoría, definidas en el Manual de Interventoría del INVIAS, se encuentra la obligación de elaborar y presentar informes mensuales durante la fase de ejecución de las obras, requisito que no fue cumplido. Esta omisión confirma las deficiencias en el seguimiento realizado por la interventoría contratada, las cuales también afectan la calidad de la obra construida en términos de las pruebas del concreto y los procesos constructivos que debieron ser implementados y documentados de manera adecuada.</t>
  </si>
  <si>
    <t>H28ACPColombiaRuralBoyacá. Ejecución obras convenio 1055 DE 2021 - Paz de Río.
Presencia de daños prematuros (fallos) en las estructuras construidas, donde no se pudo verificar el cumplimiento de la resistencia a la compresión del concreto diseñado y contratado al no contar con pruebas de laboratorio exigidas en las condiciones de los contratos de obra e interventoría y en la especificación técnica del INVIAS. Este incumplimiento está estrechamente ligado a la estabilidad y durabilidad de las obras, dado que no se pueden corroborar las condiciones de calidad contratadas para el concreto utilizado en las obras del Convenio Interadministrativo 1055 de 2021 que, aunado a la aparición de grietas y daños evidenciados en la visita adelantada por la CGR el 3 de abril de 2024, genera un daño fiscal por $57.526.625 que sumado al pago injustificado del ítem; Sección 4-Protocolo de Bioseguridad por COVID-19 $1.351.719, nos da un total de $58.878.344 y demuestra deficiencias en la labor de interventoría.</t>
  </si>
  <si>
    <t>Incumplimiento de las especificaciones técnicas por parte de la empresa contratista, a pesar de que están claramente detalladas en el convenio interadministrativo y en el contrato de obra. Entre estas deficiencias se incluyen las debilidades en procesos constructivos, selección y utilización de materiales, y la no existencia de pruebas de calidad del concreto al no tenerse registro en ninguno de los 17 informes mensuales de interventoría rendidos por INGENIEROS CONSULTORES Y CONSTRUCTORES ARG S.A.S., firma que desempeñó un seguimiento deficiente del Contrato de Obra MPR-OP-02-2022 en materia verificación de las calidades del concreto, procesos constructivos y utilización de material adecuado en obra, exigencias que debieron ser requeridos e implementados oportunamente.</t>
  </si>
  <si>
    <t>H29ACPColombiaRuralBoyacá. Ejecución obras convenio 1258 de 2021 - Tenza.
Se identifican deficiencias dentro del contrato Obra MTEN-LP-001-2021, donde el contratista no cumplió con responsabilidades de acuerdo con lo establecido en las especificaciones del INVIAS - artículo 201 relacionado con la demolición de estructuras. Además, se evidenció el pago de actividades no ejecutadas y el fallo de un muro de contención que carece de un diseño técnicamente adecuado. Lo expuesto se constituye en hallazgo fiscal por $9.869.676 y reviste presunta incidencia disciplinaria.</t>
  </si>
  <si>
    <t>El contratista omitió cumplir ciertos requisitos que debieron ser exigidos por la interventoría de manera oportuna. Esto incluye el cumplimiento de las especificaciones del INVIAS, especialmente el artículo 201 en la ejecución del ítem de demolición de estructuras incluyendo todas las actividades establecidas. Durante la fase de ejecución, no se presentó el análisis de precios unitarios de todos los ítems no previstos en el Contrato de Obra MTEN-LP-001-2021.
Deficiencias en los procesos constructivos. No se realizó un diseño técnico adecuado de una estructura de contención que presentó fallos, poniendo en riesgo las obras ejecutadas en el Convenio 1258 de 2021 (puente vehicular) y la transitabilidad de todo el corredor vial intervenido, además del incumplimiento de las recomendaciones de diseño de las estructuras de contención por gravedad, según los documentos técnicos del INVIAS.
Lo descrito demuestra deficiencias en el seguimiento realizado por la interventoría en su obligación de vigilar permanentemente la ejecución del objeto contratado, evidenciándose falencias que debieron ser corregidas, discutidas y exigidas en la fase de ejecución de las obras.</t>
  </si>
  <si>
    <t>H30ACPColombiaRuralBoyacá. Ejecución obras convenio 1595 de 2020 -  San José de Pare.
Deficiencias en cumplimiento de las especificaciones técnicas que incluyen la falta de suficientes pruebas de calidad del concreto, el pago de actividades no terminadas y que no se ajustan a las especificaciones del INVIAS, deficientes procesos constructivos requeridos, deficiente labor de la interventoría en el seguimiento de las obras e incumplimiento en la obligación de presentar informes mensuales y daños prematuros en las estructuras construidas verificados en la visita realizada el 9 de abril de 2024, configurando un daño fiscal estimado en $95.111.665.</t>
  </si>
  <si>
    <t>Incumplimiento de las especificaciones técnicas por parte de la empresa contratista, a pesar de que están claramente detalladas en el convenio interadministrativo y en el contrato de obra. Entre estas deficiencias se tiene la falta de suficientes pruebas de calidad del concreto, el pago de actividades sin haberse concluido y sin que correspondan a las especificaciones generales del INVIAS y la omisión en los informes de ejecución que describen los procesos constructivos de curado, los cuales, aunque exigidos en las especificaciones, no se encuentran registrados en los cinco (5) informes de interventoría. Es importante destacar que el Contrato de Obra LP 04-2021 estuvo vigente desde el 13 de diciembre de 2021 (fecha de inicio) hasta el 28 de diciembre de 2022 (fecha de terminación), y dentro de las responsabilidades de la interventoría, definidas en el Manual de Interventoría del INVIAS y de la minuta contractual, se encuentra la obligación de elaborar y presentar informes mensuales durante la fase de ejecución de las obras, requisito que no fue cumplido. Esta omisión confirma las deficiencias en el seguimiento realizado por la interventoría contratada.</t>
  </si>
  <si>
    <t>H31ACPColombiaRuralBoyacá. Ejecución obras convenio 1921 de 2021 - Guateque.
En visita realizada el 18 de abril de 2024, se observan daños prematuros en las estructuras construidas, que comprometen su estabilidad y durabilidad, situación que está relacionada con deficiencias en procesos constructivos como el vibrado, curado y corte de alambres y aceros, y con la insuficiencia de pruebas de calidad exigidas por la especificación INVIAS requeridas para certificar la resistencia a la compresión del concreto diseñado y liquidado. Se evidencian debilidades en el seguimiento realizado por la interventoría y el incumplimiento en la elaboración de informes mensuales. El Contrato de Obra MG-OP-003-2022 suscrito en el marco del convenio auditado, tiene pendiente el pago final. Se configura hallazgo con presunta incidencia disciplinara y con daño fiscal por $26.211.502, considerando las obras efectivamente pagadas a la fecha de visita.</t>
  </si>
  <si>
    <t>Incumplimiento de las especificaciones técnicas por parte de la empresa contratista, a pesar de que están claramente detalladas en el convenio interadministrativo y el contrato de obra. Estas fallas incluyen la falta de pruebas de calidad suficientes del concreto, así como deficiencias en procesos constructivos como el vibrado, curado y corte de alambres y aceros. Además, se omite la documentación de estos procesos en los informes de ejecución, los cuales, a pesar de ser requeridos por las especificaciones, no se registran tampoco en la bitácora de obra. Estos aspectos debieron ser supervisados y verificados por la firma interventora, lo que evidencia una deficiencia en su labor de seguimiento, aunado a la no elaboración de todos los informes mensuales requeridos según el manual de interventoría del INVIAS.</t>
  </si>
  <si>
    <t>H32ACPColombiaRuralBoyacá. Ejecución obras convenio 881 de 2021 - Cucaita.
Deficiencias en cumplimiento de las especificaciones técnicas que incluyen la falta de pruebas de calidad del concreto, el pago de actividades que no se ajustan a las especificaciones del INVIAS, deficientes procesos constructivos requeridos, deficiente labor de la interventoría en el seguimiento de las obras y daños prematuros en las estructuras construidas verificados en la visita realizada el 12 de abril de 2024, configurando un daño fiscal estimado en $94.183.217 y una presunta incidencia disciplinaria.</t>
  </si>
  <si>
    <t>Incumplimiento de las especificaciones técnicas por parte de la empresa contratista, a pesar de que están claramente detalladas en el convenio interadministrativo y en el contrato de obra. Entre estas deficiencias se incluyen las debilidades en procesos constructivos de vibrado y curado, y su descripción en los informes de ejecución e interventoría, la no existencia de pruebas de calidad del concreto al no tenerse registro en ninguno de los 17 informes mensuales de interventoría rendidos por INGENIEROS CONSULTORES Y CONSTRUCTORES ARG S.A.S., firma que desempeñó un seguimiento deficiente del Contrato de Obra MC-LP-001-2021, omitiendo exigencias que debieron ser requeridas oportunamente.</t>
  </si>
  <si>
    <t>H33ACPColombiaRuralBoyacá. Ejecución y supervisión de los convenios y su interventoría.
Efectuada la revisión de los documentos aportados por el INVIAS y municipios, relacionados con el seguimiento efectuado por la supervisión, se evidencian deficiencias en cuanto a la oportunidad y la suficiencia con que se realizan los informes de seguimiento a los convenios del Programa Colombia Rural, en el Departamento de Boyacá y su interventoría.</t>
  </si>
  <si>
    <t>Deficiencias del INVIAS de cumplir con lo establecido en los convenios interadministrativos y su Manual de Contratación. De igual forma, deficiencia en la ejecución, seguimiento y control por parte del supervisor del convenio a los recursos aportados por INVIAS.</t>
  </si>
  <si>
    <t xml:space="preserve">Fortalecimiento de los Instrumentos de supervisión dispuestos por el Instituto </t>
  </si>
  <si>
    <t xml:space="preserve">Taller practico dirigido a los supervisores de contratos y/o convenios y a los apoyos a la supervisión en las generalidades del  Capitulo de Supervisión con énfasis en la manera correcta del diligenciamiento del formato de "informe de supervisión" </t>
  </si>
  <si>
    <t>Listados de Asistencia</t>
  </si>
  <si>
    <t>H34ACPColombiaRuralBoyacá. Contrato de interventoría 1698 de 2021, de los contratos derivados de los convenios interadministrativos.
Con respecto a la vigilancia y control realizada por la interventoría a los contratos de obra del Programa Colombia Rural, Boyacá, una vez efectuada la revisión de la información aportada por el INVIAS y municipios, se evidenciaron deficiencias en cuanto a los soportes de sus obligaciones contractuales y la oportunidad en el cumplimento con que se efectuó el seguimiento y acompañamiento, toda vez, que corresponden a una responsabilidad contractual y debiendo ser estas actuaciones obligatorias desde el inicio del contrato de obra, hasta la liquidación de los mismos, situación específica que no se presentó en el contrato de interventoría No 1698 del 2021,el cual terminó con fecha del 15 de abril de 2023.</t>
  </si>
  <si>
    <t>Con respecto a la supervisión de contratos de interventoría, en correlación a sus obligaciones específicas sobre el deber del seguimiento de aspectos relacionados en la parte financiera como el pago de parafiscales, el pago de los aportes a seguridad social, el seguimiento estricto a los costos directos y gastos imputables que se vieron sujetos para el cumplimiento del objeto del contrato de interventoría 1698-2021, este seguimiento y control no se vieron reflejados en los informes de supervisión realizado por el INVÍAS y de esta manera poder realizar un análisis más acucioso de la interventoría.</t>
  </si>
  <si>
    <t>H1ACPColombiaRuralAntioquia. Oportunidad en el cumplimiento de objetivos del programa Colombia Rural en el Departamento de Antioquia.
Del análisis y estudio de los documentos aportados por el INVIAS y municipios, se evidencia falta de oportunidad en el cumplimento de los objetivos del Programa Colombia Rural del INVIAS, observando que, de 150 Convenios firmados en la vigencia 2019-2023, para el departamento de Antioquia, no se ha cumplido con los tiempos estipulados para la ejecución de los convenios y poder ser liquidados, es así, como del total de los convenios solo se ha liquidado 1 convenio, lo que equivale al 0,66%, tomando como referencia los convenios firmados. A lo anterior se suma, que de los convenios firmados se evidencio que en el 99.34% de los casos objeto de estudio, no se cumplió con los tiempos establecidos en la guía, ni con los definidos en las minutas contractuales, requiriendo recurrentes modificaciones, suspensiones, adiciones y prórrogas para cumplir el objeto contractual, sin que se cumpla oportunamente la materialización de las obras de mantenimiento y mejoramiento de los corredores viales priorizados, situación que generó mayores costos y retraso en el cumplimiento del objetivo de mejorar la transitabilidad de los corredores viales rurales seleccionados, y el de garantizar la accesibilidad a la red vial terciaria del departamento y promover el desarrollo de los municipios que conforman sus regiones.</t>
  </si>
  <si>
    <t>Debilidades en la gestión administrativa por parte del Instituto Nacional de Vías - INVIAS como entidad promotora y articuladora del programa Colombia Rural, en cuanto a la ejecución contractual para el alcance de los objetivos y metas en su cumplimiento y en cuanto a la correcta ejecución del programa y debilidad de los entes territoriales para ejecutar.</t>
  </si>
  <si>
    <t>H2ACPColombiaRuralAntioquia. Rendimientos financieros en el Departamento de Antioquia.
En el análisis de los convenios tomados como muestra, se evidencia que los dineros girados por el INVIAS con ocasión de financiar los proyectos de mejoramiento y mantenimiento de los corredores viales priorizados en el sector rural, permanecieron por largos periodos de tiempo en el sistema bancario sin que se trasladen los rendimientos financieros tal como se evidencia en los convenios de Barbosa, Marinilla, Don Matías, La Ceja, Gómez Plata, Guadalupe y El Carmen de Viboral; también se observa que a pesar de haberse generado rendimientos financieros estos no fueron consignados o se reportaron devoluciones parciales de los mismos como se evidencia en los convenios de El Peñol, Barbosa, Cañasgordas, San Rafael, Santa Rosa de Osos, La Ceja, Yarumal, Gómez Plata, Guatapé, El Retiro e Itagüí; contraviniendo la normatividad vigente.</t>
  </si>
  <si>
    <t>Deficiencia en el seguimiento y control por parte de los supervisores de los convenios en el cumplimiento de la periodicidad mensual de las consignaciones de los rendimientos financieros derivados de los aportes de la entidad.</t>
  </si>
  <si>
    <t>H3ACPColombiaRuralAntioquia. Publicación de documentos contractuales en la plataforma SECOP I y SECOP II en el Departamento de Antioquia.
Al realizar el análisis y verificación de los documentos aportados sobre los convenios suscritos por el Instituto Nacional de Vías - INVIAS, se evidencia que la entidad no publicó en su totalidad o publicó de manera extemporánea en el aplicativo SECOP, el lleno de documentos que por normatividad están obligados a publicar en todas las etapas del proceso - Precontractual, Contractual y Poscontractual -, deficiencia de control que afecta el acceso fácil, oportuno y eficaz de la ciudadanía y las entidades de control a la información relacionada con la gestión de los procesos contractuales. (Ver tabla 19, informe de auditoría, páginas 72 a 76).
Acción 1.</t>
  </si>
  <si>
    <t>Deficiencias en los mecanismos de seguimiento, vigilancia, supervisión y control relacionados con la publicación de los documentos originados en la celebración y ejecución de los convenios en el Sistema Electrónico SECOP I y SECOP II, conforme a lo dispuesto en la normativa aplicable vigente.</t>
  </si>
  <si>
    <t xml:space="preserve">Adelantar las acciones conducentes a garantizar el cargue de la documentación de cada uno de los convenios identificados con rezagos de información en SECOP II por parte del Ente de Control </t>
  </si>
  <si>
    <t>Realizar el cargue en la plataforma SECOP II de la documentación faltante de los 19 convenios referidos por la Contraloría General de la República</t>
  </si>
  <si>
    <t>Link de verificación de acceso al cargue en SECOP II</t>
  </si>
  <si>
    <t>H3ACPColombiaRuralAntioquia. Publicación de documentos contractuales en la plataforma SECOP I y SECOP II en el Departamento de Antioquia.
Al realizar el análisis y verificación de los documentos aportados sobre los convenios suscritos por el Instituto Nacional de Vías - INVIAS, se evidencia que la entidad no publicó en su totalidad o publicó de manera extemporánea en el aplicativo SECOP, el lleno de documentos que por normatividad están obligados a publicar en todas las etapas del proceso - Precontractual, Contractual y Poscontractual -, deficiencia de control que afecta el acceso fácil, oportuno y eficaz de la ciudadanía y las entidades de control a la información relacionada con la gestión de los procesos contractuales. (Ver tabla 19, informe de auditoría, páginas 72 a 76).
Acción 2.</t>
  </si>
  <si>
    <t>Fortalecimiento de los puntos de control asociados a la oportuna publicación en el SECOP II mediante el seguimiento oportuno que permita identificar la documentación faltante por parte de cada territorial</t>
  </si>
  <si>
    <t xml:space="preserve">Incorporar una actividad de control mensual de seguimiento a la publicación desde la Subdirección de Proceso de Selección Contractual </t>
  </si>
  <si>
    <t>Registro de seguimiento</t>
  </si>
  <si>
    <t>H4ACPColombiaRuralAntioquia. Planeación del programa Colombia Rural en el Departamento de Antioquia.
En la ejecución del Programa Colombia Rural se evidencia una falta de estructuración de los proyectos presentados por los Municipios al Instituto Nacional de Vías - INVIAS postulados para ser acreedores a los beneficios del Programa Colombia Rural en la vigencia 2019-2023, ya que en algunos casos el Municipio postulante contrata y presenta estudios y diseños en fase 3 con el nivel de detalle requerido para ejecutar una obra de infraestructura vial; sin embargo, otros Municipios únicamente presentan un presupuesto, sin estudios de suelos, análisis de taludes, estudios hidrográficos, chequeos de tránsito y todos los documentos técnicos requeridos para iniciar las obras, requisito establecido en la Cartilla guía Colombia Rural y en la minuta de los convenios, donde indilga la responsabilidad de la realización de estudios y diseños a la Entidad Territorial.</t>
  </si>
  <si>
    <t>Falta de gestión administrativa y planeación por parte del Instituto Nacional de Vías - INVIAS como entidad ejecutora del programa Colombia Rural, en cuanto a la creación y obligatoriedad de procesos para la recepción de ofertas por parte de los Municipios, con estándares de grado de detalle en diseños y estudios previos que garanticen la correcta y oportuna ejecución del programa. Dado que, si bien es cierto que existe la Cartilla de Obras Menores de Drenajes y Estructuras Viales (adoptada mediante Resolución 2483 del 29/10/2020), cada tramo de vía tiene sus consideraciones especiales que requieren ensayos de laboratorio, cálculo de las estructuras, chequeos de tránsito, análisis de manejo de agua de escorrentía, estabilidad de taludes y presupuesto, obligación que según el principio de planeación presente en los artículos 209, 339 y 341 de la Constitución Política de Colombia de realizarse antes de la suscripción del contrato de obra, para no afectar precios, tiempos y alcances establecidos para el proyecto y el programa en general.
Falencias en la etapa de formalización del programa Colombia Rural establecido en la Guía formulada por el Ministerio de Transportes y el Instituto Nacional de vías, ya que, en la visita técnica, el INVIAS no revisó los documentos técnicos definitivos necesarios para la formalización del convenio interadministrativo con las administraciones municipales.</t>
  </si>
  <si>
    <t>Fortalecer la etapa de estructuración de los proyectos perfeccionando el componente técnico requerido para la suscripción de contratos y/o convenios, el cual estará dispuesto para la consulta de las entidades y unidades ejecutoras</t>
  </si>
  <si>
    <t xml:space="preserve">Guía de Estructuración de proyectos de infraestructura actualizada con mayor detalle del componente técnico requerido </t>
  </si>
  <si>
    <t xml:space="preserve">Guía de estructuración de Proyectos de Infraestructura (versión 4) </t>
  </si>
  <si>
    <t>H5ACPColombiaRuralAntioquia. Calidad obra - Convenio 1787-2021, contrato de obra 190-COP-002-2022 Departamento de Antioquia, Municipio del Carmen de Viboral.
En la ejecución del contrato 190-COP-002-2022 se presentaron deficiencias de calidad en la demarcación horizontal del pavimento asfáltico, ya que, a 5 meses contados desde el acta de recibo final, se encuentra con desgaste prematuro y no está cumpliendo la función de seguridad para la cual fue contemplada. Además, se evidencia el desplazamiento de 8 bloques de bordillo prefabricado. Lo que genera un menoscabo al patrimonio público por $7.937.127.</t>
  </si>
  <si>
    <t>Deficiencias en el proceso constructivo de aplicación de pintura en frio y en la pega de los bloques prefabricados de bordillo, seguimiento y control por parte de la interventoría y la supervisión al proceso constructivo y materiales utilizados.</t>
  </si>
  <si>
    <t>H6ACPColombiaRuralAntioquia. Calidad de obra - Convenio 1164-2021, contrato de obra LP-001-2022 Departamento de Antioquia, Municipio de el Peñol.
En la ejecución del contrato LP-001-2022 se presentaron deficiencias de calidad de la placa huella construida en las veredas Bonilla, el Chilco y Chiquinquirá del Municipio del Peñol, presentándose fisuras transversales tanto en la placa huella como en el concreto ciclópeo y en el ancho total de la franja de placa huella en concreto clase D o concreto ciclópeo según sea el caso. Además, en el tramo donde se ejecutó pavimento rígido, 2 losas presentan fisuras y un tramo de la vía presenta asentamiento, impidiendo el correcto drenaje hasta la zona de descarga o disposición final de las aguas de escorrentía, generando un detrimento patrimonial por cuantía de $9.156.381.</t>
  </si>
  <si>
    <t>Deficiencias en el proceso constructivo, de control de materiales y niveles por parte del contratista, seguimiento y control por parte de la interventoría y la supervisión al proceso constructivo.</t>
  </si>
  <si>
    <t>H7ACPColombiaRuralAntioquia. Estabilidad y calidad de las obras - Contrato de obra LP-009-2021 ejecutado dentro del convenio interadministrativo 1214 de 2021. Vía rural El Cedro-Yarumal, Antioquia.
En el municipio de Yarumal mediante el contrato de obra No. LP-009-2021 se ejecutaron obras a lo largo de la vía rural El Cedro, dentro de las cuales se construyeron obras transversales y tramos en pavimento rígido que se encuentran pagadas al contratista de obra, las cuales no cumplen con las condiciones de calidad y estabilidad, por lo cual se genera un presunto daño patrimonial por valor de $ 186.177.608.</t>
  </si>
  <si>
    <t>Deficiencia en los procedimientos constructivos realizados por el contratista de obra y a debilidades en las labores de control, verificación y seguimiento en la ejecución y desarrollo de las obras por parte de la interventoría contratada y la supervisión, en cuanto a calidad de las obras.</t>
  </si>
  <si>
    <t>H8ACPColombiaRuralAntioquia. Planeación, calidad y estabilidad de obra - Convenio interadministrativo 1906-2021 - Contrato de obra pública LP-001-NO.147-2022 Municipio de Cañasgordas, Antioquia.
En el municipio de Cañasgordas se adelantan la ejecución de las obras del contrato LP-001- Nº147-2022 para el mantenimiento y mejoramiento de la vía Imantago y Loma de la Alegría, en términos generales las obras consisten en construcción de la estructura del pavimento rígido, cunetas y bordillos en concreto, un canal longitudinal, construcción de dos obras hidráulicas transversales consistentes en alcantarillas con tubería en concreto de 36”, entre otras actividades contractuales; sin embargo, se presentan deficiencias en el proceso constructivo que afecta la calidad y estabilidad de las obras ejecutadas, generando un detrimento patrimonial por $ 121.637.111.</t>
  </si>
  <si>
    <t>Deficiencias en la etapa de planeación, en la elaboración de los estudios y diseños, y determinación de las obras requeridas y estimación de manera precisa del presupuesto oficial; así como debilidades en los procedimientos constructivos e incumplimiento de normas y especificaciones técnicas del contrato y las demás legalmente establecidas, como también la falta de rigor en el control a cargo de la interventoría y supervisión de las obras.</t>
  </si>
  <si>
    <t>H9ACPColombiaRuralAntioquia. Supervisión convenios enmarcados en el proyecto Colombia Rural en el Departamento de Antioquia.
Al analizar la información suministrada por el Instituto Nacional de Vías INVIAS, se evidencia deficiencia en los informes de supervisión y seguimiento al cumplimiento de las obligaciones contractuales de los convenios ejecutados con recursos públicos. (Ver tabla 43, informe de auditoría, páginas 169 a 170).</t>
  </si>
  <si>
    <t>Al revisar los informes parciales de supervisión carecen de la información del cumplimiento de las especificaciones técnicas respecto del cumplimiento de las obligaciones pactadas y cumplimiento, lo que no permite tener certeza sobre el seguimiento oportuno, eficiente y eficaz a la ejecución de los objetos mismos.
Verificada la información contenida en los informes parciales de supervisión, no se puede validar el cumplimiento de las disposiciones legales. La ley 1474 de 2011 parametriza su construcción y nos dice lo mínimo que deben tener un informe parcial de supervisión, como lo enuncia la ley debe de ser “seguimiento técnico, administrativo, financiero, contable y jurídico”; esto de manera supletoria, ya que la entidad no cuenta con manual de supervisión.
La entidad en sus informes parciales de supervisión no contiene información que de cuenta del cumplimiento del convenio.</t>
  </si>
  <si>
    <t>H10ACPColombiaRuralAntioquia. Mayor valor adicionado a convenios interadministrativos Colombia Rural en el Departamento de Antioquia.
El Instituto Nacional de vías (INVIAS), celebró convenios con los municipios de Carmen de Viboral, Guatapé, La Ceja, Barbosa y Marinilla por valor de trece mil cuatrocientos sesenta y ocho millones trescientos sesenta y seis mil trescientos treinta y tres ($13.468.366.333), al revisar los valores consumados durante la ejecución de los convenios, se puede validar que se adicionaron por un valor mayor a lo permitido por la legislación vigente.</t>
  </si>
  <si>
    <t>Deficiencias en el cumplimiento de las obligaciones legales establecidas en el artículo 40 de la Ley 80 de 1993. Es de tener en cuenta que, si bien el proceso de selección del asociado es por contratación directa, la posibilidad de acceder a estos programas se debe hacer mediante postulación de proyectos a la entidad en convocatorias realizadas por el Instituto Nacional de Vías enmarcado en el proyecto Colombia Rural.</t>
  </si>
  <si>
    <t>Adelantar las acciones necesarias para mejorar los procesos internos de toma de decisiones frente a las modificaciones de los convenios que suscriba el Instituto</t>
  </si>
  <si>
    <t>Elaborar un formato nuevo a ser presentado en los comités de contratación dirigida exclusivamente a la gestión de los convenios que suscriba la Entidad, en la cual se justifique con suficiencia las razones técnicas, jurídicas y administrativas (junto con sus riesgos) por las cuales dicho comité consideraría aprobar la adición modificación o prórroga de lo mismos</t>
  </si>
  <si>
    <t>Formato publicado en KAWAK</t>
  </si>
  <si>
    <t>H11ACPColombiaRuralAntioquia. Plan de mejoramiento programa Colombia Rural en el Departamento de Antioquia.
Al analizar la información suministrada por el Instituto Nacional de Vías- INVIAS, en el Plan de mejoramiento al 31 de diciembre de 2023, se evidencia un incumplimiento de las acciones correctivas y/o preventivas con el fin de subsanar y corregir las causas administrativas que dieron origen a los hallazgos identificados en la auditoria de cumplimiento vigencia 2019-2022. (Ver tabla 45, informe de auditoría, páginas 186 a 189).</t>
  </si>
  <si>
    <t>Deficiencias de control en la verificación y seguimiento del conjunto de las acciones correctivas y/o preventivas que adelantó el INVIAS en el periodo determinado, para dar cumplimiento a la obligación de subsanar y corregir las causas administrativas que dieron origen a los hallazgos identificados en la auditoria de cumplimiento vigencia 2019-2022.</t>
  </si>
  <si>
    <t>Adelantar las acciones necesarias para fortalecer los mecanismos de seguimiento y control al cumplimiento del Plan de Mejoramiento adscrito a la Subdirección de Vías Regionales</t>
  </si>
  <si>
    <t xml:space="preserve">Llevar a cabo una mesa de seguimiento mensual con los actores involucrados en la gestión de los soportes y/o evidencias que permitan adelantar lo relacionado con el cierre de los hallazgos a cargo de la Subdirección. </t>
  </si>
  <si>
    <t>Acta de reunión</t>
  </si>
  <si>
    <t>H1ACPColombiaRuralAtlántico. Rendimientos financieros - convenios interadministrativos programa Colombia Rural.
Deficiencia en la gestión de vigilancia y control por parte del INVIAS, en la ejecución y manejo de los recursos de los convenios por parte de los entes territoriales relacionado con el cumplimiento de la obligación de consignar oportunamente en la Dirección General de Crédito Público y del Tesoro Nacional los rendimientos financieros generados por los recursos aportados por EL INSTITUTO en la cofinanciación de estos convenios.</t>
  </si>
  <si>
    <t>Deficiencias por parte del supervisor del convenio designado por EL INSTITUTO, en el desarrollo de sus actividades de seguimiento y control a los compromisos y obligaciones por parte de los entes territoriales con el manejo de los recursos de los respectivos convenios que desarrollan el Programa Colombia Rural de obra en el departamento del Atlántico periodo 2019-2023.</t>
  </si>
  <si>
    <t xml:space="preserve">Adelantar la gestión a lugar para incorporar en el formato del informe de supervisión vigente el componente de seguimiento a la devolución de los  rendimientos financieros </t>
  </si>
  <si>
    <t>H2ACPColombiaRuralAtlántico. Gastos bancarios - convenios interadministrativos.
Deficiencia en la gestión de vigilancia y control por parte del INVIAS, en la ejecución y manejo de los recursos de los convenios que desarrollan el Programa Colombia Rural en el Departamento del Atlántico durante el periodo 2019-2023, en el que se estableció que NO podrán ser destinados para ningún fin diferente al establecido en estos Convenios, por cuanto se evidenció que les asociaron gastos financieros como contraprestación a los servicios que prestan las entidades financieras por facilitar la administración y manejo de los recursos de los convenios por los respectivos entes territoriales, los cuales no fueron contemplados por las partes, para la gestión financiera en el manejo y control de los recursos en las entidades bancarias.</t>
  </si>
  <si>
    <t>Deficiencias del INVIAS en la planeación de la gestión financiera al no definir quién de las partes debe asumir los gastos financieros que demandará la ejecución de los recursos del proyecto a través de las entidades bancarias, así como deficiencias por parte del supervisor del convenio designado por EL INSTITUTO, en el desarrollo de sus actividades de seguimiento y control con el manejo de los recursos de los respectivos convenios que desarrollan el Programa Colombia Rural de obra en el Departamento del Atlántico periodo 2019-2023 no permitiendo detectar oportunamente este tipo de situaciones.</t>
  </si>
  <si>
    <t>Incorporar en la versión No. 4 de la Guía de Estructuración de Proyectos de Infraestructura los lineamientos que obliguen a los involucrados definir la entidad responsable de asumir los gastos financieros derivados de los movimientos en las cuentas bancarias aperturadas</t>
  </si>
  <si>
    <t>H3ACPColombiaRuralAtlántico. Municipio de Ponedera, convenio interadministrativo No. 2020-2023.
Deficiencia en la gestión de vigilancia y control por parte del INVIAS, en la ejecución y manejo de los recursos del convenio interadministrativo No. 2220-2023 suscrito con el Municipio de Ponedera – Atlántico que desarrollan el Programa Colombia Rural en el Departamento del Atlántico para las vigencias 2019-2023, en el que se estableció que NO podrán ser destinados para ningún fin diferente al establecido en este Convenio y por lo tanto deberán ser estrictamente ejecutados por EL MUNICIPIO en la forma acordada en el mismo, so pena de dar inicio a las acciones legales a que haya lugar. Se detectó que el ente territorial realizó dos (2) pagos por concepto de abonos al crédito de tesorería por $116.093.870 los cuales no guardan relación directa con la ejecución del objeto del convenio generando un detrimento por disminución a los recursos del convenio por $58.475.000, debido a que el 28 de diciembre de 2023 reintegró a la cuenta $57.618.870.</t>
  </si>
  <si>
    <t>Deficiencias por parte del supervisor del convenio designado por EL INSTITUTO, en el desarrollo de sus actividades de seguimiento y control a los compromisos y, obligaciones por parte del ente territorial con el manejo de los recursos del respectivo convenio que desarrollan el Programa Colombia Rural de obra en el Departamento del Atlántico periodo 2019-2023.</t>
  </si>
  <si>
    <t>Conminar al municipio para que sean reintegrados los recursos a la cuenta de manejo conjunto del convenio</t>
  </si>
  <si>
    <t>Comunicación conminatoria en la que se le exija al municipio actuar conforme a las obligaciones del convenio, especialmente la que establece la destinación de los recursos dispuestos en la cuenta de manejo conjunto del convenio</t>
  </si>
  <si>
    <t>H4ACPColombiaRuralAtlántico. Cumplimiento de los requerimientos ambientales, legales, reglamentarios y contractuales vigentes.
No se evidencia que el Instituto Nacional de Vías (INVIAS) tomara las medidas necesarias para garantizar el cumplimiento de las normas y políticas ambientales establecidas por el gobierno nacional para la ejecución de obras derivadas de convenios vinculados al programa Colombia Rural en el Departamento de Atlántico, vigencias 2019, 2020, 2021, 2022 y 2023. Lo anterior, teniendo en cuenta que no presentaron ningún tipo solicitud de acompañamiento o valoraciones ante la Corporación Autónoma Regional del Atlántico (CRA); Autoridad Ambiental regente en el Departamento. Se considera que se realizaron obras que debían contar con autorizaciones y/o permisos ambientales de dicha corporación.</t>
  </si>
  <si>
    <t>Desconocimiento por parte de los municipios y contratistas respecto a la obligación de solicitar acompañamiento y valoración para los proyectos viales. No contar con licencias y/o permisos ambientales emitidos por las autoridades ambientales y la ausencia de controles efectivos, estudios previos de los proyectos y supervisión asertiva por parte del Instituto Nacional de Vías (INVIAS), para verificar el cumplimiento de las normas ambientales establecidas.</t>
  </si>
  <si>
    <t xml:space="preserve">Mejorar la gestión ambiental de los contratos y/o convenios a través del perfeccionamiento de los requisitos identificados previo al proceso de contratación </t>
  </si>
  <si>
    <t>Incorporar en la versión No. 4 de la Guía de Estructuración de Proyectos de Infraestructura los lineamientos referentes a la necesidad de establecer en las obligaciones de los convenios los requisitos del componente ambiental</t>
  </si>
  <si>
    <t>H5ACPColombiaRuralAtlántico. Plan de adaptación de la guía ambiental (PAGA) establecidos por la guía de manejo ambiental de proyectos de infraestructura.
No se evidencia la implementación del Plan de Adaptación de la Guía Ambiental (PAGA) en los contratos de obra derivados de los convenios suscritos para el desarrollo del Programa Colombia Rural en el Departamento de Atlántico. Vigencias 2019,2020,2021,2022 y 2023 del Instituto Nacional de Vías (INVIAS).</t>
  </si>
  <si>
    <t>Deficiencias de supervisión efectiva por parte del INVIAS para garantizar la implementación adecuada de los lineamientos ambientales en los proyectos establecidos en la Guía Ambiental. Así como fallas en su implementación, en el estudio y análisis de los convenios.</t>
  </si>
  <si>
    <t>H6ACPColombiaRuralAtlántico. Ejecución obras convenio 833-2021 - Polonuevo, Atlántico.
Durante la visita realizada por la CGR al municipio de Polonuevo - Atlántico, para verificar las obras ejecutadas bajo el contrato No. LP-OP-003-2021-MP suscrito el 23 de septiembre de 2021, cuyo objeto es “Mejoramiento, mantenimiento y rehabilitación de Corredores Rurales Productivos en el Municipio de Polonuevo Departamento del Atlántico - Colombia Rural- Vía Polonuevo Campeche”, de conformidad con el Convenio Interadministrativo No. 833 de 2021-INVIAS Programa Colombia Rural, se identificaron situaciones relacionadas con deficiencias en la calidad y estabilidad de las obras de la placa huella construida en los siete tramos que se ejecutaron en desarrollo del contrato.</t>
  </si>
  <si>
    <t>Deficiencias en el proceso constructivo y calidad de los materiales utilizados. La interventoría no ejerció el control necesario a fin de lograr el cumplimiento del objeto contractual; el hecho de que la interventoría no haya ejercido eficazmente su labor dejó en incertidumbre la calidad de las obras.</t>
  </si>
  <si>
    <t>Conminar al contratista de obra para que realice los arreglos de las deficiencias constructivas identificadas por el Ente de Control.</t>
  </si>
  <si>
    <t>H7ACPColombiaRuralAtlántico. Ejecución obras convenio 837-2021 - Baranoa. Atlántico.
Durante la visita realizada por la CGR al municipio de Baranoa - Atlántico, para verificar las obras ejecutadas bajo el contrato No. LOP-002-2021 suscrito el 23 de septiembre de 2021, cuyo objeto es “Mejoramiento, mantenimiento y rehabilitación de corredores rurales productivos en el municipio de Baranoa Departamento del Atlántico – Colombia Rural. (Vía Campeche - Polonuevo)”, de conformidad con el Convenio Interadministrativo No. 837 de 2021-INVIAS Programa Colombia Rural, se identificaron situaciones relacionadas con deficiencias en la calidad y estabilidad de las obras de la placa huella construida a lo largo de todo el tramo intervenido.</t>
  </si>
  <si>
    <t>Deficiencias en el proceso constructivo y calidad de los materiales utilizados. La calidad de las obras ejecutadas no quedó demostrada a la luz de las normas de construcción del INVIAS, dado que no se evidencia soporte alguno. La interventoría no ejerció el control necesario a fin de lograr el cumplimiento del objeto contractual; el hecho que la interventoría no haya ejercido eficazmente su labor dejó en incertidumbre la calidad de las obras.</t>
  </si>
  <si>
    <t>H8ACPColombiaRuralAtlántico. Ejecución de obras convenio interadministrativo No. 832-2021 municipio de Campo de la Cruz - Atlántico.
En la ejecución del Contrato de Obra Pública No. 263-ACC-2021, contrato derivado del desarrollo del Convenio Interadministrativo 832-2021, en visita realizada a las obras ejecutadas, se evidenciaron fisuras en placas y desgaste prematuro en el pavimento del corredor vial intervenido cuantificándose un daño patrimonial en la inversión de los recursos del convenio por $219.929.553,60.</t>
  </si>
  <si>
    <t>Deficiencias constructivas por parte del contratista y deficiencias en el seguimiento y control de la ejecución de las obras por parte de la interventoría técnica, administrativa, financiera y legal para el Convenio Interadministrativo 832-2021, así como deficiencia del apoyo técnico, brindado por el supervisor del contrato de interventoría designado por EL INSTITUTO.</t>
  </si>
  <si>
    <t>H9ACPColombiaRuralAtlántico. Ejecución obras convenio 2031-2020 - Usiacurí, Atlántico. 
Durante la visita realizada por la CGR al municipio de Usiacurí - Atlántico, para verificar las obras ejecutadas bajo el contrato No. LP-MU-001-2021 suscrito el 11 de octubre de 2021, cuyo objeto es “Mantenimiento y Mejoramiento de Vías Rurales del Programa "Colombia Rural" en el Municipio de Usiacurí - Departamento del Atlántico”, de conformidad con el Convenio Interadministrativo No. 2031 de 2020-INVIAS Programa Colombia Rural, se identificaron situaciones relacionadas con deficiencias en la calidad y estabilidad de las obras de la placa huella construida a lo largo de un tramo del K0+300 al K0+433,5, se evidenció separación de juntas longitudinales, así como agrietamiento en algunas placas y viga riostra, lo cual genera un detrimento en los recursos invertidos en dicha obra en cuantía de $104.653.855.</t>
  </si>
  <si>
    <t>Deficiencias en el proceso constructivo a cargo del contratista, así como deficiencia en la labor ejercida por la interventoría en cuanto al control de calidad a las obras ejecutadas como mecanismo de verificación del cumplimiento del objeto del convenio interadministrativo No.2031 de 2020, así como debilidades en el apoyo técnico, administrativo y financiero brindado por el supervisor del contrato de interventoría designado por Invías.</t>
  </si>
  <si>
    <t>H10ACPColombiaRuralAtlántico. Ejecución de obras - convenio interadministrativo 2589-2019. Municipio de Galapa - Atlántico.
En el proceso de evaluación de ejecución del objeto del Contrato de Obra Pública LP-004-2020, contrato derivado del desarrollo Convenio Interadministrativo 2589-2019 ejecutado a través del municipio de Galapa-Atlántico, se determinó que, del total de las obras ejecutadas en el tramo vial, correspondiente al ítem de “Pavimento concreto rígido 2.0x2.60”, se evidenciaron fisuras en tres (3) placas, afectando la vida útil del pavimento por pérdida de la capacidad de soporte de la capa de subbase por posibles filtraciones de agua.</t>
  </si>
  <si>
    <t>Deficiencias constructivas por parte del contratista y deficiencias en el seguimiento y control de la ejecución de las obras por parte de la interventoría técnica, administrativa, financiera y legal para el Convenio Interadministrativo 2589-2019, así como deficiencia del apoyo técnico, brindado por el supervisor del contrato de interventoría designado por EL INSTITUTO.</t>
  </si>
  <si>
    <t>H11ACPColombiaRuralAtlántico. Ejecución de obras - convenio interadministrativo 2577-2019. Municipio de Candelaria, Atlántico.
En el proceso de evaluación de ejecución del objeto del Contrato de Obra Pública OP103001 de 2020, contrato derivado del desarrollo Convenio Interadministrativo 2577-2019 ejecutado a través del municipio de Candelaria-Atlántico, se encontraron seis (6) placas de pavimentos afectadas por fisuras entre las abscisas K0+830 al K0+900, lo cual genera un detrimento en los recursos invertidos en dicha obra en cuantía de $7.546.852,46 y presunta incidencia disciplinaria por el incumplimiento de la normatividad que rige el proceso.</t>
  </si>
  <si>
    <t>Deficiencias constructivas por parte del contratista y deficiencias en el seguimiento y control de la ejecución de las obras por parte de la interventoría técnica, administrativa, financiera y legal para el Convenio Interadministrativo 2577-2019, así como deficiencia del apoyo técnico, brindado por el supervisor del contrato de interventoría designado por EL INSTITUTO.</t>
  </si>
  <si>
    <t>H12ACPColombiaRuralAtlántico. Ejecución de obras - convenio interadministrativo 1885-2021. Municipio de Polonuevo, Atlántico.
En la ejecución del Contrato de Obra Pública No. 2022-05-04-001, contrato derivado del desarrollo del Convenio Interadministrativo 1885 -2021, en visita realizada a las obras ejecutadas, se evidenciaron fisuras en diez (10) placas en el pavimento del corredor vial intervenido.</t>
  </si>
  <si>
    <t>Deficiencias constructivas por parte del contratista y deficiencias en el seguimiento y control de la ejecución de las obras por parte de la interventoría técnica, administrativa, financiera y legal para el Convenio Interadministrativo 1885-2021, así como deficiencia del apoyo técnico, brindado por el supervisor del contrato de interventoría designado por EL INSTITUTO.</t>
  </si>
  <si>
    <t>Falencias en la planeación de las obras desde la concepción del proyecto siendo una zona de influencia directa del arroyo con tendencia a presentar socavación cerca de la ribera, la prioridad de ejecución de obras correspondía la estabilización del terreno; adicionalmente, a pesar de que se surtió la etapa de revisión de estudios y diseños una vez se dio inicio al contrato, no se contemplaron las obras de estabilización requeridas y se permitió el desarrollo de las obras en la vía; de igual forma se presentan deficiencias en el proceso constructivo a cargo del contratista, así como deficiencia en la labor ejercida por la interventoría en cuanto al control de calidad a las obras ejecutadas, así como debilidades en el apoyo técnico, administrativo y financiero brindado por el supervisor del contrato de interventoría designado por Invías.</t>
  </si>
  <si>
    <t>Vigencia auditoría</t>
  </si>
  <si>
    <t>Administrativo con beneficio de auditoría y presunta incidencia disciplinaria</t>
  </si>
  <si>
    <t>Administrativo con indagación preliminar y presunta incidencia disciplinaria</t>
  </si>
  <si>
    <t>Administrativo con presunta incidencia disciplinaria para indagación preliminar</t>
  </si>
  <si>
    <t>ACPColombiaRural-Boyacá</t>
  </si>
  <si>
    <t>ACPColombiaRural-Antioquia</t>
  </si>
  <si>
    <t>ACPColombiaRural-Atlántico</t>
  </si>
  <si>
    <t>Plan de mejoramiento en atención de Auditoría de Cumplimiento Proyectos Viales en el Departamento del Guaviare. Vigencias 2020 y 2021.
Acción 1 considerada efectiva por la Contraloría General de la República en informe Auditoría Financiera 2023.</t>
  </si>
  <si>
    <t>Plan de mejoramiento en atención de “Actuación Especial de Fiscalización: Contratos suscritos con la firma constructora MECO S.A. y MECO Infraestructura S.A.S.”.
Acción 1 considerada efectiva por la Contraloría General de la República en informe Auditoría Financiera 2023.</t>
  </si>
  <si>
    <t>Acción 1 considerada efectiva por la Contraloría General de la República en informe Auditoría Financiera 2023.</t>
  </si>
  <si>
    <t>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Acción 3 considerada efectiva por la Contraloría General de la República en informe Auditoría Financiera 2023.</t>
  </si>
  <si>
    <t>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Acción 1 considerada efectiva por la Contraloría General de la República en informe Auditoría Financiera 2023.</t>
  </si>
  <si>
    <t>Se reemplazó a GPE (Gerencia de Proyectos Estratégicos) por GGP1 (Gerencia Grandes Proyectos 1), de conformidad con la Resolución INVIAS 3536 del 12 de noviembre de 2021.
Pasa de GGP1 a SMCN.
Acción 2 considerada efectiva por la Contraloría General de la República en informe Auditoría Financiera 2023.</t>
  </si>
  <si>
    <t>H6AF2022. Cálculo provisión contable procesos judiciales, arbitrajes, conciliaciones extrajudiciales.
Subestimación de la cuenta 2.7.01 Litigios y demandas y su correlativa por $8.575.874.915, generada por el menor valor registrado de la provisión contable para procesos judiciales con corte a 31 de diciembre de 2022 en los estados financieros a 31 de diciembre de 2022, respecto al valor registrado en e-KOGUI; sobrestimación de la Cuenta 5.3.68 Provisión Litigios y demandas y su correlativa por $3.362.825.778, generada por la no aplicación del numeral 2.4 Obligación probable del procedimiento contable para el registro de los procesos judiciales, arbitrajes, conciliaciones extrajudiciales y embargos sobre cuentas bancarias establecido por la CNG; sobrestimación de la Subcuenta 4.8.08.26 Recuperaciones y su correlativa por $24.875.539.332, generada por el registro como recuperación de la provisión de procesos judiciales los cuales fueron fallados a favor en vigencias anteriores a 2022 y que no fueron registrados en su momento, incumpliendo el principio de devengo; incertidumbre de la cuenta 2.7.01 Litigios y demandas y su correlativa, generada por el no registro del cálculo de la provisión contable del proceso arbitral 129609 convocado por el Consorcio SES Puente Magdalena.</t>
  </si>
  <si>
    <t>Realizar capacitación a todos los funcionarios y contratistas que realizan la representación judicial del instituto, frente a todo lo que atañe a la calificación de riesgo y registro de provisión de los procesos en el sistema eKogui.</t>
  </si>
  <si>
    <t>H2AF2021. Reclasificación Bienes de Uso Público en Servicio – Red Férrea a cuenta de Terrenos.
En el Comprobante 83185 del 2021-10-29 se registró la siguiente descripción para reclasificar a Bienes de Uso Público los auxiliares Férreos 300507, 501562, 301429 y 300770, y marítimos 300693; lo anterior dado que corresponde a Bienes Concesionados que por su destinación corresponden a bienes de Uso Público. Estas reclasificaciones se realizaron como parte del proceso de depuración de las bases de Bienes Fiscales y Marítimos que administra la Subdirección Administrativa.
Según la revisión y análisis de la información soporte, la entidad efectuó el traslado de la cuenta denominada Edificaciones - Bodega férreas código contable 163703016 (Mat Inmobiliaria 370-550465), a la cuenta código 171014 denominada Terrenos - Bienes de Uso Público en Servicio por $5.858.789.000. Así las cosas, se realizó una reclasificación de un activo depreciable que es Edificaciones a un activo no depreciable que es Terrenos, la cual no es permitida por las normas contables vigentes. De otra parte, no se evidenció avalúos de los predios incluidos en este comprobante ni estudios técnicos de los valores de estos traslados.</t>
  </si>
  <si>
    <t xml:space="preserve">H39AF18. Contrato de Obra 1638 de 2015. Mayor valor pagado por concepto de vigilancia, operación y mantenimiento de túneles sector Cisneros – Loboguerrero.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t>
  </si>
  <si>
    <t>H46AF18. Reductores de Velocidad. Contrato de Obra 1647 de 30-11-2015.
En el sector del pavimento flexible comprendido entre TCC – Tele Bucaramanga en el cual se encuentran instalados estoperoles por parte del Contratista, se presenta desprendimiento prematuro de varios de estos elementos (...).</t>
  </si>
  <si>
    <t>En atención de lo acordado en mesa de trabajo realizada con la Oficina Asesora Jurídica el 07 de octubre de 2020, se excluye a esta dependencia del “Área Líder”. 
Se reasigna de la Dirección de Ejecución y Operación a la Dirección Técnica y de Estructuración y a la Subdirección de Estructuración de Proyectos por lineamiento del Director General, según memorando DG 56544 del 28 de julio de 2022.
Acción 1 considera efectiva de conformidad con la Circular 05 de 2019 de la CGR.</t>
  </si>
  <si>
    <t>H2DP17. Ajuste factor multiplicador contrato N° 1739 de 2015.
Revisada las actas de costos de interventoría de los meses de diciembre de 2016 y enero de 2017, se observó que se realizó el pago de las actas de costos de interventoría de los respectivos meses con un factor multiplicador ajustado pero no en la proporción correspondiente, generándose un mayor valor pagado por este concepto.
Presunto daño patrimonial por valor de $164.720.</t>
  </si>
  <si>
    <t>En atención de lo acordado en mesa de trabajo realizada con la Oficina Asesora Jurídica el 07 de octubre de 2020, se excluye a esta dependencia del “Área Líder”. 
Se reasigna de la Dirección de Ejecución y Operación a la Dirección Técnica y de Estructuración y a la Subdirección de Estructuración de Proyectos por lineamiento del Director General, según memorando DG 56544 del 28 de julio de 2022.
Acción 1 considera efectiva de conformidad con la Circular 05 de 2019 de la CGR.
Acción 2 considerada efectiva por la Contraloría General de la República en informe Auditoría Financiera 2023.</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</si>
  <si>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t>
  </si>
  <si>
    <t>Publicación en Secop
(Adjudicación)</t>
  </si>
  <si>
    <t>Acción de mejora reformulada, aprobada por Director General según memorando 2024I-VBOG-051476 del 26 de julio de 2024.</t>
  </si>
  <si>
    <t>Entregas del Corredor Ferrero Bogotá - Facatativá desde el K+0582 al K40+374.2</t>
  </si>
  <si>
    <t>Entrega del corredor férreo del tren de cercanías a la Gobernación de Cundinamarca por intermedio de la Empresa Férrea Regional (EFR), en el marco del convenio 1287-2019 desarrollo del proyecto Regiotram.</t>
  </si>
  <si>
    <t>Acción 1.
Lograr que se invierta los recursos públicos del anticipo en la obra.</t>
  </si>
  <si>
    <t>Garantizar la inversión total del anticipo en la obra.</t>
  </si>
  <si>
    <t xml:space="preserve"> Certificación de la Subdirección Financiera de amortización del anticipo </t>
  </si>
  <si>
    <t xml:space="preserve">Lograr que se invierta los recursos públicos del anticipo en la obra del contrato 1628 de 2020. </t>
  </si>
  <si>
    <t>Plan de mejoramiento en atención de “Actuación Especial de Fiscalización: Contratos suscritos con la firma constructora MECO S.A. y MECO Infraestructura S.A.S.”.
Pasa de GGP3 a SMCN.
Acción de mejora reformulada, aprobada por Director General según memorando 2024I-VBOG-051476 del 26 de julio de 2024.</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</si>
  <si>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1 - Actividad 1.</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</si>
  <si>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1 - Actividad 2.</t>
  </si>
  <si>
    <t xml:space="preserve">Lograr que se invierta los recursos públicos del anticipo en la obra del contrato 1758 de 2020. </t>
  </si>
  <si>
    <t>H16AC2023. Ejecución de obras convenio 1575 de 2020 del Programa Colombia Rural con el municipio de Timaná, Huila.
El Instituto Nacional de Vías suscribió el 16/12/2020 el convenio 1575-2020 con el municipio de Timaná, Huila, en el marco del programa Colombia Rural, del cual se derivó el contrato de obra LP 01 de 2021 (suscrito por el municipio de Timaná) con el objeto de realizar la “RECONSTRUCCIÓN DEL PUENTE VEHICULAR SOBRE EL RÍO TIMANÁ, QUE COMUNICA CASCO URBANO Y LAS VEREDAS SAN MARCOS, LOMA LARGA, TOBO Y FLORIDA EN EL MUNICIPIO DE TIMANÁ, DEPARTAMENTO DEL HUILA”; sin embargo, el plazo del contrato se cumplió sin ser ampliado y las obras no tienen ejecución desde febrero de 2023, quedando inconclusas, con una inversión total de $548.884.645,32, ocasionando un daño fiscal por tal valor.</t>
  </si>
  <si>
    <t>Informe de la interventoría con registro fotográfico en el cual se evidencie el avance de las obras.</t>
  </si>
  <si>
    <t xml:space="preserve"> Informe de interventoría</t>
  </si>
  <si>
    <t>H30AEFCAT1765-2023-1. ESTABILIDAD DE LA OBRA, EN CONTRATO DE OBRA 180 – 2020.
Se evidenció en visita técnica realizada la semana del 4 al 8 de septiembre de 2023 que, pese a las condiciones topográficas de alta pendiente y a la susceptibilidad, a la erosión de los suelos en las zonas de ejecución del proyecto y a haberse pactado dentro de las obligaciones contractuales la “Complementación y ajustes a estudios y diseños”, durante las etapas de diseños previos y de ejecución, se omitió la proyección y posterior construcción de elementos para la disipación de la energía cinética del flujo transportado a través de las alcantarillas, ignorando lo contemplado en la cartilla de obras menores de drenaje y estructuras viales del Programa Colombia Rural – adoptada por INVIAS mediante Resolución 2483 del 19 de octubre de 2020, así como en el Manual de Drenaje para carreteras del INVÍAS (2009).
Se configura un hallazgo con incidencia fiscal por la cuantía de $109.393.446.
Acción 1.</t>
  </si>
  <si>
    <t>H30AEFCAT1765-2023-1. ESTABILIDAD DE LA OBRA, EN CONTRATO DE OBRA 180 – 2020.
Se evidenció en visita técnica realizada la semana del 4 al 8 de septiembre de 2023 que, pese a las condiciones topográficas de alta pendiente y a la susceptibilidad, a la erosión de los suelos en las zonas de ejecución del proyecto y a haberse pactado dentro de las obligaciones contractuales la “Complementación y ajustes a estudios y diseños”, durante las etapas de diseños previos y de ejecución, se omitió la proyección y posterior construcción de elementos para la disipación de la energía cinética del flujo transportado a través de las alcantarillas, ignorando lo contemplado en la cartilla de obras menores de drenaje y estructuras viales del Programa Colombia Rural – adoptada por INVIAS mediante Resolución 2483 del 19 de octubre de 2020, así como en el Manual de Drenaje para carreteras del INVÍAS (2009).
Se configura un hallazgo con incidencia fiscal por la cuantía de $109.393.446.
Acción 2.</t>
  </si>
  <si>
    <t>H30AEFCAT1765-2023-1. ESTABILIDAD DE LA OBRA, EN CONTRATO DE OBRA 180 – 2020.
Se evidenció en visita técnica realizada la semana del 4 al 8 de septiembre de 2023 que, pese a las condiciones topográficas de alta pendiente y a la susceptibilidad, a la erosión de los suelos en las zonas de ejecución del proyecto y a haberse pactado dentro de las obligaciones contractuales la “Complementación y ajustes a estudios y diseños”, durante las etapas de diseños previos y de ejecución, se omitió la proyección y posterior construcción de elementos para la disipación de la energía cinética del flujo transportado a través de las alcantarillas, ignorando lo contemplado en la cartilla de obras menores de drenaje y estructuras viales del Programa Colombia Rural – adoptada por INVIAS mediante Resolución 2483 del 19 de octubre de 2020, así como en el Manual de Drenaje para carreteras del INVÍAS (2009).
Se configura un hallazgo con incidencia fiscal por la cuantía de $109.393.446.
Acción 3.</t>
  </si>
  <si>
    <t>Modificar el formato del informe de supervisión incluyendo un componente que permita llevar registro de las mesas de trabajo técnicas periódicas que sean realizadas por los actores del convenio</t>
  </si>
  <si>
    <t>Fortalecimiento de los Instrumentos de supervisión dispuestos por el Instituto</t>
  </si>
  <si>
    <t>Taller práctico dirigido a los supervisores de contratos y/o convenios y a los apoyos a la supervisión en las generalidades del Capítulo de Supervisión con énfasis en la manera correcta del diligenciamiento del formato de informe de supervisión.</t>
  </si>
  <si>
    <t xml:space="preserve">Listados de Asistencia </t>
  </si>
  <si>
    <t>Acción de mejora reformulada, aprobada por el Director General según memorando 2024I-VBOG-051476 del 26 de julio de 2024.</t>
  </si>
  <si>
    <t>Se ajusta "área líder" en virtud del memorando 2024I-VBOG-030972 del 21/05/2024. Por lo cual, se excluye a la Secretaría General y a la Subdirección Administrativa, cuya competencia corresponde a los bienes fiscales (Acción 1 - Actividades 1, 2 y 3).
Acción de mejora reformulada, aprobada por el Director General según memorando 2024I-VBOG-051476 del 26 de julio de 2024.</t>
  </si>
  <si>
    <t>Se ajusta área líder, pasa de la Subdirección de Vías Regionales a la Subdirección Marítima, Fluvial y Férrea por competencia, según Decreto 1292 de 2021.
Acción de mejora reformulada, aprobada por el Director General según memorando 2024I-VBOG-051476 del 26 de julio de 2024.</t>
  </si>
  <si>
    <t>Realizar dos (2) capacitaciones para los Supervisores y Directores Territoriales de los contratos suscritos por parte del INVIAS, con el fin de evidenciar la importancia de los instructivos de los Balance a la Terminación del contrato de obra en los componentes Ambiental, Social, Predial y de sostenibilidad  formalizados en al aplicativo Kawak.</t>
  </si>
  <si>
    <t>Dos (2) capacitaciones para los Supervisores y Directores Territoriales de los contratos suscritos por parte del INVIAS, con el fin de evidenciar la importancia de los instructivos de los Balance a la Terminación del contrato de obra en los componentes Ambiental, Social, Predial y de sostenibilidad  formalizados en al aplicativo Kawak.</t>
  </si>
  <si>
    <t xml:space="preserve">Registros de las dos capacitaciones (Planta central -Directores territoriales)    </t>
  </si>
  <si>
    <t>H13ACPColombiaRuralAtlántico. Ejecución obras convenio 1888-2021 - Repelón, Atlántico. 
Durante la visita realizada por la CGR al municipio de Repelón - Atlántico, para verificar las obras ejecutadas bajo el contrato No. LP. 2022-04-25-001 suscrito el 25 de abril de 2021, cuyo objeto es “Mejoramiento de vías rurales en el municipio de Repelón, Departamento del Atlántico del programa Colombia Rural Nacional”, de conformidad con el Convenio Interadministrativo No. 1888 de 2021-INVÍAS, se identificaron situaciones que ponen en riesgo la estabilidad de las obras que se están ejecutando en desarrollo del contrato debido a que es una zona con tendencia creciente a la socavación en la ribera del arroyo paralelo a la vía lo que empezó a ocasionar pérdida de la banca, sin embargo pese a la imperiosa necesidad de atender esta situación, no se tuvo en cuenta al estructurar el proyecto; asimismo, se evidenciaron deficiencias en la calidad de las obras ejecutadas por deterioro prematuro en las obras construidas.</t>
  </si>
  <si>
    <t>La Dirección de Ejecución y Operación y la Subdirección de Vías Regionales habían formulado dos acciones iguales con diferente fecha de terminación. En consulta realizada por la OCI mediante correo electrónico del 08/08/2024, en atención de solicitud realizada por la Dirección Territorial Atlántico, la Dirección de Ejecución y Operación, según correo electrónico del 09/08/2024, confirmó que la fecha definitiva es el 30/09/2024. Por lo cual, se eliminó la acción con fecha 31/10/2024. El total de acciones pasó de 732 a 731</t>
  </si>
  <si>
    <t>H1AF2023. Registro contable reconocimiento y clasificación de los bienes de uso público en construcción.
Incorrección de cantidad en red carretera por sobrestimación neta de $4.734.228.666,94, debido a que del proceso de revisión y verificación del movimiento contable registrado en el SIIF correspondientes a los registros contables débitos y créditos de la vigencia 2023 en la Subcuenta 170501-Red Carretera, se identificaron incorreciones materiales en el registro de comprobantes contables de reconocimiento y clasificación de Bienes de Uso Público – BUP en construcción, contraviniendo lo establecido en El numeral 4.1.1., 4.1.2. y 4.2.1. del Marco Conceptual para la Preparación y Presentación de Información Financiera de las entidades de Gobierno; el numeral 11.1 y 11.2. de las Normas para el reconocimiento, medición, revelación y presentación de los hechos económicos de las Entidades de Gobierno; el numeral 6.1., 6.2. y 6.3. del Manual de Políticas Contables bajo el Marco Normativo para Entidades de Gobierno del Instituto Nacional de Vías – INVIAS establecido mediante Resolución No. 5143 del 30 de diciembre de 2022.</t>
  </si>
  <si>
    <t>Deficiencias en los controles establecidos para el reconocimiento inicial y/o posterior de los Bienes de Uso Público en Construcción en la vigencia 2023, incumpliendo lo establecido en las Políticas Contables del INVIAS y las normas para el reconocimiento, medición, revelación y presentación de los hechos económicos de las Entidades de Gobierno.</t>
  </si>
  <si>
    <t xml:space="preserve">Elaborar Instructivo para que se clasifique adecuadamente las obras de infraestructura desde el módulo de cuenta por pagar.
</t>
  </si>
  <si>
    <t xml:space="preserve">Elaborar, formalizar, socializar e implementar el "Instructivo para el reconocimiento de cuentas por pagar" originadas en la ejecución de contratos de obra pública ordenados por el INVIAS. 
</t>
  </si>
  <si>
    <t xml:space="preserve">Instructivo elaborado, formalizado y socializado
</t>
  </si>
  <si>
    <t>AF2023</t>
  </si>
  <si>
    <t>H2AF2023. Información cualitativa y cuantitativa revelada en las notas a los estados financieros del INVIAS a 31 de diciembre de 2023.
Incorrección de revelación en activos, pasivo, ingresos y gastos, evidenciada en el proceso de revisión y verificación de la información cualitativa y cuantitativa revelada en las Notas a los Estados Financieros del INVIAS a 31 de diciembre de 2023, donde se observó una serie de incorreciones relacionadas con: falta de información a revelar e incorrecciones de presentación.</t>
  </si>
  <si>
    <t>Incumplimiento de los requerimientos normativos referente a las revelaciones cualitativas y cuantitativas mínimas que establece el Marco Normativo Contable, las normas de reconocimiento, medición, revelación y presentación de los hechos económicos por parte de las entidades de gobierno y la Resolución 038 de 2024; igualmente, a deficiencias del proceso de control interno contable en la elaboración de las Notas a los Estados Financieros con corte al cierre de la vigencia 2023.</t>
  </si>
  <si>
    <t>Realizar pre cierre contable con la información del 30 de septiembre del año en curso, con el fin de realizar las notas con todos los cuadros soportes que solicita la Contaduría General de la Nación, para validar las necesidades de información y realizar los requerimientos pertinentes con corte a 31 de diciembre de 2024.</t>
  </si>
  <si>
    <t xml:space="preserve">Realizar notas preliminares a los Estados Contables con corte a 30 de septiembre de 2024.
</t>
  </si>
  <si>
    <t xml:space="preserve">Notas preliminares a los Estados Contables a 30 de septiembre de 2024
</t>
  </si>
  <si>
    <t>H3AF2023. Cambios en las estimaciones contables y corrección de errores.
Incorrección por incertidumbre en el saldo de la Cuenta 1.7.85-DEPRECIACIÓN ACUMULADA DE BIENES DE USO PÚBLICO EN SERVICIO (CR) por $13.406.794.601.981,60; una sobrestimación de los Pasivos por $5.738.472.366, debido a que se identificó que para los hallazgos 02 y 04 establecidos en el Informe de Auditoría Financiera Vigencia 2022 CGR-CDSI Nro. 006 de Junio de 2023, no se evidencia cumplimiento de las acciones de mejora establecidas en el plan de mejoramiento a 31 de diciembre de 2023.
Por lo anterior, el INVIAS al no realizar los ajustes contables en la vigencia 2023 que corrigieran o ajustaran las situaciones encontradas y descritas en los hallazgos 02 y 04, los Estados Financieros a 31 de diciembre de 2023 continúan presentando cifras con incertidumbre y sobrestimadas.
Acción 1.</t>
  </si>
  <si>
    <t>Incumplimiento de las normas para el reconocimiento, medición, revelación y presentación de los hechos del Marco Normativo para Entidades de Gobierno respecto a las Políticas Contables, cambios en las estimaciones contables y corrección de errores afectando el reconocimiento y presentación de los hechos económicos en los estados financieros del INVIAS a 31 de diciembre de 2023.</t>
  </si>
  <si>
    <t xml:space="preserve">Actualizar, formalizar y socializar el Manual de Políticas Contables con los criterios técnicos con los cuales se establece la vida útil de las Infraestructuras Públicas de Transporte a cargo del INVIAS.
</t>
  </si>
  <si>
    <t>Manual de políticas contables actualizado, formalizado y socializado</t>
  </si>
  <si>
    <t>H3AF2023. Cambios en las estimaciones contables y corrección de errores.
Incorrección por incertidumbre en el saldo de la Cuenta 1.7.85-DEPRECIACIÓN ACUMULADA DE BIENES DE USO PÚBLICO EN SERVICIO (CR) por $13.406.794.601.981,60; una sobrestimación de los Pasivos por $5.738.472.366, debido a que se identificó que para los hallazgos 02 y 04 establecidos en el Informe de Auditoría Financiera Vigencia 2022 CGR-CDSI Nro. 006 de Junio de 2023, no se evidencia cumplimiento de las acciones de mejora establecidas en el plan de mejoramiento a 31 de diciembre de 2023.
Por lo anterior, el INVIAS al no realizar los ajustes contables en la vigencia 2023 que corrigieran o ajustaran las situaciones encontradas y descritas en los hallazgos 02 y 04, los Estados Financieros a 31 de diciembre de 2023 continúan presentando cifras con incertidumbre y sobrestimadas.
Acción 2.</t>
  </si>
  <si>
    <t>H4AF2023. Metodología provisión contable procesos judiciales, arbitrajes, conciliaciones extrajudiciales.
Analizada la información entregada por el INVIAS y en particular la Respuesta del literal A (Oficio INVIAS 2024S-VBOG-013431 del 11 de marzo de 2024), se evidencia que el INVIAS realizó el cálculo de la Provisión Contable de los procesos judiciales, conciliaciones extrajudiciales y trámites arbitrales con corte a 31 de diciembre de 2023 de forma automática a través del aplicativo eKOGUI omitiendo que la parametrización del eKOGUI para el cálculo de la provisión contable está enmarcada en la Resolución 431 de 2023 y no en la Resolución 353 de 2016, por consiguiente las políticas contables del INVIAS se encuentran desactualizadas en atención a la metodología que se está aplicando para el cálculo de la provisión contable de sentencias y conciliaciones, asimismo se identifica una incorrección en las Revelaciones realizadas en las Notas a los Estados Financieros a 31 de diciembre de 2023 respecto de la metodología establecida para el cálculo de la provisión contable.
Acción 1.</t>
  </si>
  <si>
    <t>Deficiencias de control interno contable en la revisión de la aplicación de la metodología de reconocido valor técnico para el cálculo de la provisión contable de los procesos judiciales, conciliaciones extrajudiciales y trámites arbitrales en contra de la entidad, deficiencias en actividades de control interno contable para verificar la consistencia de la información de la provisión de procesos judiciales y laudos arbitrales en el e-KOGUI y las parámetros establecidos en las políticas contables del INVIAS.</t>
  </si>
  <si>
    <t>Fortalecer el control interno contable a través de la revisión y actualización de la guía de provisiones, activos y pasivos contingentes, conforme a los lineamientos y normatividad aplicable.</t>
  </si>
  <si>
    <t>Actualización de la guía ADJU-GUI-3 - PROVISIONES, ACTIVOS Y PASIVOS CONTINGENTES.</t>
  </si>
  <si>
    <t>Guía actualizada</t>
  </si>
  <si>
    <t>H4AF2023. Metodología provisión contable procesos judiciales, arbitrajes, conciliaciones extrajudiciales.
Analizada la información entregada por el INVIAS y en particular la Respuesta del literal A (Oficio INVIAS 2024S-VBOG-013431 del 11 de marzo de 2024), se evidencia que el INVIAS realizó el cálculo de la Provisión Contable de los procesos judiciales, conciliaciones extrajudiciales y trámites arbitrales con corte a 31 de diciembre de 2023 de forma automática a través del aplicativo eKOGUI omitiendo que la parametrización del eKOGUI para el cálculo de la provisión contable está enmarcada en la Resolución 431 de 2023 y no en la Resolución 353 de 2016, por consiguiente las políticas contables del INVIAS se encuentran desactualizadas en atención a la metodología que se está aplicando para el cálculo de la provisión contable de sentencias y conciliaciones, asimismo se identifica una incorrección en las Revelaciones realizadas en las Notas a los Estados Financieros a 31 de diciembre de 2023 respecto de la metodología establecida para el cálculo de la provisión contable.
Acción 2.</t>
  </si>
  <si>
    <t xml:space="preserve">Ajustar Manual de políticas contables con la nueva normatividad aplicable de provisión contable, Resolución 431 de 2023 emitida por la Agencia Nacional de Defensa Jurídica del Estado. </t>
  </si>
  <si>
    <t xml:space="preserve">Actualizar, formalizar y socializar el Manual de Políticas Contables con la Resolución 431 de 2023 emitida por la Agencia Nacional de Defensa Jurídica del Estado. </t>
  </si>
  <si>
    <t>SF- SDJ</t>
  </si>
  <si>
    <t>Secretaría General - Dirección Jurídica</t>
  </si>
  <si>
    <t>H5AF2023. Reconocimiento de activos controlados por el INVIAS.
Incorrección de cantidad por subestimación en la Cuenta 1705 BIENES DE USO PÚBLICO EN CONSTRUCCIÓN por valor de $8.085.339.843, debido a que no se encuentra registrado en los Estados Financieros del INVIAS a 31 de diciembre de 2023 la superestructura del Puente Vehicular ubicado en Quebrada Blanca y que fue recibido por el INVIAS mediante dos documentos el primero acta de entrega del 19 de julio de 2018 donde se entrega físicamente la estructura del Puente Quebrada Blanca en las bodegas del INVIAS y mediante Acta de entrega del 19 de julio de 2019 donde se realiza la entrega formal y legal de la superestructura.
Acción 1.</t>
  </si>
  <si>
    <t>Deficiencias en los controles del proceso de control interno contable respecto al registro de los hechos económicos dentro de la vigencia en la que se presenta y por deficiencias en los controles para el reporte de la información que afecta los estados financieros del INVIAS por parte de la Subdirección de Prevención y Atención de Emergencias – SPA.</t>
  </si>
  <si>
    <t xml:space="preserve">Elaborar y/o actualizar el procedimiento para mejorar el control físico y contable de los bienes sobrantes de obra que sean de responsabilidad o propiedad del INVIAS, de manera conjunta con las Subdirecciones Financiera, Gestión del Riesgo (antes Prevención y Atención de Emergencias), Administrativa y Gestión Integral de Carreteras Nacionales.
</t>
  </si>
  <si>
    <t>1. Adelantar mesa de trabajo entre las Subdirecciones Administrativa, Financiera, Gestión del Riesgo y Gestión Integral de Carreteras Nacionales, para elaborar de manera conjunta el procedimiento de administración física y contable de los bienes sobrantes de obra.
2. Aprobar y socializar con las áreas involucradas, el nuevo procedimiento implementado</t>
  </si>
  <si>
    <t>Procedimiento de control físico y contable, socializado e  implementado</t>
  </si>
  <si>
    <t>SF-SA-SGR-SGI</t>
  </si>
  <si>
    <t>Secretaría General - Dirección Técnica y de Estructuración - Dirección de Ejecución y Operación</t>
  </si>
  <si>
    <t>H5AF2023. Reconocimiento de activos controlados por el INVIAS.
Incorrección de cantidad por subestimación en la Cuenta 1705 BIENES DE USO PÚBLICO EN CONSTRUCCIÓN por valor de $8.085.339.843, debido a que no se encuentra registrado en los Estados Financieros del INVIAS a 31 de diciembre de 2023 la superestructura del Puente Vehicular ubicado en Quebrada Blanca y que fue recibido por el INVIAS mediante dos documentos el primero acta de entrega del 19 de julio de 2018 donde se entrega físicamente la estructura del Puente Quebrada Blanca en las bodegas del INVIAS y mediante Acta de entrega del 19 de julio de 2019 donde se realiza la entrega formal y legal de la superestructura.
Acción 2.</t>
  </si>
  <si>
    <t xml:space="preserve">Elaborar y/o actualizar el procedimiento para mejorar el control físico y contable de los bienes derivados y/o sobrantes de obra que sean de responsabilidad o propiedad del INVIAS, de manera conjunta con las Subdirecciones Financiera, Gestión del Riesgo (antes Prevención y Atención de Emergencias), Administrativa y Gestión Integral de Carreteras Nacionales.
</t>
  </si>
  <si>
    <t>3. Realizar el levantamiento del inventario detallado y valorizado de las estructuras metálicas que se encuentran bajo la custodia de la Subdirección de Gestión del Riesgo, en la denominada Bodega de Puentes ubicada en Fontibón, así como coordinar el registro contable de dichas estructuras
4. Realizar la entrega por parte de la Subdirección de Gestión del Riesgo a la Subdirección Administrativa del inventario detallado y valorizado de las estructuras metálicas que se encuentran bajo su custodia, en la denominada Bodega de Puentes ubicada en Fontibón
5. Coordinar con la Subdirección Financiera el registro contable del inventario de estructuras metálicas entregado por parte de la Subdirección de Gestión del Riesgo a la Subdirección Administrativa.</t>
  </si>
  <si>
    <t>3. Inventario detallado y valorizado de los bienes que reposan en la bodega de puentes levantado por parte de la Subdirección de Gestión del Riesgo.
4. Acta de entrega final del inventario detallado y valorizado de los bienes que reposan en la bodega de puentes suscrita entre las Subdirecciones de Gestión del Riesgo y Administrativa.
5. Informe o reporte del registro contable emitido por la Subdirección Financiera sobre el inventario de estructuras metálicas que reposan en custodia de la Subdirección Administrativa.</t>
  </si>
  <si>
    <t>SGR (3)-SGR-SA (4)-SF-SA (5)</t>
  </si>
  <si>
    <t>H6AF2023. Recursos de crédito interno del presupuesto de ingresos - proyecto de titularización de peajes.
En el marco del proyecto de Operación de Crédito Público – Titularización, el INVIAS presupuestó ingresos propios durante la vigencia fiscal 2023 por $399.999 millones los cuales no fueron recaudados. Así mismo comprometió recursos para ejecutar proyectos a través del recaudo proveniente del proyecto por $199.167 millones de los cuales se pagaron $ 91.890 millones.</t>
  </si>
  <si>
    <t>Ineficiente seguimiento por parte del INVIAS al recaudo de ingresos propios, a una deficiente planeación presupuestal y falta de análisis del comportamiento financiero y presupuestal del Instituto. Igualmente, a la ausencia de acciones tendientes a minimizar el impacto generado como resultado de suscribir compromisos de gasto superiores al recaudo efectivo de los ingresos y de efectuar la inversión de recursos cuya liquidez no estaba garantizada.</t>
  </si>
  <si>
    <t>A partir de la información suministrada por la Subdirección Financiera, referente al comportamiento del recaudo de los recursos propios y recursos provenientes de otras fuentes de financiación; la Dirección General elaborará dos requerimientos de informe dirigidos a los ordenadores del gasto y jefes de unidades ejecutoras, respecto a los lineamientos tendientes a evitar comprometer recursos que no cuenten con su debido respaldo presupuestal.</t>
  </si>
  <si>
    <t>Memorandos circulares dirigidos a ordenadores del gasto, jefes unidades ejecutoras, Oficina Asesora de Planeación, Subdirección Financiera y la Dirección Jurídica.</t>
  </si>
  <si>
    <t>Memorandos circulares</t>
  </si>
  <si>
    <t>H7AF2023. Justificación constitución de reservas presupuestales.
El Invias constituyo 46 reservas presupuestales en la vigencia 2023 por $46.781.877.243 que no cuentan con una justificación de constitución relacionada a eventos excepcionales o fuerza mayor.</t>
  </si>
  <si>
    <t>Deficiencias en la planeación y la gestión contractual toda vez que la entidad suscribió los contratos y/o actas de inicio solo hasta finales del mes de diciembre, incluso los últimos días del año (28 al 31 de diciembre), cuyos plazos inicialmente pactados no permitían el cumplimiento del objeto contractual y se supeditaban al cierre de la vigencia, generando un halo de legalidad pero de imposible cumplimiento para lograr la ejecución presupuestal dentro de la vigencia del recurso. Lo cual implica una gestión deficiente en cuanto a la planeación de la ejecución presupuestal de gastos y conllevando deficiencias en la estructuración de los contratos para lograr los fines de la contratación y la consecución de bienes y servicios acorde a las necesidades presupuestadas tanto para el funcionamiento como para la inversión de recursos por parte de la entidad.</t>
  </si>
  <si>
    <t>Mejorar la planeación de la ejecución presupuestal de gastos para lograr los fines de la contratación y la consecución de bienes y servicios acorde a las necesidades presupuestadas tanto para el funcionamiento como para la inversión de recursos por parte de la entidad.</t>
  </si>
  <si>
    <t>Establecer acuerdos de niveles de servicios   entre las subdirecciones adscritas a la Dirección de Ejecución y Operación y la Oficina Asesora de Planeación con el fin de adelantar los tramites presupuestales de vigencias futuras con la debida oportunidad.</t>
  </si>
  <si>
    <t>Acuerdos de niveles de servicio</t>
  </si>
  <si>
    <t>SVR-SGI-SMF-SMCN
(Unidades ejecutoras)</t>
  </si>
  <si>
    <t>H8AF2023. Fenecimiento de las reservas presupuestales constituidas en la vigencia 2022.
Se presentó fenecimiento de reservas presupuestales constituida en la vigencia 2022 por $230.522.937.204,85, ya que no se ejecutaron en la vigencia 2023, dando lugar a un desequilibrio presupuestal de los contratos relacionados y una posible subestimación del presupuesto a ejecutar en la vigencia 2023, para asumir obligaciones con terceros que no fueron tramitadas por la entidad.
Acción 1.</t>
  </si>
  <si>
    <t>Deficiencias y limitaciones en el desarrollo de las actividades de cierre presupuestal, toda vez que de un universo de $2.245.877.585.704,68, fenecieron 1065 reservas presupuestales por valor de $237.213.707.834,63, equivalente al 10.5% del valor total de las reservas presupuestales constituidas en la vigencia 2022, por parte de las unidades administrativas que tenían a su cargo el trámite y supervisión de la ejecución contractual.</t>
  </si>
  <si>
    <t>H8AF2023. Fenecimiento de las reservas presupuestales constituidas en la vigencia 2022.
Se presentó fenecimiento de reservas presupuestales constituida en la vigencia 2022 por $230.522.937.204,85, ya que no se ejecutaron en la vigencia 2023, dando lugar a un desequilibrio presupuestal de los contratos relacionados y una posible subestimación del presupuesto a ejecutar en la vigencia 2023, para asumir obligaciones con terceros que no fueron tramitadas por la entidad.
Acción 2 - Actividad 1.</t>
  </si>
  <si>
    <t xml:space="preserve">Articular desde la Secretaría General lineamientos sobre la constitución y ejecución de las reservas presupuestales del Instituto. </t>
  </si>
  <si>
    <t xml:space="preserve">Impartir desde la Secretaría General una circular con lineamientos a las Unidades Ejecutoras, solicitando la validación de los saldos de compromisos no obligados al cierre de cada vigencia y la solicitud de justificación para: A). la de anulación de aquellos saldos que no constituyan una obligación real para la entidad, con la finalidad de depurar las Reservas constituidas automáticamente en el SIIF dentro del calendario de cierre de cada vigencia,  B) la constitución de las reservas que, según las Unidades Ejecutoras, deban quedar registradas, en el marco de lo establecido en el EOP.
</t>
  </si>
  <si>
    <t xml:space="preserve">Circular emitida y socializada </t>
  </si>
  <si>
    <t>SG
(Unidades ejecutoras)</t>
  </si>
  <si>
    <t>H8AF2023. Fenecimiento de las reservas presupuestales constituidas en la vigencia 2022.
Se presentó fenecimiento de reservas presupuestales constituida en la vigencia 2022 por $230.522.937.204,85, ya que no se ejecutaron en la vigencia 2023, dando lugar a un desequilibrio presupuestal de los contratos relacionados y una posible subestimación del presupuesto a ejecutar en la vigencia 2023, para asumir obligaciones con terceros que no fueron tramitadas por la entidad.
Acción 2 - Actividad 2.</t>
  </si>
  <si>
    <t>Realizar desde la Subdirección Financiera, la circularización de los saldos de Reservas constituidas a todas las unidades ejecutoras, con corte marzo, junio y septiembre de cada año, con la finalidad que, los Ordenadores de Gasto y Supervisores respectivos, informen las novedades que conlleven a una posible cancelación o disminución de estas. Como resultado de esta acción documentar los ajustes procedentes en las reservas.</t>
  </si>
  <si>
    <t>H9AF2023. Pasivos exigibles - vigencias expiradas en la vigencia 2023.
En la vigencia fiscal 2023, el Instituto Nacional de Vías realizó el trámite de (74) pasivos exigibles – vigencias expiradas por $17.198.341.114 para el pago de obligaciones, a las que no se les dio trámite en la vigencia fiscal en la que fueron originadas, dentro de las cuales se evidenciaron 11 pasivos exigibles por valor de $6.529.898.196,95 que no cuentan con una justificación oportuna.</t>
  </si>
  <si>
    <t>Deficiencias y limitaciones para el desarrollo de las actividades de cierre presupuestal de las vigencias fiscales 2023, así como deficiencias administrativas relacionadas con la omisión de los procesos según el procedimiento EDEP-PR-11 “Tramite de pago de pasivos exigibles-vigencias expiradas”, numeral 3 con los responsables involucrados Unidad ejecutora, Grupo de Gestión Presupuestal, Grupo del Banco de Proyectos, Dirección General, Oficina de Control Interno, Dirección Jurídica, Oficina de Control Disciplinario y Subdirección Financiera, así como el numeral 5 Políticas de Operación para darle tramite a las obligaciones de la entidad.</t>
  </si>
  <si>
    <t xml:space="preserve">Articular desde la Secretaría General lineamientos sobre la constitución y ejecución de las reservas presupuestales del Instituto y pasivos exigibles.  </t>
  </si>
  <si>
    <t>1.    Introducir en la circular de cierre de cada vigencia fiscal, un calendario específico para la radicación de las cuentas de la Reserva Presupuestal, que anticipe la fecha de presentación de estas, de tal forma que se alcancen a tramitar dentro del último periodo del año.
2.    Emitir desde la Secretaría General del Instituto una circular con parámetros precisos para el trámite de las Reservas Presupuestales, cuentas por pagar y pasivos exigibles, socializar estas instrucciones con los coordinadores de la subdirección financiera para su aplicación inmediata.</t>
  </si>
  <si>
    <t>H10AF2023. Ejecución de recursos adición al contrato de obra 2125 de 2021.
Se solicitaron recursos adicionales para la ejecución del contrato de obra que finalmente no fueron invertidos en las necesidades de mantenimiento periódico identificadas en el tramo vial objeto de intervención (principalmente tramo 7010 Cúcuta - Puente Internacional Simón Bolívar), generando pérdida de apropiación presupuestal, por la falta de diligencia de parte del contratista de obra para implementar acciones de contingencia que permitieran ejecutar la totalidad de los recursos en el plazo contractual establecido.
Se evidencia que el valor total ejecutado conforme al acta de entrega y recibo definitivo de obra fue de $13.127.388.238, contra el valor actualizado del contrato de obra que corresponde a $14.334.396.173 incluida la Adición Nro. 02, por tanto, se establece una pérdida de apropiación por $1.207.007.935.</t>
  </si>
  <si>
    <t>Deficiencias en la planificación y control de las obras a ejecutar con los recursos que se adicionaron al contrato, que en parte se previeron destinar para una intervención en el Puente Internacional Simón Bolívar y finalmente no se ejecutó, por tanto, al estar incluidos los recursos en el presupuesto de obra para actividades de pavimentación correspondientes a mantenimiento periódico, por la falta de diligencia de parte del contratista de obra para implementar acciones de contingencia que permitieran ejecutar la totalidad de los recursos en el plazo contractual establecido, finalizó el plazo del contrato sin que se invirtieran completamente los recursos destinados para la ejecución de las obras de mantenimiento periódico previstas.
Por tanto, se identifican deficiencias de parte de la interventoría respecto al efectivo seguimiento y control a la ejecución del cronograma de obra y plan de inversión de parte del contratista, a su vez falencias en la gestión contractual desplegada por INVIAS, quien tenía a su cargo el respectivo seguimiento del contrato de interventoría.</t>
  </si>
  <si>
    <t>Taller capacitación del Manual de Interventoría y Supervisión de Obra Publica, en el capitulo de supervisión, dirigido a los supervisores y apoyos a la supervisión en lo referente a las  funciones o obligaciones de los supervisores y los apoyos a la  supervisión, en el que se incluya el seguimiento financiero.</t>
  </si>
  <si>
    <t xml:space="preserve"> Taller capacitación capítulo de supervisión del Manual de Interventoría y Supervisión de Obra Publica</t>
  </si>
  <si>
    <t>H11AF2023. Oportunidad en la contratación derivada y ejecución de los convenios 2033 y 1914 de 2021 para intervención en vías rurales en municipios del departamento de Norte de Santander.
La contratación derivada para la ejecución de las obras objeto de los convenios 2033 y 1914 de 2021 no se realizó en forma oportuna. Además, se han evidenciado atrasos en la ejecución de los contratos de obra derivados sin que se hayan realizado acciones conminatorias y/o de apremio efectivas y oportunas de parte de las respectivas interventorías, estableciéndose una deficiente gestión contractual de parte de INVIAS, respecto a su deber de vigilancia y control sobre los contratos de interventoría a su cargo.
Acción 1.</t>
  </si>
  <si>
    <t>Se establece que la contratación derivada para la ejecución de las obras objeto de los convenios, a cargo de la Gobernación de Norte de Santander, no se efectuó de forma oportuna.
Además, se han evidenciado atrasos en la ejecución de los contratos de obra derivados, sin que se hayan realizado acciones conminatorias y/o de apremio efectivas y oportunas de parte de las respectivas interventorías, inobservando sus obligaciones en cuanto al debido control del cumplimiento a los cronogramas y planes de inversión de parte de los contratistas de obra. En este sentido, se establece una deficiente gestión contractual de parte de INVIAS, respecto a su deber de vigilancia y control sobre los contratos de interventoría a su cargo.</t>
  </si>
  <si>
    <t>Gestionar con la interventoría para que conmine  al contratista respecto a la ejecución de las obras dentro de los plazos establecidos y se pueda de esta manera dar cumplimiento a lo dispuesto en el convenio 1914-2021.</t>
  </si>
  <si>
    <t>Verificar que la interventoría reciba los avances (y genere un informe) que permita evidenciar la ejecución de las obras, corrigiendo las debilidades relacionadas con el cumplimiento del cronograma, identificadas por el ente de control.</t>
  </si>
  <si>
    <t>Informe de interventoría con registro fotográfico del avance de las obras ejecutadas</t>
  </si>
  <si>
    <t>H11AF2023. Oportunidad en la contratación derivada y ejecución de los convenios 2033 y 1914 de 2021 para intervención en vías rurales en municipios del departamento de Norte de Santander.
La contratación derivada para la ejecución de las obras objeto de los convenios 2033 y 1914 de 2021 no se realizó en forma oportuna. Además, se han evidenciado atrasos en la ejecución de los contratos de obra derivados sin que se hayan realizado acciones conminatorias y/o de apremio efectivas y oportunas de parte de las respectivas interventorías, estableciéndose una deficiente gestión contractual de parte de INVIAS, respecto a su deber de vigilancia y control sobre los contratos de interventoría a su cargo.
Acción 2.</t>
  </si>
  <si>
    <t>Conminar a la Gobernación de Norte de Santander para que atienda las solicitudes de imposición de multas solicitadas por la interventoría en el marco del convenio 1914-2021.</t>
  </si>
  <si>
    <t>Comunicación por parte del supervisor del convenio a la Gobernación de Norte de Santander, solicitando que se atiendan los procesos conminatorios solicitados por la interventoría.</t>
  </si>
  <si>
    <t>Requerimiento realizado</t>
  </si>
  <si>
    <t>H11AF2023. Oportunidad en la contratación derivada y ejecución de los convenios 2033 y 1914 de 2021 para intervención en vías rurales en municipios del departamento de Norte de Santander.
La contratación derivada para la ejecución de las obras objeto de los convenios 2033 y 1914 de 2021 no se realizó en forma oportuna. Además, se han evidenciado atrasos en la ejecución de los contratos de obra derivados sin que se hayan realizado acciones conminatorias y/o de apremio efectivas y oportunas de parte de las respectivas interventorías, estableciéndose una deficiente gestión contractual de parte de INVIAS, respecto a su deber de vigilancia y control sobre los contratos de interventoría a su cargo.
Acción 3.</t>
  </si>
  <si>
    <t>Gestionar con la interventoría para que conmine  al contratista respecto a la ejecución de las obras dentro de los plazos establecidos y se pueda de esta manera dar cumplimiento a lo dispuesto en el convenio 2033-2021.</t>
  </si>
  <si>
    <t>Verificar que la interventoría reciba los avances (y genere un informe) que permita evidenciar la ejecución de las obras corrigiendo las debilidades relacionadas con el cumplimiento del cronograma, identificadas por el ente de control.</t>
  </si>
  <si>
    <t>Informe interventoría con registro fotográfico del avance de las obras ejecutadas</t>
  </si>
  <si>
    <t>H11AF2023. Oportunidad en la contratación derivada y ejecución de los convenios 2033 y 1914 de 2021 para intervención en vías rurales en municipios del departamento de Norte de Santander.
La contratación derivada para la ejecución de las obras objeto de los convenios 2033 y 1914 de 2021 no se realizó en forma oportuna. Además, se han evidenciado atrasos en la ejecución de los contratos de obra derivados sin que se hayan realizado acciones conminatorias y/o de apremio efectivas y oportunas de parte de las respectivas interventorías, estableciéndose una deficiente gestión contractual de parte de INVIAS, respecto a su deber de vigilancia y control sobre los contratos de interventoría a su cargo.
Acción 4.</t>
  </si>
  <si>
    <t>Fortalecer la gestión administrativa mediante el registro en el formato del informe de supervisión, la obligación de realizar mesas de trabajo periódicas.</t>
  </si>
  <si>
    <t>Modificar el formato del informe de supervisión incluyendo un componente que permita llevar registro de las mesas de trabajo periódicas que sean realizadas por los actores del convenio.</t>
  </si>
  <si>
    <t>Administrativo con connotación fiscal y presunta incidencia disciplinaria</t>
  </si>
  <si>
    <t>H12AF2023. Costos indirectos transporte e instalación puentes metálicos provisionales contrato de obra 2187 de 2023.
Se realizó el pago a través del contrato de obra del valor a reconocer por parte del INVIAS por la instalación de una estructura metálica que realizó el Ejército Nacional, afectándose por un costo indirecto que corresponde a los ítems de obra que se ejecutan por parte del contratista, equivalente al 30% de AIU, el cual se debió aplicar adicional al costo que estableció el Ejército por la instalación que efectuó, generando un daño patrimonial al Estado por el cobro del Imprevisto (I) pagado como componente del costo indirecto (AIU), fijado en el respetivo análisis de precio unitario por un valor de $22.511.398, para un ítem que no correspondía a una actividad de obra ejecutada directamente por el contratista.</t>
  </si>
  <si>
    <t>Se utilizó el contrato de obra No. 2187 de 2023 como medio para el pago de los recursos que se debían reconocer por parte del INVIAS por la instalación de una estructura metálica que realizó el Ejército Nacional; cuyo costo global fue pagado por el contratista de obra, afectándose adicionalmente por un costo indirecto que corresponde a los ítems de obra que se ejecutan por parte del contratista, equivalente al 30%.</t>
  </si>
  <si>
    <t xml:space="preserve">Requerir a la interventoría para que se elabore un informe con balance financiero del contrato donde se evidencie el ajuste por valor de $22.511.398. 
</t>
  </si>
  <si>
    <t>Informe de la interventoría con el balance financiero.</t>
  </si>
  <si>
    <t>H13AF2023. Ejecución y reintegro de recursos convenio 1496 de 2021.
En la revisión del convenio interadministrativo 1496-2021 por $1.281.520.610 suscrito entre INVIAS y el Departamento de Risaralda, se evidenció que, en los extractos bancarios de la cuenta corriente 5648, destinada para el manejo de los recursos, que la Gobernación de Risaralda no trasladó los rendimientos financieros por $43.910.695, a la cuenta de la Dirección General de Crédito Público y Tesoro Nacional del Ministerio de Hacienda y Crédito Público conforme lo establece la normatividad. Adicionalmente, se evidenció en informes de interventoría, que los contratos suscritos en el marco del convenio finalizaron con deficiente ejecución de obra, incumplimiento de plazos y obligaciones contractuales, y no han reintegrado los recursos que se encuentran en la cuenta del convenio por $1.281.520.610.
Acción 1.</t>
  </si>
  <si>
    <t>Debilidades de control, supervisión contractual, así como deficiencias en la administración vial, lo que genera insatisfacción de las necesidades de la comunidad, afectando el cumplimiento de los fines del Estado, al no contar con obras en buen estado, ni tener disponibilidad de recursos de la Nación que se encuentran depositados en la cuenta bancaria del convenio desde el 28-09-2021.</t>
  </si>
  <si>
    <t>Conminar a las partes involucradas para garantizar la disponibilidad de los recursos de la Nación en la cuenta bancaria del convenio 1496 de 2021.</t>
  </si>
  <si>
    <t>Hacer seguimiento y verificar que se lleven a cabo las acciones a lugar para garantizar el reintegro del saldo no ejecutado a la cuenta del convenio.</t>
  </si>
  <si>
    <t xml:space="preserve">Reporte del comprobante de operación </t>
  </si>
  <si>
    <t>H13AF2023. Ejecución y reintegro de recursos convenio 1496 de 2021.
En la revisión del convenio interadministrativo 1496-2021 por $1.281.520.610 suscrito entre INVIAS y el Departamento de Risaralda, se evidenció que, en los extractos bancarios de la cuenta corriente 5648, destinada para el manejo de los recursos, que la Gobernación de Risaralda no trasladó los rendimientos financieros por $43.910.695, a la cuenta de la Dirección General de Crédito Público y Tesoro Nacional del Ministerio de Hacienda y Crédito Público conforme lo establece la normatividad. Adicionalmente, se evidenció en informes de interventoría, que los contratos suscritos en el marco del convenio finalizaron con deficiente ejecución de obra, incumplimiento de plazos y obligaciones contractuales, y no han reintegrado los recursos que se encuentran en la cuenta del convenio por $1.281.520.610.
Acción 2.</t>
  </si>
  <si>
    <t>Conminar a las partes involucradas para garantizar la disponibilidad de los rendimientos financieros en la cuenta bancaria del convenio 1496 de 2021.</t>
  </si>
  <si>
    <t>Hacer seguimiento y verificar que se lleven a cabo las acciones a lugar para garantizar el traslado de los rendimientos financieros a la cuenta del convenio.</t>
  </si>
  <si>
    <t>Reporte del reintegro de los rendimientos financieros</t>
  </si>
  <si>
    <t>H13AF2023. Ejecución y reintegro de recursos convenio 1496 de 2021.
En la revisión del convenio interadministrativo 1496-2021 por $1.281.520.610 suscrito entre INVIAS y el Departamento de Risaralda, se evidenció que, en los extractos bancarios de la cuenta corriente 5648, destinada para el manejo de los recursos, que la Gobernación de Risaralda no trasladó los rendimientos financieros por $43.910.695, a la cuenta de la Dirección General de Crédito Público y Tesoro Nacional del Ministerio de Hacienda y Crédito Público conforme lo establece la normatividad. Adicionalmente, se evidenció en informes de interventoría, que los contratos suscritos en el marco del convenio finalizaron con deficiente ejecución de obra, incumplimiento de plazos y obligaciones contractuales, y no han reintegrado los recursos que se encuentran en la cuenta del convenio por $1.281.520.610.
Acción 3.</t>
  </si>
  <si>
    <t>Fortalecer los instrumentos de seguimiento de los contratos y/o convenios haciendo mejoras al formato de supervisión, precisando la periodicidad y calidad con la que se deben reportar las devoluciones a los rendimientos financieros.</t>
  </si>
  <si>
    <t>Adelantar la gestión a lugar para incorporar en el formato del informe de supervisión vigente el componente de seguimiento a la devolución mensual de los rendimientos financiero.</t>
  </si>
  <si>
    <t>H14AF2023. Gestión, manejo y custodia de activos por parte del INVIAS.
Se establecieron deficiencias en el control y manejo en los activos de la Entidad, producto de las cuales se evidenció el incumplimiento de las obligaciones a cargo del INVIAS lo que conllevó a una pérdida de un bien público (Estructura de puente metálico), el cual no se ha recuperado. Por lo cual se establece un detrimento patrimonial de $8.386.310.601 correspondiente al valor del equipo registrado en el contrato.</t>
  </si>
  <si>
    <t>Deficiencias en la gestión, la falta de planeación y seguimiento por parte de los supervisores, pues se puede afirmar que efectivamente se presenta pérdida de los recursos públicos, ya que hubo faltas y omisiones por parte de quienes administraban esos recursos, así como de los supervisores en su gestión. Se presentaron por deficiencias en el ejercicio de supervisión de la subdirección que tenía a cargo dicho bien en sus bodegas, así como en el control y salida de almacén y de quienes ejercen dichas funciones de seguridad y custodia.</t>
  </si>
  <si>
    <t xml:space="preserve">Adelantar proceso de reclamación ante la aseguradora para buscar el pago de la indemnización por la presunta pérdida de la estructura metálica.
</t>
  </si>
  <si>
    <t>Adelantar la gestión de reclamación ante la aseguradora, por la presunta pérdida de la estructura metálica de acuerdo con el procedimiento establecido por la aseguradora.</t>
  </si>
  <si>
    <t>Comunicación final de la aseguradora sobre resultado de la reclamación</t>
  </si>
  <si>
    <t>SA-SGR</t>
  </si>
  <si>
    <t>Administrativo para indagación preliminar con presunta incidencia disciplinaria y otras incidencias</t>
  </si>
  <si>
    <t>H15AF2023. Contrato de suministro de tiquetes aéreos nacionales e internacionales para funcionarios y contratistas del Instituto Nacional de Vías - INVIAS.
Se evidencia deficiencias en la supervisión y seguimiento del cumplimiento de las obligaciones establecidas en el contrato 1449 de 2022 suscrito entre el Instituto Nacional de Vías – INVIAS y la Agencia “VIAJA (…) S.A.S”, respecto a las disposiciones establecidas en la etapa precontractual, así como en la ejecución en lo que concierne al cumplimiento de las obligaciones establecidas y encaminadas a demostrar la ejecución contractual, se realizaron pagos por valor de $903.618.362,60, suma correspondiente a las facturas pagadas al proveedor durante la ejecución del contrato de suministro de tiquetes, sin evidenciarse la debida verificación de lo facturado sobre lo pagado en relación al servicio contratado.</t>
  </si>
  <si>
    <t>Deficiencias en la adecuada aplicación del principio de Transparencia de la Contratación Estatal, tales como: i) Igualdad respecto a todos los interesados, ii). Objetividad, neutralidad y claridad de las reglas o condiciones impuesta para la prestación de las ofertas entre otras la Tasa Administrativa en CERO.
Deficiencias en la supervisión y seguimiento del cumplimiento de las obligaciones contraídas en el Contrato de Suministro No. 1449 de 2022, en lo que respecta a la exigencia de los soportes pertinentes para la verificación idónea y suficiente, que garanticen el cumplimiento de las obligaciones establecidas en el contrato con soportes verificables para gestionar el pago de las facturas allegadas y en la especial lo estipulado en la cláusula tercera del contrato.
Deficiencias en el cumplimiento de las obligaciones contraídas por el contratista, respecto a mantener vigentes los contratos con todas las aerolíneas, para poder expedir los tiquetes requeridos por el Instituto Nacional de Vías - INVIAS, así como también la obligación de entregar los soportes pertinentes que acrediten el cumplimiento de las obligaciones establecidas en el negocio jurídico.
Debilidades en aporte de los comprobantes de los tiquetes aéreos expedido por las aerolíneas como factura de venta para la verificabilidad de los registros aportados en archivos planos como soportes de las cuentas de cobro emitidas en desarrollo del contrato de suministro de tiquetes aéreos a fin de poder verificar si los tiquetes aéreos emitidos fueron utilizados o no en que trayectos que tasa y contribuciones se pagaron o si por el contrario no fueron utilizados, con lo cual se pueda establecer la adecuada gestión en el uso de los tiquetes aéreos.</t>
  </si>
  <si>
    <t>Fortalecer los mecanismos de control para la expedición y seguimiento del servicio de suministro de tiquetes.</t>
  </si>
  <si>
    <t xml:space="preserve">
1. Elaborar e implementar una lista de chequeo para verificar los documentos exigibles en el contrato para el pago mensual del servicio. 
2. Realizar mensualmente un informe comparativo entre el reporte de consumo BSP LINK remitido por el contratista vs. las solicitudes de Tiquetes realizadas por el Instituto, con el fin de validar fechas, tercero, ruta y valores, a fin de realizar los ajustes a que haya lugar y cotejar la veracidad de la información.</t>
  </si>
  <si>
    <t>1. Lista de chequeo implementada (1).
2. Informe mensual comparativo aprobado como soporte para trámite de pago (5).</t>
  </si>
  <si>
    <t>H16AF2023. Daños en losas de pavimento rígido PR 8+099 al PR 21+573. Contrato de obra 923 de 2021.
En visita de obra realizada el día 3 de abril de 2024 a las obras ejecutadas mediante el contrato 923 de 2021, se pudo evidenciar que en el tramo correspondiente entre las abscisas PR 8+099 al PR 21+573 se presentan daños en las losas de concreto allí construidas. Aunque se han realizado descuentos al contratista en la actividad relacionada con la colocación del pavimento, no es menos cierto que las fallas presentadas en el pavimento se están presentando porque hay problemas en la estructura del mismo o en la subrasante, y no se ha tomado ninguna acción correctiva sobre el particular.</t>
  </si>
  <si>
    <t>Deficiencias en la ejecución de las obras pactadas dentro del contrato 923 de 2021, ya que no se tuvo en cuenta las condiciones naturales del terreno para la construcción del pavimento rígido entre el PR 8+000 y el PR 21+573, y una vez ocurridos los problemas de fisuración y agrietamiento de losas, el contratista no ha tomado las medidas pertinentes de contingencia para corregir el problema, así como la interventoría no ha tomado acciones oportunas para conminar al contratista a ello. Así mismo, el Instituto Nacional de Vías no ha conminado a su interventoría de forma adecuada para que ejerza sus labores de supervisión y llame al contratista al cumplimiento de sus obligaciones contractuales, para dar solución de fondo a la problemática presentada.</t>
  </si>
  <si>
    <t>Adelantar en todas su etapas el procesos administrativo sancionatorio al contratista por el presunto incumplimiento del contrato.</t>
  </si>
  <si>
    <t xml:space="preserve">Acto administrativo de apertura del proceso sancionatorio </t>
  </si>
  <si>
    <t>H17AF2023. Informes de inversión y soportes de pagos realizados para ejecución de obras convenios solidarios 2590 y 2731 de 2023.
El INVIAS no cuenta con los informes de inversión y respectivos soportes de pago de los giros realizados por las juntas de acción comunal para la ejecución de las obras objeto de los convenios 2590 y 2731 de 2023, por tanto, no se tiene certeza de la cuantía y destinación de los recursos asignados.</t>
  </si>
  <si>
    <t>Deficiencias en el cumplimiento de las obligaciones a cargo de la interventoría en referencia al adecuado seguimiento y control del manejo de los recursos desembolsados para la ejecución de los convenios 2590 y 2731 de 2023, teniendo en cuenta que no se ha dado cumplimiento a lo establecido en el romano I. de la Cláusula Octava de los citados convenios, respecto al deber de contar con los respectivos soportes que justifiquen los desembolsos que se efectuaron con cargo a los recursos destinados para la ejecución de las obras.
A corte 30 de abril de 2024, cuatro meses después de suscritas las actas de entrega y recibo definitivo de cada convenio, INVIAS no cuenta con los soportes de pago de los giros realizados por las juntas de acción comunal para la ejecución de los convenios 2590 y 2731 de 2023. Asimismo, no se cuenta con los informes mensuales de interventoría correspondientes al mes de diciembre de 2023 y/o informe final de interventoría.</t>
  </si>
  <si>
    <t>SVR-GRUPO GERENCIA VÍAS COMUNITARIAS DE LA PAZ TOTAL</t>
  </si>
  <si>
    <t>H18AF2023. Amortización de anticipo y cumplimiento del objeto contractual en el plazo establecido.
El Contrato de Obra 104 de 2022 se deriva de la ejecución del convenio interadministrativo No. 924 de 2021, cuya fecha actual de finalización es el 30 de junio de 2024. El contrato de obra cuenta con fecha actual de finalización, el 31 de marzo de 2024, sin embargo, se encuentra suspendido desde el pasado 22 de marzo de 2024, hasta el 22 de abril de 2024 y a esperas de aprobación de la solicitud de prórroga Nº5, lo cual permitiría que su ejecución finalice días antes a que finalice el plazo contractual del Convenio Marco y que el anticipo sea amortizado hasta máximo el 30 de mayo de 2024, es decir, un mes antes de que finalice el Convenio antes mencionado. Sin embargo, el estado actual del contrato de obra, refleja un porcentaje de avance físico y también financiero del 69,34%, con un saldo de $1.549.525.218,13 por amortizar y con base a lo evidenciado en visita técnica a las obras el pasado 11 y 12 de abril de 2024, existe riesgo de que el anticipo no sea amortizado en su totalidad y que el objeto contractual del contrato de obra 104 de 2022 sea incumplido, generando que, a su vez, el Convenio 924 de 2021 sea incumplido. Lo anterior hace que persistan las alertas emitidas por la CGR en el Informe Interno de Seguimiento Permanente a los Recursos Públicos (Informe Interno Nro. 009) del mes de noviembre de 2023.</t>
  </si>
  <si>
    <t>Deficiencias en las actividades realizadas por el INVIAS en cuanto a la supervisión de las actividades desarrolladas por parte del interventor, respecto a la vigilancia de la correcta apropiación, ejecución y amortización del anticipo de obra y al cumplimiento del objeto contractual en el plazo estipulado, por parte del contratista de obra.</t>
  </si>
  <si>
    <t>Garantizar la correcta apropiación, ejecución y amortización del anticipo de obra, evitando con esto que persistan las alertas emitidas por la Contraloría General de la República frente al manejo de los recursos públicos.</t>
  </si>
  <si>
    <t>Hacer seguimiento y verificar las actuaciones pendientes relacionadas con la amortización de los saldos girados a la fecha, incluido lo referido por el ente de control frente al anticipo.</t>
  </si>
  <si>
    <t>Actas parciales de obra de amortización</t>
  </si>
  <si>
    <t>H19AF2023. Planeación convenio 3922 de 2023 Caminos Comunitarios de la Paz - Guática, Risaralda.
En la revisión de la fase precontractual del convenio solidario 3922 de 2023 (en ejecución), se evidencian deficiencias en la exigencia de garantías, definición de coberturas, cuantificación del subsidio al dignatario, omisión en la vinculación del Ente Territorial beneficiario, deficiencias en la estimación de plazos contractuales.
Actividad 1.</t>
  </si>
  <si>
    <t>Debilidades de control en la elaboración de los documentos que sustentan la fase precontractual, la identificación de las garantías exigibles, los requisitos a exigir, los plazos para la ejecución y lugares a intervenir.</t>
  </si>
  <si>
    <t>Fortalecer los controles en la elaboración de los documentos previos de la fase precontractual.</t>
  </si>
  <si>
    <t xml:space="preserve">Ajuste en minuta contractual de plazo del convenio, definiendo una etapa de alistamiento de 15 días y una etapa de ejecución de 45 días. </t>
  </si>
  <si>
    <t xml:space="preserve">Modelo de minuta análisis del sector  </t>
  </si>
  <si>
    <t>SVR-GRUPO GERENCIA VÍAS COMUNITARIAS DE LA PAZ TOTAL-SPSC</t>
  </si>
  <si>
    <t>H19AF2023. Planeación convenio 3922 de 2023 Caminos Comunitarios de la Paz - Guática, Risaralda.
En la revisión de la fase precontractual del convenio solidario 3922 de 2023 (en ejecución), se evidencian deficiencias en la exigencia de garantías, definición de coberturas, cuantificación del subsidio al dignatario, omisión en la vinculación del Ente Territorial beneficiario, deficiencias en la estimación de plazos contractuales.
Actividad 2.</t>
  </si>
  <si>
    <t>Definición de garantías de acuerdo a Decreto 1082 de 2015.</t>
  </si>
  <si>
    <t>H19AF2023. Planeación convenio 3922 de 2023 Caminos Comunitarios de la Paz - Guática, Risaralda.
En la revisión de la fase precontractual del convenio solidario 3922 de 2023 (en ejecución), se evidencian deficiencias en la exigencia de garantías, definición de coberturas, cuantificación del subsidio al dignatario, omisión en la vinculación del Ente Territorial beneficiario, deficiencias en la estimación de plazos contractuales.
Actividad 3.</t>
  </si>
  <si>
    <t xml:space="preserve">Estructuración y ajuste Anexo 2. Análisis del Sector, incorporando un estudio de mercado donde se refieran variables adicionales a las contrataciones históricas de la entidad para determinar los presupuestos desde la perspectiva legal, comercial, financiera, organizacional, técnica, y de análisis de riesgo. </t>
  </si>
  <si>
    <t xml:space="preserve">Análisis del sector  </t>
  </si>
  <si>
    <t>H19AF2023. Planeación convenio 3922 de 2023 Caminos Comunitarios de la Paz - Guática, Risaralda.
En la revisión de la fase precontractual del convenio solidario 3922 de 2023 (en ejecución), se evidencian deficiencias en la exigencia de garantías, definición de coberturas, cuantificación del subsidio al dignatario, omisión en la vinculación del Ente Territorial beneficiario, deficiencias en la estimación de plazos contractuales.
Actividad 4.</t>
  </si>
  <si>
    <t xml:space="preserve">Modificación ficha de levantamiento técnico, así como Anexo 1. Especificaciones Técnicas, incorporando individualización del tramo a través de puntos de referencia, así como definir una obligación al Instituto incorporada en la minuta del convenio, relacionada con la entrega de los resultados de los estudios topográficos y/o ensayos de laboratorio en caso de que aplique, para de esta manera determinar un alcance definitivo de las obras. </t>
  </si>
  <si>
    <t xml:space="preserve">Formato Anexo 1. Especificaciones Técnicas  </t>
  </si>
  <si>
    <t>H19AF2023. Planeación convenio 3922 de 2023 Caminos Comunitarios de la Paz - Guática, Risaralda.
En la revisión de la fase precontractual del convenio solidario 3922 de 2023 (en ejecución), se evidencian deficiencias en la exigencia de garantías, definición de coberturas, cuantificación del subsidio al dignatario, omisión en la vinculación del Ente Territorial beneficiario, deficiencias en la estimación de plazos contractuales.
Actividad 5.</t>
  </si>
  <si>
    <t>Ajuste de presupuesto desglosando los ítems definidos en la Ley 2166 de 2024, y minuta contractual eliminando la alusión a incentivo al representante legal del OAC (Organizaciones de Acción Comunal).</t>
  </si>
  <si>
    <t xml:space="preserve">Modelo de minuta y análisis del sector  </t>
  </si>
  <si>
    <t>H20AF2023. Planeación convenio 4170 de 2023. Caminos Comunitarios de la Paz - La Celia, Risaralda.
En la revisión de la fase precontractual del convenio solidario (En ejecución), se evidencian deficiencias en la exigencia de garantías, definición de coberturas, cuantificación del subsidio al dignatario, omisión en la vinculación del Ente Territorial beneficiario, deficiencias en la estimación de plazos contractuales.
Actividad 1.</t>
  </si>
  <si>
    <t>H20AF2023. Planeación convenio 4170 de 2023. Caminos Comunitarios de la Paz - La Celia, Risaralda.
En la revisión de la fase precontractual del convenio solidario (En ejecución), se evidencian deficiencias en la exigencia de garantías, definición de coberturas, cuantificación del subsidio al dignatario, omisión en la vinculación del Ente Territorial beneficiario, deficiencias en la estimación de plazos contractuales.
Actividad 2.</t>
  </si>
  <si>
    <t>H20AF2023. Planeación convenio 4170 de 2023. Caminos Comunitarios de la Paz - La Celia, Risaralda.
En la revisión de la fase precontractual del convenio solidario (En ejecución), se evidencian deficiencias en la exigencia de garantías, definición de coberturas, cuantificación del subsidio al dignatario, omisión en la vinculación del Ente Territorial beneficiario, deficiencias en la estimación de plazos contractuales.
Actividad 3.</t>
  </si>
  <si>
    <t>H20AF2023. Planeación convenio 4170 de 2023. Caminos Comunitarios de la Paz - La Celia, Risaralda.
En la revisión de la fase precontractual del convenio solidario (En ejecución), se evidencian deficiencias en la exigencia de garantías, definición de coberturas, cuantificación del subsidio al dignatario, omisión en la vinculación del Ente Territorial beneficiario, deficiencias en la estimación de plazos contractuales.
Actividad 4.</t>
  </si>
  <si>
    <t>H20AF2023. Planeación convenio 4170 de 2023. Caminos Comunitarios de la Paz - La Celia, Risaralda.
En la revisión de la fase precontractual del convenio solidario (En ejecución), se evidencian deficiencias en la exigencia de garantías, definición de coberturas, cuantificación del subsidio al dignatario, omisión en la vinculación del Ente Territorial beneficiario, deficiencias en la estimación de plazos contractuales.
Actividad 5.</t>
  </si>
  <si>
    <t>H21AF2023. Planeación convenio 4242 de 2023 Caminos Comunitarios de la Paz - Marsella, Risaralda.
En la revisión de la fase precontractual del convenio solidario 4242 de 2023 (Suspendido), se evidencian deficiencias en la exigencia de garantías, definición de coberturas, cuantificación del subsidio al dignatario, omisión en la vinculación del Ente Territorial beneficiario, deficiencias en la estimación de plazos contractuales.
Actividad 1.</t>
  </si>
  <si>
    <t>H21AF2023. Planeación convenio 4242 de 2023 Caminos Comunitarios de la Paz - Marsella, Risaralda.
En la revisión de la fase precontractual del convenio solidario 4242 de 2023 (Suspendido), se evidencian deficiencias en la exigencia de garantías, definición de coberturas, cuantificación del subsidio al dignatario, omisión en la vinculación del Ente Territorial beneficiario, deficiencias en la estimación de plazos contractuales.
Actividad 2.</t>
  </si>
  <si>
    <t>H21AF2023. Planeación convenio 4242 de 2023 Caminos Comunitarios de la Paz - Marsella, Risaralda.
En la revisión de la fase precontractual del convenio solidario 4242 de 2023 (Suspendido), se evidencian deficiencias en la exigencia de garantías, definición de coberturas, cuantificación del subsidio al dignatario, omisión en la vinculación del Ente Territorial beneficiario, deficiencias en la estimación de plazos contractuales.
Actividad 3.</t>
  </si>
  <si>
    <t>H21AF2023. Planeación convenio 4242 de 2023 Caminos Comunitarios de la Paz - Marsella, Risaralda.
En la revisión de la fase precontractual del convenio solidario 4242 de 2023 (Suspendido), se evidencian deficiencias en la exigencia de garantías, definición de coberturas, cuantificación del subsidio al dignatario, omisión en la vinculación del Ente Territorial beneficiario, deficiencias en la estimación de plazos contractuales.
Actividad 4.</t>
  </si>
  <si>
    <t>H21AF2023. Planeación convenio 4242 de 2023 Caminos Comunitarios de la Paz - Marsella, Risaralda.
En la revisión de la fase precontractual del convenio solidario 4242 de 2023 (Suspendido), se evidencian deficiencias en la exigencia de garantías, definición de coberturas, cuantificación del subsidio al dignatario, omisión en la vinculación del Ente Territorial beneficiario, deficiencias en la estimación de plazos contractuales.
Actividad 5.</t>
  </si>
  <si>
    <t>H22AF2023. Planeación convenio 3642 de 2023 Caminos Comunitarios de la Paz - Quinchía, Risaralda.
En la revisión de la fase precontractual del convenio solidario (suspendido), se evidencian deficiencias en la exigencia de garantías, definición de coberturas, cuantificación del subsidio al dignatario, omisión en la vinculación del Ente Territorial beneficiario, deficiencias en la estimación de plazos contractuales.
Actividad 1.</t>
  </si>
  <si>
    <t>H22AF2023. Planeación convenio 3642 de 2023 Caminos Comunitarios de la Paz - Quinchía, Risaralda.
En la revisión de la fase precontractual del convenio solidario (suspendido), se evidencian deficiencias en la exigencia de garantías, definición de coberturas, cuantificación del subsidio al dignatario, omisión en la vinculación del Ente Territorial beneficiario, deficiencias en la estimación de plazos contractuales.
Actividad 2.</t>
  </si>
  <si>
    <t>H22AF2023. Planeación convenio 3642 de 2023 Caminos Comunitarios de la Paz - Quinchía, Risaralda.
En la revisión de la fase precontractual del convenio solidario (suspendido), se evidencian deficiencias en la exigencia de garantías, definición de coberturas, cuantificación del subsidio al dignatario, omisión en la vinculación del Ente Territorial beneficiario, deficiencias en la estimación de plazos contractuales.
Actividad 3.</t>
  </si>
  <si>
    <t>H22AF2023. Planeación convenio 3642 de 2023 Caminos Comunitarios de la Paz - Quinchía, Risaralda.
En la revisión de la fase precontractual del convenio solidario (suspendido), se evidencian deficiencias en la exigencia de garantías, definición de coberturas, cuantificación del subsidio al dignatario, omisión en la vinculación del Ente Territorial beneficiario, deficiencias en la estimación de plazos contractuales.
Actividad 4.</t>
  </si>
  <si>
    <t>H22AF2023. Planeación convenio 3642 de 2023 Caminos Comunitarios de la Paz - Quinchía, Risaralda.
En la revisión de la fase precontractual del convenio solidario (suspendido), se evidencian deficiencias en la exigencia de garantías, definición de coberturas, cuantificación del subsidio al dignatario, omisión en la vinculación del Ente Territorial beneficiario, deficiencias en la estimación de plazos contractuales.
Actividad 5.</t>
  </si>
  <si>
    <t>H23AF2023. Planeación convenio 3801 de 2023 Caminos Comunitarios de la Paz- Quinchía, Risaralda.
En la revisión de la fase precontractual del convenio solidario (en ejecución), se evidencian deficiencias en la exigencia de garantías, definición de coberturas, cuantificación del subsidio al dignatario, omisión en la vinculación del Ente Territorial beneficiario, deficiencias en la estimación de plazos contractuales.
Actividad 1.</t>
  </si>
  <si>
    <t>H23AF2023. Planeación convenio 3801 de 2023 Caminos Comunitarios de la Paz- Quinchía, Risaralda.
En la revisión de la fase precontractual del convenio solidario (en ejecución), se evidencian deficiencias en la exigencia de garantías, definición de coberturas, cuantificación del subsidio al dignatario, omisión en la vinculación del Ente Territorial beneficiario, deficiencias en la estimación de plazos contractuales.
Actividad 2.</t>
  </si>
  <si>
    <t>H23AF2023. Planeación convenio 3801 de 2023 Caminos Comunitarios de la Paz- Quinchía, Risaralda.
En la revisión de la fase precontractual del convenio solidario (en ejecución), se evidencian deficiencias en la exigencia de garantías, definición de coberturas, cuantificación del subsidio al dignatario, omisión en la vinculación del Ente Territorial beneficiario, deficiencias en la estimación de plazos contractuales.
Actividad 3.</t>
  </si>
  <si>
    <t>H23AF2023. Planeación convenio 3801 de 2023 Caminos Comunitarios de la Paz- Quinchía, Risaralda.
En la revisión de la fase precontractual del convenio solidario (en ejecución), se evidencian deficiencias en la exigencia de garantías, definición de coberturas, cuantificación del subsidio al dignatario, omisión en la vinculación del Ente Territorial beneficiario, deficiencias en la estimación de plazos contractuales.
Actividad 4.</t>
  </si>
  <si>
    <t>H23AF2023. Planeación convenio 3801 de 2023 Caminos Comunitarios de la Paz- Quinchía, Risaralda.
En la revisión de la fase precontractual del convenio solidario (en ejecución), se evidencian deficiencias en la exigencia de garantías, definición de coberturas, cuantificación del subsidio al dignatario, omisión en la vinculación del Ente Territorial beneficiario, deficiencias en la estimación de plazos contractuales.
Actividad 5.</t>
  </si>
  <si>
    <t>H24AF2023. Planeación convenio 3685 de 2023 Caminos Comunitarios de la Paz - Quinchía, Risaralda.
En la revisión de la fase precontractual del convenio solidario (en ejecución), se evidencian deficiencias en las exigencias de garantías, definición de coberturas, cuantificación del subsidio al dignatario, omisión en la vinculación del Ente Territorial beneficiario, deficiencias en la estimación de plazos contractuales.
Actividad 1.</t>
  </si>
  <si>
    <t>H24AF2023. Planeación convenio 3685 de 2023 Caminos Comunitarios de la Paz - Quinchía, Risaralda.
En la revisión de la fase precontractual del convenio solidario (en ejecución), se evidencian deficiencias en las exigencias de garantías, definición de coberturas, cuantificación del subsidio al dignatario, omisión en la vinculación del Ente Territorial beneficiario, deficiencias en la estimación de plazos contractuales.
Actividad 2.</t>
  </si>
  <si>
    <t>H24AF2023. Planeación convenio 3685 de 2023 Caminos Comunitarios de la Paz - Quinchía, Risaralda.
En la revisión de la fase precontractual del convenio solidario (en ejecución), se evidencian deficiencias en las exigencias de garantías, definición de coberturas, cuantificación del subsidio al dignatario, omisión en la vinculación del Ente Territorial beneficiario, deficiencias en la estimación de plazos contractuales.
Actividad 3.</t>
  </si>
  <si>
    <t>H24AF2023. Planeación convenio 3685 de 2023 Caminos Comunitarios de la Paz - Quinchía, Risaralda.
En la revisión de la fase precontractual del convenio solidario (en ejecución), se evidencian deficiencias en las exigencias de garantías, definición de coberturas, cuantificación del subsidio al dignatario, omisión en la vinculación del Ente Territorial beneficiario, deficiencias en la estimación de plazos contractuales.
Actividad 4.</t>
  </si>
  <si>
    <t>H24AF2023. Planeación convenio 3685 de 2023 Caminos Comunitarios de la Paz - Quinchía, Risaralda.
En la revisión de la fase precontractual del convenio solidario (en ejecución), se evidencian deficiencias en las exigencias de garantías, definición de coberturas, cuantificación del subsidio al dignatario, omisión en la vinculación del Ente Territorial beneficiario, deficiencias en la estimación de plazos contractuales.
Actividad 5.</t>
  </si>
  <si>
    <t>H25AF2023. Cuenta conjunta convenio 817 de 2021.
El Aeropuerto Internacional Matecaña (AIM) no incorporó sus aportes por $6.764.522.213 en la cuenta conjunta creada para el manejo de los recursos del convenio 817-2021 como lo establece la cláusula octava del convenio 817-2021.</t>
  </si>
  <si>
    <t>Debilidades de control y supervisión financiera en la ejecución del convenio 817-2022.</t>
  </si>
  <si>
    <t>Fortalecer los instrumentos de supervisión contractual, en ejercicio de la supervisión del contrato de interventoría.</t>
  </si>
  <si>
    <t xml:space="preserve">Taller  capacitación del Manual de Interventoría y Supervisión de Obre Publica, en el capitulo de supervisión, dirigido a los supervisores y apoyos a la supervisión en lo referente a las  funciones u obligaciones de los supervisores y los apoyos a la  supervisión. </t>
  </si>
  <si>
    <t xml:space="preserve"> Taller capacitación capítulo de supervisión del Manual de Interventoría y Supervisión de Obra Pública.</t>
  </si>
  <si>
    <t>H26AF2023. Rendimientos financieros y cumplimiento de la ejecución del convenio 2054 de 2021.
En la revisión del convenio interadministrativo 2054-2021 suscrito entre INVIAS y el Departamento de Risaralda, y extractos bancarios de la cuenta corriente 6933 para el manejo de los recursos, se evidenció que la Gobernación de Risaralda no trasladó la totalidad de los rendimientos financieros por $312.721.828, a la cuenta de la Dirección General de Crédito Público y Tesoro Nacional del Ministerio de Hacienda y Crédito Público, en la oportunidad requerida, a más tardar al décimo día hábil del mes siguiente del recaudo. Igualmente, en el convenio 2054-2021 con acta de inicio 8/4/2022, no se evidenció ejecución de obra alguna. Desde las vigencias 2022, 2023 y hasta el primer trimestre del 2024, la Gobernación ha recibido $17.000.000.000 por parte del INVIAS, recursos que no han sido ejecutados al 18/04/2024.
Acción 1.</t>
  </si>
  <si>
    <t>Debilidades de planeación, control, supervisión e interventoría.</t>
  </si>
  <si>
    <t>Conminar al contratista a través de la interventoría  para que ejecute las obras pactadas dentro de los plazos establecidos y se pueda de esta manera dar cumplimiento a lo dispuesto en el convenio 2054 de 2021.</t>
  </si>
  <si>
    <t>Verificar que la interventoría reciba los avances de la correcta ejecución de las obras, corrigiendo las debilidades relacionadas con el cumplimiento del cronograma, identificadas por el ente de control.</t>
  </si>
  <si>
    <t>Informes mensuales de la interventoría con registro fotográfico del avance de las obras ejecutadas</t>
  </si>
  <si>
    <t>H26AF2023. Rendimientos financieros y cumplimiento de la ejecución del convenio 2054 de 2021.
En la revisión del convenio interadministrativo 2054-2021 suscrito entre INVIAS y el Departamento de Risaralda, y extractos bancarios de la cuenta corriente 6933 para el manejo de los recursos, se evidenció que la Gobernación de Risaralda no trasladó la totalidad de los rendimientos financieros por $312.721.828, a la cuenta de la Dirección General de Crédito Público y Tesoro Nacional del Ministerio de Hacienda y Crédito Público, en la oportunidad requerida, a más tardar al décimo día hábil del mes siguiente del recaudo. Igualmente, en el convenio 2054-2021 con acta de inicio 8/4/2022, no se evidenció ejecución de obra alguna. Desde las vigencias 2022, 2023 y hasta el primer trimestre del 2024, la Gobernación ha recibido $17.000.000.000 por parte del INVIAS, recursos que no han sido ejecutados al 18/04/2024.
Acción 2.</t>
  </si>
  <si>
    <t>H26AF2023. Rendimientos financieros y cumplimiento de la ejecución del convenio 2054 de 2021.
En la revisión del convenio interadministrativo 2054-2021 suscrito entre INVIAS y el Departamento de Risaralda, y extractos bancarios de la cuenta corriente 6933 para el manejo de los recursos, se evidenció que la Gobernación de Risaralda no trasladó la totalidad de los rendimientos financieros por $312.721.828, a la cuenta de la Dirección General de Crédito Público y Tesoro Nacional del Ministerio de Hacienda y Crédito Público, en la oportunidad requerida, a más tardar al décimo día hábil del mes siguiente del recaudo. Igualmente, en el convenio 2054-2021 con acta de inicio 8/4/2022, no se evidenció ejecución de obra alguna. Desde las vigencias 2022, 2023 y hasta el primer trimestre del 2024, la Gobernación ha recibido $17.000.000.000 por parte del INVIAS, recursos que no han sido ejecutados al 18/04/2024.
Acción 3.</t>
  </si>
  <si>
    <t>Fortalecer los instrumentos de seguimiento de los contratos y/o convenios haciendo mejoras al formato de supervisión precisando la periodicidad y calidad con la que se deben reportar las devoluciones a los rendimientos financieros.</t>
  </si>
  <si>
    <t>Adelantar la gestión a lugar para incorporar en el formato del informe de supervisión vigente el componente de seguimiento a la devolución mensual de los rendimientos financieros.</t>
  </si>
  <si>
    <t>H27AF2023. Planeación, ejecución y rendimientos financieros convenio 1695 de 2022.
En la revisión del convenio interadministrativo 1695-2022 por $3.000.000.000 suscrito entre INVIAS y el Departamento de Risaralda y municipio de Santa Rosa de Cabal, se evidenció en los extractos bancarios de la cuenta corriente 1783, para el manejo de los recursos, que la Gobernación de Risaralda no trasladó los rendimientos financieros por $281.025.663 a la cuenta de la Dirección General de Crédito Público y Tesoro Nacional del Ministerio de Hacienda y Crédito Público, a más tardar al décimo día hábil del mes siguiente del recaudo.
Adicionalmente, se evidenció deficiencias de planeación en el convenio, relacionadas con inadecuada estimación de los plazos para el cumplimiento, así como inactividad en la ejecución contractual.
Acción 1.</t>
  </si>
  <si>
    <t>Debilidades de planeación, control y supervisión.</t>
  </si>
  <si>
    <t>Conminar a las partes involucradas para garantizar la disponibilidad de los rendimientos financieros en la cuenta bancaria del convenio 1695 de 2022.</t>
  </si>
  <si>
    <t>H27AF2023. Planeación, ejecución y rendimientos financieros convenio 1695 de 2022.
En la revisión del convenio interadministrativo 1695-2022 por $3.000.000.000 suscrito entre INVIAS y el Departamento de Risaralda y municipio de Santa Rosa de Cabal, se evidenció en los extractos bancarios de la cuenta corriente 1783, para el manejo de los recursos, que la Gobernación de Risaralda no trasladó los rendimientos financieros por $281.025.663 a la cuenta de la Dirección General de Crédito Público y Tesoro Nacional del Ministerio de Hacienda y Crédito Público, a más tardar al décimo día hábil del mes siguiente del recaudo.
Adicionalmente, se evidenció deficiencias de planeación en el convenio, relacionadas con inadecuada estimación de los plazos para el cumplimiento, así como inactividad en la ejecución contractual.
Acción 2.</t>
  </si>
  <si>
    <t>H28AF2023. Cuenta conjunta y pagos convenio 2315 de 2020.
El Municipio de Pereira no incorporó sus aportes por $450.000.000 en la cuenta conjunta creada para el manejo de los recursos del convenio 2315-2020 como lo establece la cláusula séptima del mismo.
Acción 1.</t>
  </si>
  <si>
    <t>Debilidades de control y supervisión financiera en la ejecución del convenio 2315-2020.</t>
  </si>
  <si>
    <t>Conminar a las partes involucradas para que sean adelantas las gestiones necesarias que den garantía de la correcta ejecución de los recursos del convenio 2315-2020.</t>
  </si>
  <si>
    <t>Contar con el Acta de entrega y recibo definitivo del convenio en la cual se evidencia la ejecución y el manejo de los recursos</t>
  </si>
  <si>
    <t>Acta de entrega y recibo definitivo del convenio</t>
  </si>
  <si>
    <t>H28AF2023. Cuenta conjunta y pagos convenio 2315 de 2020.
El Municipio de Pereira no incorporó sus aportes por $450.000.000 en la cuenta conjunta creada para el manejo de los recursos del convenio 2315-2020 como lo establece la cláusula séptima del mismo.
Acción 2.</t>
  </si>
  <si>
    <t>Fortalecer la gestión administrativa mediante el registro en el formato del informe de supervisión, de la obligación de realizar mesas de trabajo periódicas.</t>
  </si>
  <si>
    <t>H29AF2023. Planeación y ejecución convenio 1575 de 2022.
En la revisión del convenio interadministrativo 1575-2022 con acta de inicio del 9 de diciembre del 2022, se evidenció deficiencias de planeación relacionada con inadecuada estimación de los plazos para el cumplimiento, así como inactividad en la ejecución contractual, el Municipio de Santa Rosa ha recibido $7.000.000.000 por parte del INVIAS, recursos que no han sido ejecutados al 31 de diciembre 2023.</t>
  </si>
  <si>
    <t>Conminar al municipio en la gestión de la ejecución de la totalidad de los recursos públicos relacionados con el contrato de obra derivado.</t>
  </si>
  <si>
    <t>Culminar las obras pactadas en el convenio 1575 de 2022.</t>
  </si>
  <si>
    <t>Informe mensual de avance de la interventoría con registro fotográfico</t>
  </si>
  <si>
    <t>H30AF2023. Pólizas contrato de obra 039 de 2021 - Convenio 817 de 2021.
En revisión del contrato de obra 039-2021 del Aeropuerto Internacional Matecaña, se evidenció que en las pólizas de cumplimiento NB-100177623 del 20-9-2021 y responsabilidad civil extracontractual NB-100038078 del 14-9-2021, no se incluyó como beneficiarios al INVIAS, ni al Municipio de Pereira, como lo estipula el parágrafo primero de la cláusula 16 del convenio interadministrativo 817-2021.</t>
  </si>
  <si>
    <t>Debilidades de control, supervisión de los requisitos para el inicio del contrato.</t>
  </si>
  <si>
    <t>Contar dentro de las pólizas como beneficiarios al INVIAS y  al Municipio de Pereira.</t>
  </si>
  <si>
    <t>Trazabilidad de la modificación de la pólizas incluyendo como beneficiarios al municipio de Pereira y a el INVIAS.</t>
  </si>
  <si>
    <t>Pólizas modificadas</t>
  </si>
  <si>
    <t>H31AF2023. Pólizas contrato de obra 3977 de 2022, convenio 2315 de 2020.
En revisión del contrato de obra 3977-2022 del municipio de Pereira, se evidenció que en las pólizas de: cumplimiento 45-44-101140072 del 12/8/2022 y Responsabilidad civil extracontractual 45-40-101077248 del 02/02/2023, no se incluyó como beneficiarios al INVIAS, como lo estipula el parágrafo de la cláusula 16 del convenio interadministrativo 2315-2020.</t>
  </si>
  <si>
    <t>Conminar al municipio para que adelante las acciones con la aseguradora conducentes a corregir la cobertura de beneficiarios de la póliza.</t>
  </si>
  <si>
    <t>Contar con la póliza actualizada atendiendo lo observado por el ente de control.</t>
  </si>
  <si>
    <t>Póliza actualizada</t>
  </si>
  <si>
    <t>H32AF2023. Juntas puentes vehiculares intercambiador vial aeropuerto, convenio 817 de 2021.
En visita de inspección física efectuada el 23-04-2024 a las obras ejecutadas a través del convenio 817 del 29-03-2021, se evidenció en la superficie de rodadura de pavimento asfáltico, que los puentes vehiculares construidos oriental y occidental, carecen de juntas en los puntos de transición que sirven de empalme con la Avenida 30 de agosto, obras necesarias para evitar y prevenir daños en la superficie de rodadura.</t>
  </si>
  <si>
    <t>Debilidades de control y supervisión técnica contractual.</t>
  </si>
  <si>
    <t>Presentar el informe técnico del diseñador que establezca que dentro del diseño la existencia de las juntas frías entre el puente y acceso a la avenida 30 de agosto.</t>
  </si>
  <si>
    <t>Evidenciar que el diseño está conforme a la norma técnica mediante el informe presentado.</t>
  </si>
  <si>
    <t>Informe del diseñador</t>
  </si>
  <si>
    <t>H33AF2023. Publicación y reporte en el SECOP I y II.
Revisada la publicación de la información soporte de las actuaciones contractuales exigidas por Colombia Compra Eficientes en el aplicativo SECOP I y II, se evidenció que el Instituto Nacional de Vías – INVIAS; no reportó oportunamente la totalidad de los documentos de las actuaciones contractuales generadas en las etapas de ejecución y liquidación de los convenios y/o contratos de interventoría suscritos. (ver tabla 60, informe de auditoría)
Acción 1.</t>
  </si>
  <si>
    <t>Debilidades de control, supervisión y seguimiento a la publicación de los documentos de los convenios y/o contratos de forma oportuna y completa.</t>
  </si>
  <si>
    <t>Fortalecimiento de los puntos de control asociados a la oportuna publicación en el SECOP II, mediante el seguimiento oportuno que permita identificar la documentación faltante por parte de cada territorial.</t>
  </si>
  <si>
    <t>Incorporar una actividad de control mensual de seguimiento a la publicación desde la Subdirección de Procesos de Selección Contractuales.</t>
  </si>
  <si>
    <t>H33AF2023. Publicación y reporte en el SECOP I y II.
Revisada la publicación de la información soporte de las actuaciones contractuales exigidas por Colombia Compra Eficientes en el aplicativo SECOP I y II, se evidenció que el Instituto Nacional de Vías – INVIAS; no reportó oportunamente la totalidad de los documentos de las actuaciones contractuales generadas en las etapas de ejecución y liquidación de los convenios y/o contratos de interventoría suscritos. (ver tabla 60, informe de auditoría)
Acción 2.</t>
  </si>
  <si>
    <t xml:space="preserve">Contar con la documentación contractual publicada en el SECOP. </t>
  </si>
  <si>
    <t>Realizar el cargue en la plataforma SECOP II de la documentación faltante de los  6 convenios referidos por la Contraloría General de la República.</t>
  </si>
  <si>
    <t>Link de verificación de acceso al cargue en SECOP</t>
  </si>
  <si>
    <t>H34AF2023. Contrato de obra pública 2125 de 2021 e interventoría 2158 de 2021.
El Instituto Nacional de Vías – INVIAS, suscribió contrato de obra e interventoría 2125 de 2021 y  2158 de 2021, ambos contratos finalizaron su plazo contractual el 30 de junio de 2023 y cuenta con acta de entrega de recibido definitivo del 29 de enero de 2024 correspondiente al contrato de Obra Pública y acta de entrega de recibo definitivo del 30 de junio de 2023 correspondiente al contrato de interventoría. Sin embargo, se evidencia que el contratista de obra no presentó todos los documentos derivados de las actividades del componente ambiental y social en los términos estipulados en el Pliego de Condiciones Definitivo del Contrato en sus apéndices D y E, generando así demoras en el proceso de liquidación.</t>
  </si>
  <si>
    <t>Debilidades en las gestiones adelantadas por parte de la interventoría en relación a su deber de control, vigilancia y seguimiento al cumplimiento de las obligaciones contractuales establecidas en el contrato.
Incumplimiento por parte del contratista de obra respecto al término estipulado en los Pliegos de Condiciones Definitivo (apéndice D y E) para la presentación de los documentos requeridos para el cierre de los componentes social y ambiental.</t>
  </si>
  <si>
    <t>Lograr el cierre ambiental del contrato para poder realizar la liquidación del mismo.</t>
  </si>
  <si>
    <t>Conminar al contratista para que se realice el cierre ambiental.</t>
  </si>
  <si>
    <t>Cierre ambiental por parte de la Subdirección de Sostenibilidad</t>
  </si>
  <si>
    <t>17 02 012</t>
  </si>
  <si>
    <t>H35AF2023. Conciliación extrajudicial entre Servicios Postales Nacionales S.A.S. y el Instituto Nacional de Vías.
El día 10 de marzo de 2023, ante la Procuraduría 82 Judicial I para Asuntos Administrativos, medio de control Controversial Contractuales, se celebró audiencia de Conciliación Extrajudicial entre SERVICIOS POSTALES NACIONALES S.A.S. – 4-72 y el INSTITUTO NACIONAL DE VÍAS – INVIAS para el reconocimiento y pago de la factura electrónica de venta No. 01-7237 por la suma de NOVENTA Y NUEVE MILLONES SEISCIENTOS CUARENTA Y SIETE MIL QUINIENTOS CINCUENTA Y TRES PESOS CON SETENTA Y OCHO CENTAVOS ($99.647.553.78), en virtud del contrato derivado No. 002252 de 2019 del Convenio Marco No. 2203 del 5 de diciembre de 2019, cuyo objeto contractual consistió en la “Organización y administración de los archivos de gestión del Instituto Nacional de Vías y servicios de digitalización”; acuerdo aprobado y ejecutoriado mediante providencia del 26 de abril de 2023 por el Juzgado Sesenta y Tres (63) Administrativo de Oralidad del Circuito Judicial de Bogotá – Sección Tercera dentro del Expediente 11001334306320230010500. Sin embargo, no se evidencia pago de la suma conciliada debido a que el beneficiario no ha cumplido con los requisitos y/o documentos estipulados en el Decreto 2469 de 2015 y pese a los requerimientos emitidos por la entidad no se han empleado otros mecanismos para efectos de realizar el pago.</t>
  </si>
  <si>
    <t>Deficiencias en la gestión adelantada por la entidad, encaminadas a hacer efectivo el pago de la obligación acordada en los términos establecidos en el auto que aprueba la conciliación.</t>
  </si>
  <si>
    <t>Fortalecer el procedimiento de gestión para el pago de créditos judiciales y extrajudiciales.</t>
  </si>
  <si>
    <t>Modificación del Procedimiento de Pago de Créditos Judiciales - ADJU-PR-3, incluyendo actividades de seguimiento a la solicitud de cumplimiento de requisitos de pago al beneficiario e inicio del proceso de pago por consignación cuando haya lugar a ello y exista disponibilidad de recursos.</t>
  </si>
  <si>
    <t>Procedimiento ADJU-PR-3 actualizado y publicado</t>
  </si>
  <si>
    <t>H36AF2023. Cumplimiento política y plan de austeridad del gasto 2023.
El Instituto Nacional de Vías – INVIAS adoptó los documentos de Política y Plan de Austeridad en el Gasto 2023, estableciendo las directrices y metas a cumplir en materia de austeridad del gasto. De acuerdo al seguimiento realizada por la Oficina de Control Interno – OCI, reportado en el Informe de Austeridad y eficiencia del Gasto Pública cuarto trimestre de 2023 se determinó que la entidad no cumplió las metas trazadas para la vigencia 2023, en los siguientes conceptos: CONTRATACIÓN DE PERSONAL PARA LA PRESTACIÓN DE SERVICIOS PROFESIONALES Y DE APOYO A LA GESTIÓN, HORAS EXTRAS - VACACIONES, Y SUMINISTRO DE TIQUETES, con lo cual se incumplió lo establecido en la Política de austeridad del Gasto.</t>
  </si>
  <si>
    <t>Debilidades en cuanto a la programación, revisión y/o ajuste oportuno de las metas de austeridad del gasto. De otra parte, si bien es cierto la OCI, realiza seguimiento al cumplimiento del Plan de Austeridad, no se evidenció que sus informes sean analizados por los Directivos de la Entidad y que a partir de ellos se implementen acciones de mejoramiento, que permitan la toma de decisiones y realización oportuna de ajustes.</t>
  </si>
  <si>
    <t>Socializar el informe de seguimiento al plan de austeridad de la vigencia en el Comité Directivo.</t>
  </si>
  <si>
    <t xml:space="preserve">1. Presentar el plan de austeridad para la vigencia en el Comité Institucional de Gestión y Desempeño.
2. Socializar el informe de seguimiento al plan de austeridad presentado por la OCI de manera trimestral. </t>
  </si>
  <si>
    <t>Plan de austeridad de la vigencia socializado en Comité Directivo</t>
  </si>
  <si>
    <t>H37AF2023. Obras de protección, recuperación de la calzada y señalización.
En el sitio crítico de la vía terciaria SABANALARGA - LA PIÑALERA DEL MUNICIPIO DE SABANALARGA – DEPARTAMENTO CASANARE (CÓDIGO 89438), las actividades realizadas difieren de las indicadas en los estudios previos y el alcance del convenio interadministrativo 1596 de 2022. De otra parte, el lugar de la banca sin recuperar se encuentra sin señalización.
Acción 1.</t>
  </si>
  <si>
    <t>Utilización de formatos proforma de Estudios Previos y Anexos Técnicos que no contemplan los objetos y alcances de las obras que se pretender ejecutar.</t>
  </si>
  <si>
    <t>Fortalecer la etapa de estructuración de los proyectos perfeccionando el componente técnico requerido para la suscripción de contratos y/o convenios, el cual estará dispuesto para la consulta de las entidades y unidades ejecutoras.</t>
  </si>
  <si>
    <t>Guía de Estructuración de Proyectos de Infraestructura actualizada con mayor detalle del componente técnico requerido.</t>
  </si>
  <si>
    <t xml:space="preserve">Guía de Estructuración de Proyectos de Infraestructura (versión 4) </t>
  </si>
  <si>
    <t>H37AF2023. Obras de protección, recuperación de la calzada y señalización.
En el sitio crítico de la vía terciaria SABANALARGA - LA PIÑALERA DEL MUNICIPIO DE SABANALARGA – DEPARTAMENTO CASANARE (CÓDIGO 89438), las actividades realizadas difieren de las indicadas en los estudios previos y el alcance del convenio interadministrativo 1596 de 2022. De otra parte, el lugar de la banca sin recuperar se encuentra sin señalización.
Acción 2.</t>
  </si>
  <si>
    <t>Conminar al contratista  de obra para que realice la señalización faltante previamente identificada por el Ente de Control.</t>
  </si>
  <si>
    <t>Verificar que la interventoría reciba a satisfacción la corrección de las actividades pendientes (señalización) detectadas por el Ente de Control.</t>
  </si>
  <si>
    <t xml:space="preserve">Informe interventoría con registro fotográfico </t>
  </si>
  <si>
    <t>21 10 00</t>
  </si>
  <si>
    <t>H38AF2023. Consideraciones para la suscripción del convenio interadministrativo 4878 de 2023.
En las consideraciones expuestas por el INVIAS para celebrar el Convenio Interadministrativo 4878 DE 2023, se citan normas y obligaciones que no son referenciadas hacia el INSTITUTO.</t>
  </si>
  <si>
    <t>El INVIAS aduce, que asume la responsabilidad directa por daños ambientales causados por la vía Ciénaga – Barranquilla derivada desde el año 1956 y de la vía Palermo - Sitio Nuevo - Remolino – Salamina, citándolo como obligaciones del Instituto. Así mismo, justificándose en normas no aplicables al negocio jurídico y medidas que no se la han impuesto.</t>
  </si>
  <si>
    <t xml:space="preserve">Guía de Estructuración de Proyectos de Infraestructura actualizada con mayor detalle del componente técnico requerido. </t>
  </si>
  <si>
    <t>H39AF2023. Planificación y ejecución de convenios 1876 de 2021, 1896 de 2021 y 1966 de 2021.
Se observa que los convenios 1876 de 2021, 1896 de 2021 y 1966 de 2021 han tenido adiciones considerables, tanto en tiempo como en valor, denotando con ello deficiencias en la planificación de dichos convenios, toda vez que las razones que han aumentado los valores y extendido los plazos son imputables a las partes.</t>
  </si>
  <si>
    <t>Deficiencias en la planificación de los convenios, toda vez que tanto los entes Territoriales que solicitan el apoyo de recursos, como la Entidad que apalanca los proyectos, no tienen en cuenta, en el momento de la constitución del convenio todas las variables a considerar en los proyectos (...).
De igual manera, el Instituto no es riguroso en el momento de dar el aval para la suscripción de los convenios, y no exige a los Entes territoriales que presenten proyectos con condiciones definidas de alcance, tiempo y costo, con el fin de que no se presenten afectaciones significativas en los tiempos de ejecución y de los presupuestos de los proyectos.
Deficiencias en la ejecución del convenio, ya que, al no planificar las obras de manera detallada y adecuada, sobre la marcha de la ejecución de los contratos derivados empiezan a surgir necesidades que no se contemplaron en la etapa de planeación, lo cual obliga a considerar la extensión de plazos de ejecución, afectando el alcance y los costos del proyecto. En adición, se evidencia también que en la ejecución de los contratos de obra se están presentando atrasos, que no han sido mitigados por los contratistas y obliga a las entidades contratantes y al INVIAS a afectar tanto los tiempos como los costos de los convenios y sus contratos derivados.</t>
  </si>
  <si>
    <t>H40AF2023. Gestión de afectación a obras por parte de terceros. Contrato derivado LP-003-2022, convenio 1896 de 2021.
En ejecución del contrato LP-003-2022, derivado del convenio 1896 de 2021, en el municipio de San Pelayo (Córdoba), se evidenció que entre el K1+200 y el K2+100 de la vía mencionada, se presentan inconvenientes con una excavación para un canal ejecutada por el propietario de un predio aledaño a la vía, que pone en riesgo el terraplén construido de la misma por las afectaciones hidráulicas que se pueden generar una vez haya flujo de agua en el canal y compromete el alcance de las obras, al tener que considerarse una intervención adicional para el manejo de aguas y la protección del terraplén, la cual no se ha implementado. En adición, la entidad contratante no ha generado las medidas policivas para requerir al tercero que generó la afectación. La entidad contratante y el Instituto no han insistido en solicitar pronunciamiento de la autoridad ambiental en relación al tema.
Acción 1.</t>
  </si>
  <si>
    <t>Deficiencias en la gestión, seguimiento y control de las actividades de obra por parte de contratista, interventor, entidad contratante y entidad facilitadora de los recursos, así como deficiencias en la gestión adecuada y oportuna para la solución de problemas causados por terceros por parte de los actores previamente mencionados.</t>
  </si>
  <si>
    <t>Adelantar las actuaciones a lugar que permitan revertir las afectaciones causadas por terceros identificados por el ente de control para la intervención que asegure el manejo de aguas y la protección del terraplén.</t>
  </si>
  <si>
    <t>Contar con un informe de la interventoría con registro fotográfico que de cuentas de la ejecución de las obras de protección necesarias.</t>
  </si>
  <si>
    <t>Informe técnico de interventoría con registro fotográfico</t>
  </si>
  <si>
    <t>H40AF2023. Gestión de afectación a obras por parte de terceros. Contrato derivado LP-003-2022, convenio 1896 de 2021.
En ejecución del contrato LP-003-2022, derivado del convenio 1896 de 2021, en el municipio de San Pelayo (Córdoba), se evidenció que entre el K1+200 y el K2+100 de la vía mencionada, se presentan inconvenientes con una excavación para un canal ejecutada por el propietario de un predio aledaño a la vía, que pone en riesgo el terraplén construido de la misma por las afectaciones hidráulicas que se pueden generar una vez haya flujo de agua en el canal y compromete el alcance de las obras, al tener que considerarse una intervención adicional para el manejo de aguas y la protección del terraplén, la cual no se ha implementado. En adición, la entidad contratante no ha generado las medidas policivas para requerir al tercero que generó la afectación. La entidad contratante y el Instituto no han insistido en solicitar pronunciamiento de la autoridad ambiental en relación al tema.
Acción 2.</t>
  </si>
  <si>
    <t>Fortalecimiento de los instrumentos de supervisión dispuestos por el Instituto.</t>
  </si>
  <si>
    <t xml:space="preserve">Taller practico dirigido a los supervisores de contratos y/o convenios y a los apoyos a la supervisión en las generalidades del  Capitulo de Supervisión, con énfasis en la manera correcta del diligenciamiento del formato de "informe de supervisión". </t>
  </si>
  <si>
    <t>Listados de asistencia</t>
  </si>
  <si>
    <t>H41AF2023. Ejecución de obras y planificación de recursos de proyecto asociado a contratos 958 de 2021 y 983 de 2021, obras de acceso al túnel Guillermo Gaviria Echeverri, túnel del Toyo.
El proyecto ha presentado deficiencias en el desarrollo de su ejecución, toda vez que, de conformidad con el Anexo Técnico, las obras debían estar listas en el mes de diciembre de 2023, por lo que el Instituto, sus contratistas e interventores debieron tener todas las previsiones necesarias relacionadas con la organización y puesta en marcha de la ejecución de su proyecto, a fin de cumplir con la meta fijada en el alcance contractual. Es de indicar que este proyecto viene propuesto y estructurado desde el año 2015 (año de emisión del documento CONPES que lo ampara), por lo cual, no es dable al Instituto Nacional de Vías que no haya planificado adecuadamente los tiempos de ejecución, habida cuenta la importancia estratégica que tiene este proyecto para la región y la Nación.
En adición a lo anterior, en la visita realizada por la CGR se indicó que, con los recursos actuales, no es posible terminar las obras faltantes contempladas en el alcance contractual. Tal como se indica en el informe y en la tabla, las obras faltantes requieren financiación para su ejecución, la cual, de acuerdo con lo informado por el Instituto el día de la visita, asciende a $550.000.000.000, al igual que $13.600.000.000 para la ejecución de labores de interventoría.</t>
  </si>
  <si>
    <t>Deficiencias en la planificación del proyecto y en la ejecución de los contratos de obra.</t>
  </si>
  <si>
    <t>Solicitar, previa justificación, los recursos para terminar las obras faltantes contempladas en el alcance contractual.</t>
  </si>
  <si>
    <t xml:space="preserve"> Solicitud de las vigencias futuras.</t>
  </si>
  <si>
    <t xml:space="preserve">Solicitud de los recursos </t>
  </si>
  <si>
    <t>H42AF2023. Planeación convenio 4779 de 2023 programa Caminos Comunitarios de la Paz, Municipio Cicuco, Departamento de Bolívar.
En la revisión de la fase precontractual del convenio 4779 de 2023, en ejecución, se evidencian deficiencias en la planeación y ejecución del convenio y de las obras derivadas.
Actividad 1.</t>
  </si>
  <si>
    <t>Debilidades de control en la elaboración de los documentos que sustentan la fase precontractual, la identificación de las garantías exigibles y los plazos para la ejecución, lo que ocasiona riesgo de pérdida de recursos públicos, posibles mayores costos para el cumplimiento de las actividades, demoras en los plazos de entrega y eventuales reclamaciones judiciales a la entidad auditada.</t>
  </si>
  <si>
    <t>H42AF2023. Planeación convenio 4779 de 2023 programa Caminos Comunitarios de la Paz, Municipio Cicuco, Departamento de Bolívar.
En la revisión de la fase precontractual del convenio 4779 de 2023, en ejecución, se evidencian deficiencias en la planeación y ejecución del convenio y de las obras derivadas.
Actividad 2.</t>
  </si>
  <si>
    <t>H42AF2023. Planeación convenio 4779 de 2023 programa Caminos Comunitarios de la Paz, Municipio Cicuco, Departamento de Bolívar.
En la revisión de la fase precontractual del convenio 4779 de 2023, en ejecución, se evidencian deficiencias en la planeación y ejecución del convenio y de las obras derivadas.
Actividad 3.</t>
  </si>
  <si>
    <t>H42AF2023. Planeación convenio 4779 de 2023 programa Caminos Comunitarios de la Paz, Municipio Cicuco, Departamento de Bolívar.
En la revisión de la fase precontractual del convenio 4779 de 2023, en ejecución, se evidencian deficiencias en la planeación y ejecución del convenio y de las obras derivadas.
Actividad 4.</t>
  </si>
  <si>
    <t>H42AF2023. Planeación convenio 4779 de 2023 programa Caminos Comunitarios de la Paz, Municipio Cicuco, Departamento de Bolívar.
En la revisión de la fase precontractual del convenio 4779 de 2023, en ejecución, se evidencian deficiencias en la planeación y ejecución del convenio y de las obras derivadas.
Actividad 5.</t>
  </si>
  <si>
    <t>H43AF2023. Planeación convenio 3528 de 2023, Caminos Comunitarios de la Paz, Municipio de Magangué corregimiento de Piñalito, Departamento de Bolívar.
En la revisión de la fase precontractual del convenio 3528 de 2023, suscrito entre INVIAS y la OAC corregimiento de Piñalito Municipio Magangué, departamento de Bolívar en ejecución, se evidencian deficiencias en cuanto a la exigencia de garantías, planeación y ejecución del convenio, entre otros.
Actividad 1.</t>
  </si>
  <si>
    <t>Debilidades de control en la elaboración de los documentos que sustentan la fase precontractual, la identificación de las garantías exigibles, la cuantía de los recursos a invertir, los descuentos a realizar, los requisitos a exigir y los plazos para la ejecución, lo que ocasiona riesgo de pérdida de recursos públicos, posibles mayores costos para el cumplimiento de las actividades, demoras en los plazos de entrega y eventuales reclamaciones judiciales a la entidad auditada.</t>
  </si>
  <si>
    <t>H43AF2023. Planeación convenio 3528 de 2023, Caminos Comunitarios de la Paz, Municipio de Magangué corregimiento de Piñalito, Departamento de Bolívar.
En la revisión de la fase precontractual del convenio 3528 de 2023, suscrito entre INVIAS y la OAC corregimiento de Piñalito Municipio Magangué, departamento de Bolívar en ejecución, se evidencian deficiencias en cuanto a la exigencia de garantías, planeación y ejecución del convenio, entre otros.
Actividad 2.</t>
  </si>
  <si>
    <t>H43AF2023. Planeación convenio 3528 de 2023, Caminos Comunitarios de la Paz, Municipio de Magangué corregimiento de Piñalito, Departamento de Bolívar.
En la revisión de la fase precontractual del convenio 3528 de 2023, suscrito entre INVIAS y la OAC corregimiento de Piñalito Municipio Magangué, departamento de Bolívar en ejecución, se evidencian deficiencias en cuanto a la exigencia de garantías, planeación y ejecución del convenio, entre otros.
Actividad 3.</t>
  </si>
  <si>
    <t>H43AF2023. Planeación convenio 3528 de 2023, Caminos Comunitarios de la Paz, Municipio de Magangué corregimiento de Piñalito, Departamento de Bolívar.
En la revisión de la fase precontractual del convenio 3528 de 2023, suscrito entre INVIAS y la OAC corregimiento de Piñalito Municipio Magangué, departamento de Bolívar en ejecución, se evidencian deficiencias en cuanto a la exigencia de garantías, planeación y ejecución del convenio, entre otros.
Actividad 4.</t>
  </si>
  <si>
    <t>H43AF2023. Planeación convenio 3528 de 2023, Caminos Comunitarios de la Paz, Municipio de Magangué corregimiento de Piñalito, Departamento de Bolívar.
En la revisión de la fase precontractual del convenio 3528 de 2023, suscrito entre INVIAS y la OAC corregimiento de Piñalito Municipio Magangué, departamento de Bolívar en ejecución, se evidencian deficiencias en cuanto a la exigencia de garantías, planeación y ejecución del convenio, entre otros.
Actividad 5.</t>
  </si>
  <si>
    <t>H44AF2023. Planeación convenio 3928 de 2023 Caminos Comunitarios de la Paz, corregimiento Tacaloa, Municipio de Magangué, Bolívar.
En la revisión de la fase precontractual del convenio solidario 3928 de 2023, se evidencian deficiencias en cuanto a la exigencia de garantías, la planeación y ejecución del convenio.
Actividad 1.</t>
  </si>
  <si>
    <t>Debilidades de control en la elaboración de los documentos que sustentan la fase precontractual, la identificación de las garantías exigibles, la cuantía de los recursos a invertir, los descuentos a realizar, los requisitos a exigir, los plazos para la ejecución, lo que ocasiona riesgo de pérdida de recursos públicos, posibles mayores costos para el cumplimiento de las actividades, demoras en los plazos de entrega y eventuales reclamaciones judiciales a la entidad auditada.</t>
  </si>
  <si>
    <t>H44AF2023. Planeación convenio 3928 de 2023 Caminos Comunitarios de la Paz, corregimiento Tacaloa, Municipio de Magangué, Bolívar.
En la revisión de la fase precontractual del convenio solidario 3928 de 2023, se evidencian deficiencias en cuanto a la exigencia de garantías, la planeación y ejecución del convenio.
Actividad 2.</t>
  </si>
  <si>
    <t>H44AF2023. Planeación convenio 3928 de 2023 Caminos Comunitarios de la Paz, corregimiento Tacaloa, Municipio de Magangué, Bolívar.
En la revisión de la fase precontractual del convenio solidario 3928 de 2023, se evidencian deficiencias en cuanto a la exigencia de garantías, la planeación y ejecución del convenio.
Actividad 3.</t>
  </si>
  <si>
    <t>H44AF2023. Planeación convenio 3928 de 2023 Caminos Comunitarios de la Paz, corregimiento Tacaloa, Municipio de Magangué, Bolívar.
En la revisión de la fase precontractual del convenio solidario 3928 de 2023, se evidencian deficiencias en cuanto a la exigencia de garantías, la planeación y ejecución del convenio.
Actividad 4.</t>
  </si>
  <si>
    <t>H44AF2023. Planeación convenio 3928 de 2023 Caminos Comunitarios de la Paz, corregimiento Tacaloa, Municipio de Magangué, Bolívar.
En la revisión de la fase precontractual del convenio solidario 3928 de 2023, se evidencian deficiencias en cuanto a la exigencia de garantías, la planeación y ejecución del convenio.
Actividad 5.</t>
  </si>
  <si>
    <t>H45AF2023. Planeación convenio 4009 de 2023 Caminos Comunitarios de la Paz, Magangué corregimiento Barranco de Yuca, Departamento de Bolívar.
En la revisión de la fase precontractual del convenio solidario 4009 de 2023 se evidencian deficiencias en cuanto a la exigencia de garantías, identificación de las vías a intervenir, planeación y ejecución del convenio y la cuantificación del subsidio al dignatario, entre otros.
Actividad 1.</t>
  </si>
  <si>
    <t>Irregularidades en la configuración de los convenios desde la fase misma de su concepción (etapa precontractual), y que en estas condiciones comprometen la fase de ejecución (etapa contractual).</t>
  </si>
  <si>
    <t>H45AF2023. Planeación convenio 4009 de 2023 Caminos Comunitarios de la Paz, Magangué corregimiento Barranco de Yuca, Departamento de Bolívar.
En la revisión de la fase precontractual del convenio solidario 4009 de 2023 se evidencian deficiencias en cuanto a la exigencia de garantías, identificación de las vías a intervenir, planeación y ejecución del convenio y la cuantificación del subsidio al dignatario, entre otros.
Actividad 2.</t>
  </si>
  <si>
    <t>H45AF2023. Planeación convenio 4009 de 2023 Caminos Comunitarios de la Paz, Magangué corregimiento Barranco de Yuca, Departamento de Bolívar.
En la revisión de la fase precontractual del convenio solidario 4009 de 2023 se evidencian deficiencias en cuanto a la exigencia de garantías, identificación de las vías a intervenir, planeación y ejecución del convenio y la cuantificación del subsidio al dignatario, entre otros.
Actividad 3.</t>
  </si>
  <si>
    <t>H45AF2023. Planeación convenio 4009 de 2023 Caminos Comunitarios de la Paz, Magangué corregimiento Barranco de Yuca, Departamento de Bolívar.
En la revisión de la fase precontractual del convenio solidario 4009 de 2023 se evidencian deficiencias en cuanto a la exigencia de garantías, identificación de las vías a intervenir, planeación y ejecución del convenio y la cuantificación del subsidio al dignatario, entre otros.
Actividad 4.</t>
  </si>
  <si>
    <t>H45AF2023. Planeación convenio 4009 de 2023 Caminos Comunitarios de la Paz, Magangué corregimiento Barranco de Yuca, Departamento de Bolívar.
En la revisión de la fase precontractual del convenio solidario 4009 de 2023 se evidencian deficiencias en cuanto a la exigencia de garantías, identificación de las vías a intervenir, planeación y ejecución del convenio y la cuantificación del subsidio al dignatario, entre otros.
Actividad 5.</t>
  </si>
  <si>
    <t>H46AF2023. Rendimientos financieros convenios solidarios 3528 de 2023 y 4009 de 2023 programa Caminos Comunitarios de la Paz, del Municipio Magangué corregimiento de Piñalito y Barranca Yuca, Departamento de Bolívar.
En la revisión de los convenios interadministrativos 3528 -.2023 y 4009 -2023 suscrito entre INVIAS y las OAC (Organización de Acción Comunal) de los corregimientos de Piñalito y Barranca Yuca municipio de Magangué, departamento de Bolívar, respectivamente y los extractos bancarios de las cuentas corrientes No. 3-1240-0-00545-9 Corregimiento de Piñalito- Magangué -Bolívar y No. No. 3-1240-0-00549- 1 Vereda Barranco Yuca – Magangué para el manejo de los recursos, se evidencia que las OAC no trasladaron los recursos por concepto de rendimientos financieros a la cuenta de la Dirección General de Crédito Público y Tesoro Nacional del Ministerio de Hacienda y Crédito Público, en la oportunidad requerida, a más tardar al décimo día hábil del mes siguiente del recaudo.</t>
  </si>
  <si>
    <t>Deficiencias en la aplicación de los mecanismos de control interno de la Entidad y de seguimiento y control a estos recursos por parte del área financiera y del supervisor del convenio.</t>
  </si>
  <si>
    <t>Adelantar la gestión a lugar para incorporar en el formato del informe de supervisión vigente el componente de seguimiento a la devolución mensual de los  rendimientos financieros.</t>
  </si>
  <si>
    <t>Disciplinario e indagación preliminar y otras incidencias</t>
  </si>
  <si>
    <t>Establecer un procedimiento obligatorio que permita controlar el registro y aseguramiento de los bienes muebles provenientes de las obras de infraestructura ejecutadas y recibidas de terceros por el INVIAS.</t>
  </si>
  <si>
    <t>Procedimiento documentado y socializado de entrega a las áreas competentes del instituto para el  registro y aseguramiento.</t>
  </si>
  <si>
    <t xml:space="preserve">Procedimiento aprobado </t>
  </si>
  <si>
    <t>Acción de mejora reformulada, aprobada por el Director General según memorando 2024I-VBOG-059530 del 23 de agosto de 2024, ante propuesta presentada por la Dirección de Ejecución y Operación en memorando 2024I-VBOG-057593 del 16 de agosto de 2024 y mesa de trabajo del 06 de agosto de 2024.</t>
  </si>
  <si>
    <t xml:space="preserve">Se advirtió que, aunque se sustenta la observancia de la acción propuesta, el reintegro de los rendimientos financieros no se efectúa en el término y periodicidad preceptuados en los artículos  2.3.5.5 y  2.3.5.6 del Decreto 1853 de 2015; razón por la cual se continúa materializando los riesgos señalados por la Contraloría General de la República en el hallazgo; por ende, la acción formulada no es efectiva. 
</t>
  </si>
  <si>
    <r>
      <t xml:space="preserve">Papel de trabajo del 11 de enero de 2018: JD
Memorando SF-GC 183010 del 27 de diciembre de 2017.
"Se han pagado conciliaciones, laudos arbitrales y conciliaciones extrajudiciales por valor de $54.750.908.668,91". Pendiente diferencia de $269.221.331,09.
</t>
    </r>
    <r>
      <rPr>
        <b/>
        <sz val="9"/>
        <color theme="1"/>
        <rFont val="Arial"/>
        <family val="2"/>
      </rPr>
      <t>Acción no efectiva</t>
    </r>
    <r>
      <rPr>
        <sz val="9"/>
        <color theme="1"/>
        <rFont val="Arial"/>
        <family val="2"/>
      </rPr>
      <t>: Anexo 2 del informe de Auditoría Financiera 2020, de junio de 2021 e informe de Auditoría Financiera 2019, página 88.</t>
    </r>
  </si>
  <si>
    <r>
      <t xml:space="preserve">Papel de trabajo de avance (30%) elaborado el 13 de julio de 2021.
</t>
    </r>
    <r>
      <rPr>
        <b/>
        <sz val="9"/>
        <color theme="1"/>
        <rFont val="Arial"/>
        <family val="2"/>
      </rPr>
      <t>Acción no efectiva</t>
    </r>
    <r>
      <rPr>
        <sz val="9"/>
        <color theme="1"/>
        <rFont val="Arial"/>
        <family val="2"/>
      </rPr>
      <t>: Anexo 2 del informe de Auditoría Financiera 2020, de junio de 2021 e informe Auditoría de Cumplimiento 2020 y primer semestre de 2021, consolidado en el numeral 4.1.7.1 del informe CGR-CDSI No. 015, comunicado mediante el Oficio 2021EE0209896, con radicado INVIAS 116440 del 06 de diciembre de 2021. Razón de la inefectividad: "Las medidas para mitigar las deficiencias que las originan no se adelantaron en el plazo propuesto para su implementación" (Pág. 288).</t>
    </r>
  </si>
  <si>
    <t>Efectividad de la Acción Cumplida según Contraloría General de la República</t>
  </si>
  <si>
    <r>
      <t xml:space="preserve">Acción no efectiva: Informe Auditoría de Cumplimiento 2020 y primer semestre de 2021, consolidado en el numeral 4.1.7.1, de diciembre de 2021. Razón de la inefectividad: "Las medidas para mitigar las deficiencias que las originan no se adelantaron en el plazo propuesto para su implementación" (Pág. 288).
Se excluye a la Subdirección de Gestión Contractual y Procesos Administrativos ante argumentos de competencia expuestos en el memorando SGCP 106261 del 27 de diciembre de 2022. 
</t>
    </r>
    <r>
      <rPr>
        <b/>
        <sz val="9"/>
        <rFont val="Arial"/>
        <family val="2"/>
      </rPr>
      <t>Acción de mejora reformulada, aprobada por el Director General según memorando 2024I-VBOG-051476 del 26 de julio de 2024</t>
    </r>
    <r>
      <rPr>
        <sz val="9"/>
        <rFont val="Arial"/>
        <family val="2"/>
      </rPr>
      <t>.</t>
    </r>
  </si>
  <si>
    <r>
      <t xml:space="preserve">Acción no efectiva: Anexo 2 del informe de Auditoría Financiera 2020, de junio de 2021.
</t>
    </r>
    <r>
      <rPr>
        <b/>
        <sz val="9"/>
        <color theme="1"/>
        <rFont val="Arial"/>
        <family val="2"/>
      </rPr>
      <t>Acción reformulada por la Oficina Asesora Jurídica según memorando OAJ 56118 del 05/08/2021, aprobada por el Director General en memorando DG 56019 del 05/08/2021.</t>
    </r>
  </si>
  <si>
    <t>Acción del hallazgo H3Denuncia2022-243507-82111, considerada efectiva y no efectiva por la Contraloría General de la República en informe de Auditoría Financiera 2023. Ante la efectividad, fue reportada como acción cumplida en avance semestral del plan de mejoramiento corte 30 de junio de 2024.</t>
  </si>
  <si>
    <t>Se excluye a la Dirección de Ejecución y Operación por lineamiento del Director General, según memorando DG 56568 del 28 de julio de 2022.
Acción del hallazgo H138R14, considerada efectiva y no efectiva por la Contraloría General de la República en informe de Auditoría Financiera 2023. Ante la efectividad, fue reportada como acción cumplida en avance semestral del plan de mejoramiento corte 30 de junio de 2024.</t>
  </si>
  <si>
    <t>Acción del hallazgo H18AF2020, considerada efectiva por la Contraloría General de la República en la evaluación efectuada al plan de mejoramiento durante la Auditoría de Cumplimiento: Contratación priorizada vigencias 2015 a primer semestre de 2023, de conformidad con el anexo 1 del informe CGR-CDSI No. 035 comunicado a la entidad mediante el oficio 2023EE0221907 con radicado INVIAS 2023E-VUVRAZ-040042 del 20/12/2023.</t>
  </si>
  <si>
    <t>Acción del hallazgo H12AC19 considerada efectiva por la Contraloría General de la República en la evaluación efectuada al plan de mejoramiento durante la Auditoría de Cumplimiento: Contratación priorizada vigencias 2015 a primer semestre de 2023, de conformidad con el anexo 1 del informe CGR-CDSI No. 035 comunicado a la entidad mediante el oficio 2023EE0221907 con radicado INVIAS 2023E-VUVRAZ-040042 del 20/12/2023.</t>
  </si>
  <si>
    <t>Acción de mejora reformulada  y aprobada por la Directora General en mesa de trabajo del 26 de octubre de 2023 y según memorando 2023I-VBOG-019971 del 27 de octubre de 2023.
Acción del hallazgo H16ECP considerada efectiva por la Contraloría General de la República en la evaluación efectuada al plan de mejoramiento durante la Auditoría de Cumplimiento: Contratación priorizada vigencias 2015 a primer semestre de 2023, de conformidad con el anexo 1 del informe CGR-CDSI No. 035 comunicado a la entidad mediante el oficio 2023EE0221907 con radicado INVIAS 2023E-VUVRAZ-040042 del 20/12/2023.</t>
  </si>
  <si>
    <t>CUMPLIDA NO EFECTIVA</t>
  </si>
  <si>
    <t>CUMPLIDO NO EFECTIVO</t>
  </si>
  <si>
    <t>Estado acciones</t>
  </si>
  <si>
    <t>Radicar la solicitud de trámite de inicio de proceso judicial ante la  Subdirección de Defensa Jurídica.</t>
  </si>
  <si>
    <t>Incorporar en un nuevo proceso de contratación la atención de los  puntos enunciados en el informe de la interventoría del contrato 1180 de 2018.</t>
  </si>
  <si>
    <t>Publicar un proceso en el cual se incluya dentro del alcance la  atención  de los puntos enunciados en el informe de la interventoría del contrato 1180 de 2018.</t>
  </si>
  <si>
    <t>H1Denuncia2024-295955-80234-D. Deficiencias ejecución de obras convenio 912 de 2021, sector Provenir - Peñón - Cerro - Patrona - Aserradero en el municipio de San Antero, Córdoba.
En visita realizada por la Contraloría General de la República, a los tramos de placa huella construida en sector vial el Porvenir - Peñón - Cerro - Petrona - Aserradero, del Municipio de San Antero, ejecutados mediante el contrato de obra SI-LP-013-2021 (...), derivado del Convenio Interadministrativo 912 de 2021, se evidenciaron deficiencias constructivas en los elementos estructurales de la placa huella construida, ocasionando un daño fiscal por una cuantía de $169.227.073.</t>
  </si>
  <si>
    <t>H2Denuncia2024-295955-80234-D. Modificación diseños obras convenio 912 de 2021, sector corregimiento Los Gómez y El Lazo en el municipio de Lorica, Córdoba.
En visita realizada por la Contraloría General de la República, a los tramos de Pavimento construidos en sector vial del Corregimiento de los Gómez y el Lazo, del Municipio de Lorica, ejecutados mediante el contrato de obra SI-LP-013-2021 (...), derivado del Convenio Interadministrativo 912 de 2021, se evidenció estancamiento de agua y retención de sedimentos en la superficie del pavimento, ante la ausencia de cunetas para el drenaje adecuado de las aguas de escorrentía, las cuales no se tuvieron en cuenta cuando se realizó la modificación del diseño para cambio de Placa Huella a Pavimento rígido.</t>
  </si>
  <si>
    <t>Fallas y deficiencias en el proceso constructivo adelantado por el contratista de obra, por la generación prematura de fisuras, grietas, deficiencias en el proceso de curado del concreto conforme a lo dispuesto en las Especificaciones Técnicas del Contrato de Obra y lo establecido por las Normas y Especificaciones del Instituto Nacional de Vías -INVIAS.
Fallas y deficiencias en la gestión de la supervisión técnica y de los controles de calidad durante el desarrollo del proyecto, por parte de la Interventoría y la Supervisión a cargo del INVIAS y la Gobernación de Córdoba para conminar al Contratista de obra a realizar de forma oportuna correctivos sobre las deficiencias constructivas al momento de ejecutar las actividades de la obra.
Deficiente gestión por parte de la Interventoría y la Supervisión a cargo del INVIAS y la Gobernación de Córdoba para conminar al Contratista a la reparación de los daños presentados en la estructura de la Placa Huella y el llamamiento en garantía de la aseguradora que ampara la calidad y estabilidad de la obra.</t>
  </si>
  <si>
    <t>Deficiencias en los Estudios y Diseños del Pavimento Rígido, para el tramo Vial del Corregimiento Los Gómez y El Lazo, inobservando lo requerido en las condiciones iniciales del Contrato de Obra y lo establecido por las Normas y Especificaciones del Instituto Nacional de Vías - INVIAS.
Fallas y deficiencias en el proceso constructivo adelantado por el contratista de obra, inobservando lo requerido en las Especificaciones Técnicas del Contrato de Obra y lo establecido por las Normas y Especificaciones del Instituto Nacional de Vías - INVIAS.
Fallas y deficiencias en los controles de calidad durante el desarrollo del proyecto, por parte de la Interventoría y la Supervisión a cargo del INVIAS y la Gobernación de Córdoba sobre las actividades constructivas ejecutadas por el Contratista de obra.
Deficiente gestión en las actividades de supervisión por parte de la Interventoría, la Supervisión a cargo del INVIAS y la Gobernación de Córdoba para conminar al Contratista en el proceso constructivo y posterior reparación de los daños presentados en la estructura del pavimento rígido cumpliendo con las especificaciones técnicas establecidas dentro del contrato.</t>
  </si>
  <si>
    <t>Requerir a la interventoría y al departamento para que conminen al contratista  de obra a que realice las reparaciones previamente identificadas por el Ente de Control, o en su defecto solicite el siniestro de la póliza de estabilidad de la obra.</t>
  </si>
  <si>
    <t xml:space="preserve">Verificar que la interventoría reciba a satisfacción las reparaciones realizadas por el contratista de obra, según aspectos detectados por el Ente de Control, o  en su defecto solicite el siniestro de la póliza de estabilidad de la obra. </t>
  </si>
  <si>
    <t>Informe de interventoría con registro fotográfico o solicitud de inicio de proceso  administrativo para hacer efectiva la póliza de estabilidad de la obra</t>
  </si>
  <si>
    <t>Denuncia2024-295955-80234-D</t>
  </si>
  <si>
    <t>Verificar que la interventoría reciba a satisfacción la corrección de los defectos constructivos detectados por el Ente de Control.</t>
  </si>
  <si>
    <t>H16AF2020. Proyecto Aguaclara – Gamarra – Pólizas que amparan el Acta de Aprobación Definitiva de Estudios y Diseños y Acta de Entrega y Recibo Definitivo de la Obra – Contrato 1179 de 2018.
Seis meses después de haberse recibido finalmente las obras, se establecen falencias en la Gestión del INVIAS en cuanto a la revisión y aprobación de las garantías contractuales:
En el desarrollo del Contrato 1179 de 2018, evidencia la CGR que, no obstante las obras fueron recibidas el 11 de noviembre de 2020, a la fecha (seis meses después), no se logró establecer la Aprobación de las Pólizas que amparan el Acta de Aprobación Definitiva de Estudios y Diseños y Acta de Entrega y Recibo Definitivo de la Obra.</t>
  </si>
  <si>
    <t>Taller Capacitación del Manual de  Supervisión e Interventoría de Obra Publica, en el capitulo de supervisión, dirigido a los supervisores y apoyos a la supervisión en lo referente a las  funciones o obligaciones de los supervisores y los apoyos a la  Supervisión. en el que se incluya el seguimiento financiero.</t>
  </si>
  <si>
    <t>CUMPLIDA EN MENOS DEL 100% PENDIENTE DE REVISIÓN POR LA CGR</t>
  </si>
  <si>
    <t>H1ACPColombiaRuralValledelCauca. Valor adicionado convenio interadministrativo 2640 de 2019. Municipio de Yotoco, Valle del Cauca.
El Instituto Nacional de Vías (INVIAS), suscribió el Convenio Interadministrativo 2640 de 2019 con el Municipio de Yotoco, por $675.000.000; con la adición Nro.2 por $10.000.000.000, aprobada mediante el Acta Nro. 10 del 07/12/2021, valor que supera el porcentaje establecido en el artículo 40 de la Ley 80 de 1993 y demás normas reglamentarias, toda vez que el valor inicial del Convenio era de $675.000.000. Es decir, el valor adicionado corresponde al 1481% del valor inicial del Convenio.
Acción 1.</t>
  </si>
  <si>
    <t>H1ACPColombiaRuralValledelCauca. Valor adicionado convenio interadministrativo 2640 de 2019. Municipio de Yotoco, Valle del Cauca.
El Instituto Nacional de Vías (INVIAS), suscribió el Convenio Interadministrativo 2640 de 2019 con el Municipio de Yotoco, por $675.000.000; con la adición Nro.2 por $10.000.000.000, aprobada mediante el Acta Nro. 10 del 07/12/2021, valor que supera el porcentaje establecido en el artículo 40 de la Ley 80 de 1993 y demás normas reglamentarias, toda vez que el valor inicial del Convenio era de $675.000.000. Es decir, el valor adicionado corresponde al 1481% del valor inicial del Convenio.
Acción 2.</t>
  </si>
  <si>
    <t>H2ACPColombiaRuralValledelCauca. Veedurías ciudadanas.
Con base en los soportes suministrados no se evidencia que el INVIAS diera cumplimiento a las normas relacionadas con la promoción de la participación activa de la comunidad, ni se soporta la conformación de las veedurías ciudadanas para la ejecución de los convenios celebrados. (Ver tabla No. 9, informe de auditoría).</t>
  </si>
  <si>
    <t>H3ACPColombiaRuralValledelCauca. Supervisión a convenios y contratos de interventoría.
Los informes mensuales de interventoría y supervisión, de los convenios interadministrativos suscritos por INVIAS, presentan deficiencias en los aspectos técnicos de las obras ejecutadas, carecen de un seguimiento detallado, completo y riguroso de la ejecución de las obras y no registran los aspectos críticos concernientes a la calidad de las obras, que soporten las adiciones, modificaciones, suspensiones o prórrogas presentadas. (Ver tabal No. 13, informe de auditoría).
Acción 1.</t>
  </si>
  <si>
    <t>H3ACPColombiaRuralValledelCauca. Supervisión a convenios y contratos de interventoría.
Los informes mensuales de interventoría y supervisión, de los convenios interadministrativos suscritos por INVIAS, presentan deficiencias en los aspectos técnicos de las obras ejecutadas, carecen de un seguimiento detallado, completo y riguroso de la ejecución de las obras y no registran los aspectos críticos concernientes a la calidad de las obras, que soporten las adiciones, modificaciones, suspensiones o prórrogas presentadas. (Ver tabal No. 13, informe de auditoría).
Acción 2.</t>
  </si>
  <si>
    <t>H4ACPColombiaRuralValledelCauca. Planeación de convenios y contratos de obra.
De la verificación y análisis de los documentos que conforman los expedientes de la muestra seleccionada de los convenios y los contratos de obra remitidos por el INVÍAS, se evidencia la deficiente planeación de los plazos inicialmente convenidos, que originaron constantes modificaciones contractuales permitiendo inoportunidad en la ejecución de las obras que establezca los criterios técnicos y términos ajustados a las necesidades reales de los entes territoriales y al objeto del “Programa Colombia Rural”. (Ver tabla No. 15, informe de auditoría).</t>
  </si>
  <si>
    <t>H5ACPColombiaRuralValledelCauca. Rendimientos financieros. Convenio 2026 de 2021 y Convenio 2313 de 2023.
Se evidenció inoportunidad o no reintegro de rendimientos financieros generados por los recursos transferidos por el Invías, por parte de los municipios de Dagua y Sevilla, sin haberse adelantado acciones y/o gestiones por parte del Invías para lograr el reintegro oportuno, en el marco del Seguimiento al Convenio y al Contrato de Interventoría que esta entidad adelanta.
Acción 1.</t>
  </si>
  <si>
    <t>H5ACPColombiaRuralValledelCauca. Rendimientos financieros. Convenio 2026 de 2021 y Convenio 2313 de 2023.
Se evidenció inoportunidad o no reintegro de rendimientos financieros generados por los recursos transferidos por el Invías, por parte de los municipios de Dagua y Sevilla, sin haberse adelantado acciones y/o gestiones por parte del Invías para lograr el reintegro oportuno, en el marco del Seguimiento al Convenio y al Contrato de Interventoría que esta entidad adelanta.
Acción 2.</t>
  </si>
  <si>
    <t>H6ACPColombiaRuralValledelCauca. Recursos del convenio 1733 de 2020, del Municipio El Dovio.
Se evidenció embargo de los recursos destinados a la ejecución del convenio 1733 de 2020 por $740.874.608, valor que resulta de sumar el valor total del convenio por $710.000.000, y los rendimientos financieros de $30.874.608, afectando el flujo financiero de los recursos que impidió ejecutar el convenio y contrato de obra derivado.</t>
  </si>
  <si>
    <t>H7ACPColombiaRuralValledelCauca. Contrato de obra 0009-2021. Municipio de Toro, Valle del Cauca.
Se evidenció el deterioro de ítems que afectan la calidad y funcionalidad de la obra construida (Contrato de Obra derivado No. 000921 del 02 de julio de 2021) lo que genera un detrimento al patrimonio del Estado por $64.518.121. Este valor resulta de sumar: $51.801.969 de la Cuantificación del daño por fisuración y lavado de finos, $3.711.861 de la Cuantificación del daño por hundimiento.</t>
  </si>
  <si>
    <t>H8ACPColombiaRuralValledelCauca. Pagos contrato de interventoría 1079 de 2022.
Al analizar documento SIIF Nación, el cual refleja la relación de pagos realizados por el Instituto Nacional de Vías – INVIAS al CONSORCIO INTERV VIAS RURALES 2022, por concepto de pagos del Contrato de Interventoría No. 1079 del 2022, se evidenció el registro de pago doble al contratista.</t>
  </si>
  <si>
    <t>H1ACPColombiaRuralTolima. Ejecución de los convenios interadministrativos del Programa Colombia Rural en el Departamento del Tolima.
El INVIAS suscribió Convenios Interadministrativos con municipios del departamento del Tolima en el marco del programa Colombia Rural, en virtud de la revisión documental de la muestra seleccionada para la presente auditoria de cumplimiento, de 21 convenios con sus respectivos contratos derivados de obra, se constató que los plazos de ejecución establecidos para el desarrollo del objeto del convenio entre 6 meses y un año fueron ampliamente superados, al punto que ningún convenio se ha liquidado y el promedio de ejecución de los convenios es de 25 meses existiendo convenios que requirieron hasta 40 meses; y el promedio de los contratos de obra derivados es de 14 meses, donde hay contratos con hasta 30 meses de ejecución, denotando falta de celeridad y oportunidad en el cumplimiento de los objetos convenidos. (Ver tabla No. 6, informe de auditoría).
Acción 1.</t>
  </si>
  <si>
    <t>H1ACPColombiaRuralTolima. Ejecución de los convenios interadministrativos del Programa Colombia Rural en el Departamento del Tolima.
El INVIAS suscribió Convenios Interadministrativos con municipios del departamento del Tolima en el marco del programa Colombia Rural, en virtud de la revisión documental de la muestra seleccionada para la presente auditoria de cumplimiento, de 21 convenios con sus respectivos contratos derivados de obra, se constató que los plazos de ejecución establecidos para el desarrollo del objeto del convenio entre 6 meses y un año fueron ampliamente superados, al punto que ningún convenio se ha liquidado y el promedio de ejecución de los convenios es de 25 meses existiendo convenios que requirieron hasta 40 meses; y el promedio de los contratos de obra derivados es de 14 meses, donde hay contratos con hasta 30 meses de ejecución, denotando falta de celeridad y oportunidad en el cumplimiento de los objetos convenidos. (Ver tabla No. 6, informe de auditoría).
Acción 2.</t>
  </si>
  <si>
    <t>H1ACPColombiaRuralTolima. Ejecución de los convenios interadministrativos del Programa Colombia Rural en el Departamento del Tolima.
El INVIAS suscribió Convenios Interadministrativos con municipios del departamento del Tolima en el marco del programa Colombia Rural, en virtud de la revisión documental de la muestra seleccionada para la presente auditoria de cumplimiento, de 21 convenios con sus respectivos contratos derivados de obra, se constató que los plazos de ejecución establecidos para el desarrollo del objeto del convenio entre 6 meses y un año fueron ampliamente superados, al punto que ningún convenio se ha liquidado y el promedio de ejecución de los convenios es de 25 meses existiendo convenios que requirieron hasta 40 meses; y el promedio de los contratos de obra derivados es de 14 meses, donde hay contratos con hasta 30 meses de ejecución, denotando falta de celeridad y oportunidad en el cumplimiento de los objetos convenidos. (Ver tabla No. 6, informe de auditoría).
Acción 3.</t>
  </si>
  <si>
    <t>H2ACPColombiaRuralTolima. Convenio interadministrativo 2264 de 2020, suscrito entre INVIAS y el municipio de Carmen de Apicalá. Contrato de obra 374 de 2021.
Se evidenció el reconocimiento y pago de mayores valores en la ejecución del contrato de obra No. 374 de 2021, por incrementos del transporte de materiales pétreos por cambios de proveedores responsabilidad del constructor, por modificaciones de los diseños estructurales del pavimento no necesarios y la no restitución de recursos no ejecutados en el contrato; debido a deficiencias del análisis de solicitudes por parte de la Administración Municipal y de la interventoría para su aprobación, así como de exigir la devolución de recursos no ejecutados; con el consecuente daño patrimonial por $273.048.227,29.
Acción 1.</t>
  </si>
  <si>
    <t>H2ACPColombiaRuralTolima. Convenio interadministrativo 2264 de 2020, suscrito entre INVIAS y el municipio de Carmen de Apicalá. Contrato de obra 374 de 2021.
Se evidenció el reconocimiento y pago de mayores valores en la ejecución del contrato de obra No. 374 de 2021, por incrementos del transporte de materiales pétreos por cambios de proveedores responsabilidad del constructor, por modificaciones de los diseños estructurales del pavimento no necesarios y la no restitución de recursos no ejecutados en el contrato; debido a deficiencias del análisis de solicitudes por parte de la Administración Municipal y de la interventoría para su aprobación, así como de exigir la devolución de recursos no ejecutados; con el consecuente daño patrimonial por $273.048.227,29.
Acción 2.</t>
  </si>
  <si>
    <t>H3ACPColombiaRuralTolima. Convenio interadministrativo 1735 de 2021, suscrito entre INVIAS y el Municipio de Carmen de Apicalá. Contrato derivado de obra 305 de 2022.
Mediante acta parcial No. 3 del 10 de julio de 2024, se recibió a satisfacción y se autorizó, por parte de la Supervisión y de la Interventoría, el pago de las obras de la placa huella y de las cunetas del tramo Nro. 6 del contrato de obra No. 305 de 2022, suscrito por el municipio de Carmen de Apicalá, las cuales presentaban deficiencias constructivas reflejadas en fisuras y grietas al momento del pago como se evidencia en los informes de obra, de supervisión e interventoría.</t>
  </si>
  <si>
    <t>H4ACPColombiaRuralTolima. Convenio interadministrativo 2257 del 2020, suscrito entre INVIAS y el Municipio de Chaparral, Tolima. Contrato derivado de obra 348 de 2021.
En la ejecución del contrato de obra No. 348-2021, se evidenció el reconocimiento y pago de mayores cantidades obra a las ejecutadas, con el consecuente daño a los recursos de INVIAS por $25.609.710,84.</t>
  </si>
  <si>
    <t>H5ACPColombiaRuralTolima. Convenio interadministrativo 1737 de 2021, suscrito entre INVIAS y el Municipio de Cunday, Tolima. Contrato derivado de obra No. LP 002-2022.
Se evidenció daño estructural de pavimento en placa huella, presentando fisuras y grietas en el espesor de las placas de concreto. Asimismo, se evidencio daño estructural por asentamiento y separación entre placas de concreto, placas de ciclópeo y grietas en las vigas riostras, debido a deficiencias en el proceso constructivo por parte del contratista, en el seguimiento y control por parte de la interventoría, lo que ha generado la falla de la estructura del pavimento de concreto, ocasionando afectación y riesgo para toda la estructura, valorada en $ 9.954.786.</t>
  </si>
  <si>
    <t>H6ACPColombiaRuralTolima. Convenio interadministrativo 1783 de 2021, suscrito entre INVIAS y el Municipio de Falan. Contrato de obra 128 de 2022.
Se evidenció el pago de obra no ejecutada para las actividades de concretos para sardineles y cabezotes de alcantarilla; así como fallas de estabilidad y calidad de obra en concretos para cunetas, bordillos y placas para pavimiento.</t>
  </si>
  <si>
    <t>H7ACPColombiaRuralTolima. Convenio interadministrativo 1806 de 2021, suscrito entre INVIAS y el Municipio de Falan. Contrato de obra 162 de 2022.
Se evidenció afectaciones en los concretos de placas huella y pavimento en concreto, obras sin estudios técnicos y por el reconocimiento y pago de actividades de mejoramiento no ejecutadas.</t>
  </si>
  <si>
    <t>H8ACPColombiaRuralTolima. Convenio interadministrativo 1133 de 2021, suscrito entre INVIAS y el Municipio de Fresno, Tolima. Contrato de obra 167 de 2022.
En la ejecución de la placa huella, alcantarillas y muro de contención de la obra se evidencia el pago y reconocimiento de cantidades de obra no ejecutadas y el deterioro prematuro de la placa huella por la presencia de fisuras transversales en el concreto.
Acción 1.</t>
  </si>
  <si>
    <t>H8ACPColombiaRuralTolima. Convenio interadministrativo 1133 de 2021, suscrito entre INVIAS y el Municipio de Fresno, Tolima. Contrato de obra 167 de 2022.
En la ejecución de la placa huella, alcantarillas y muro de contención de la obra se evidencia el pago y reconocimiento de cantidades de obra no ejecutadas y el deterioro prematuro de la placa huella por la presencia de fisuras transversales en el concreto.
Acción 2.</t>
  </si>
  <si>
    <t>H9ACPColombiaRuralTolima. Convenio interadministrativo 1807 de 2021, suscrito entre INVIAS y el Municipio de Fresno, Tolima. Contrato de obra 467 de 2022.
En la ejecución de los concretos de placa huella y pavimento en concreto hidráulico de la obra se evidencia el reconocimiento y pago de cantidades que presentan deficiencias originadas del proceso constructivo.</t>
  </si>
  <si>
    <t>H10ACPColombiaRuralTolima. Convenio interadministrativo 2575 de 2019, suscrito entre INVIAS y el Municipio de Icononzo, Tolima. Contrato derivado de obra LP 001 2020. 
En la ejecución del contrato de obra LP-001-2020, se evidenció el reconocimiento y pago de mayores cantidades obra a las ejecutadas y por elemento de obra colapsada, con el consecuente daño a los recursos de INVIAS por de $60.633.128,11.
Acción 1.</t>
  </si>
  <si>
    <t>H10ACPColombiaRuralTolima. Convenio interadministrativo 2575 de 2019, suscrito entre INVIAS y el Municipio de Icononzo, Tolima. Contrato derivado de obra LP 001 2020. 
En la ejecución del contrato de obra LP-001-2020, se evidenció el reconocimiento y pago de mayores cantidades obra a las ejecutadas y por elemento de obra colapsada, con el consecuente daño a los recursos de INVIAS por de $60.633.128,11.
Acción 2.</t>
  </si>
  <si>
    <t>H11ACPColombiaRuralTolima. Convenio interadministrativo 1765 de 2021, suscrito entre INVIAS y el Municipio de Santa Isabel, Tolima. Contrato de obra 146 de 2022.
En la ejecución de la placa huella, alcantarillas y muro de contención de la obra se evidencia el pago y reconocimiento de cantidades de obra no ejecutadas y el deterioro prematuro de la placa huella por la presencia de fisuras transversales en el concreto.
Acción 1.</t>
  </si>
  <si>
    <t>H11ACPColombiaRuralTolima. Convenio interadministrativo 1765 de 2021, suscrito entre INVIAS y el Municipio de Santa Isabel, Tolima. Contrato de obra 146 de 2022.
En la ejecución de la placa huella, alcantarillas y muro de contención de la obra se evidencia el pago y reconocimiento de cantidades de obra no ejecutadas y el deterioro prematuro de la placa huella por la presencia de fisuras transversales en el concreto.
Acción 2.</t>
  </si>
  <si>
    <t>H12ACPColombiaRuralTolima. Convenio interadministrativo 2037 de 2021, suscrito ente INVIAS y el Municipio de Santa Isabel, Tolima. Contrato de obra 164 de 2022.
En la ejecución de los concretos para pocetas y cabezotes de alcantarillas y concretos de la placa huella se evidenció el pago y reconocimiento de cantidades de obra no ejecutadas y el deterioro prematuro de la placa huella que presentaba grietas en el concreto.
Acción 1.</t>
  </si>
  <si>
    <t>H12ACPColombiaRuralTolima. Convenio interadministrativo 2037 de 2021, suscrito ente INVIAS y el Municipio de Santa Isabel, Tolima. Contrato de obra 164 de 2022.
En la ejecución de los concretos para pocetas y cabezotes de alcantarillas y concretos de la placa huella se evidenció el pago y reconocimiento de cantidades de obra no ejecutadas y el deterioro prematuro de la placa huella que presentaba grietas en el concreto.
Acción 2.</t>
  </si>
  <si>
    <t xml:space="preserve">H13ACPColombiaRuralTolima. Manejo rendimientos financieros de los recursos de los convenios del Programa Colombia Rural, municipios del departamento del Tolima.
El INVIAS suscribió Convenios Interadministrativos con municipios del departamento del Tolima en el marco del programa Colombia Rural, en virtud de la revisión documental de la muestra seleccionada para la presente auditoria de cumplimiento para 21 convenios ejecutados con 10 municipios del departamento y sus respectivas cuentas; se evidencia el no cumplimiento por parte de los municipios en el reintegro de los rendimientos financieros generados por la cuentas
bancarias donde se administraron los recursos girados por INVIAS al tesoro nacional, recursos mediante los cuales se financiaron los proyectos de mejoramiento y mantenimiento de los corredores viales priorizados. En promedio el primer reembolso de los rendimientos financieros fue de 18 meses contados desde la fecha del primer giro de los recursos realizado por Instituto.
A corte de 30 de junio de 2024 se observa que el total de los rendimientos generados por los 21 convenios de la muestra fue de $563.631.607,76; de los cuales se han reintegrado al Tesoro Nacional un total de $449.453.880,54 y pendientes por reintegrar un total de $124.989.343,55.
</t>
  </si>
  <si>
    <t>H14ACPColombiaRuralTolima. Convenio interadministrativo 1136 de 2021, suscrito entre INVIAS y el Municipio de Flandes, Tolima. Contrato derivado de obra 215 de 2022.
Se evidencia un daño patrimonial por valor de $66.263.215,76, representado en deterioro en las rampas de acceso al puente, por erosión ocasionado por la acción de las aguas lluvias y escorrentías, así como por obras construidas sin cumplimiento de las especificaciones técnicas establecidas en los estudios y diseños.</t>
  </si>
  <si>
    <t>H15ACPColombiaRuralTolima. Convenio interadministrativo 2265 de 2020, suscrito entre INVIAS y el Municipio de El Espinal, Tolima. Contrato de obra 475 de 2022. 
Se evidencia daño prematuro en el sello asfáltico de las juntas de dilatación y de construcción entre las placas y cunetas, reflejado en desprendimiento, debido a mala calidad de los materiales y/o deficiencias en el proceso constructivo por parte del contratista, seguimiento y control por parte de la interventoría, lo que puede generar deterioro prematuro y progresivo de la estructura de concreto por filtración de agua a las capas inferiores de la estructura de pavimento. Las afectaciones estimadas en $41.145.906,18, se constituyen en beneficio de auditoría por las reparaciones realizadas.</t>
  </si>
  <si>
    <t>H16ACPColombiaRuralTolima. Convenio interadministrativo 1739 de 2021, suscrito entre INVIAS y el Municipio de El Espinal, Tolima. 
Se evidenció un reajuste al precio del ítem Mezcla Densa en Caliente Tipo MDC-19, que no debió ser reconocido ni pagado, porque se aprobó y se entregó al contratista un PAGO ANTICIPADO para la adquisición de este material y porque en el tramo 2 de la vía, con pavimento en placas huellas de concreto, el sello asfáltico de las juntas de dilatación y construcción entre las placas y cunetas, se ha desprendido por mala calidad de los materiales y/o deficiencias de construcción; ocasionando un detrimento patrimonial por $522.687.116,38.
Acción 1.</t>
  </si>
  <si>
    <t>H16ACPColombiaRuralTolima. Convenio interadministrativo 1739 de 2021, suscrito entre INVIAS y el Municipio de El Espinal, Tolima. 
Se evidenció un reajuste al precio del ítem Mezcla Densa en Caliente Tipo MDC-19, que no debió ser reconocido ni pagado, porque se aprobó y se entregó al contratista un PAGO ANTICIPADO para la adquisición de este material y porque en el tramo 2 de la vía, con pavimento en placas huellas de concreto, el sello asfáltico de las juntas de dilatación y construcción entre las placas y cunetas, se ha desprendido por mala calidad de los materiales y/o deficiencias de construcción; ocasionando un detrimento patrimonial por $522.687.116,38.
Acción 2.</t>
  </si>
  <si>
    <t>H1ACPColombiaRuralMagdalena. Embargos de cuentas bancarias de convenios.
En la revisión de los convenios del Programa Colombia Rural del INVÍAS Magdalena, se constató que los recursos girados a los entes territoriales para la ejecución de los contratos de obras derivados de los mismos, fueron objeto de embargos en los municipios de Plato, Aracataca, El Retén, Ciénaga y Fundación; para los municipios de El Retén y Fundación las administraciones municipales lograron recuperar los recursos embargados, mientras que para los municipios de Plato, Aracataca y Ciénaga, a la fecha dichos recursos no han sido recuperados, no obstante haber transcurrido entre 9 y 24 meses de la fecha de los embargos, los cuales ascienden a $2.583.721.666 y no han sido devueltos al INVÍAS.
Acción 1.</t>
  </si>
  <si>
    <t>H1ACPColombiaRuralMagdalena. Embargos de cuentas bancarias de convenios.
En la revisión de los convenios del Programa Colombia Rural del INVÍAS Magdalena, se constató que los recursos girados a los entes territoriales para la ejecución de los contratos de obras derivados de los mismos, fueron objeto de embargos en los municipios de Plato, Aracataca, El Retén, Ciénaga y Fundación; para los municipios de El Retén y Fundación las administraciones municipales lograron recuperar los recursos embargados, mientras que para los municipios de Plato, Aracataca y Ciénaga, a la fecha dichos recursos no han sido recuperados, no obstante haber transcurrido entre 9 y 24 meses de la fecha de los embargos, los cuales ascienden a $2.583.721.666 y no han sido devueltos al INVÍAS.
Acción 2.</t>
  </si>
  <si>
    <t>H1ACPColombiaRuralMagdalena. Embargos de cuentas bancarias de convenios.
En la revisión de los convenios del Programa Colombia Rural del INVÍAS Magdalena, se constató que los recursos girados a los entes territoriales para la ejecución de los contratos de obras derivados de los mismos, fueron objeto de embargos en los municipios de Plato, Aracataca, El Retén, Ciénaga y Fundación; para los municipios de El Retén y Fundación las administraciones municipales lograron recuperar los recursos embargados, mientras que para los municipios de Plato, Aracataca y Ciénaga, a la fecha dichos recursos no han sido recuperados, no obstante haber transcurrido entre 9 y 24 meses de la fecha de los embargos, los cuales ascienden a $2.583.721.666 y no han sido devueltos al INVÍAS.
Acción 3.</t>
  </si>
  <si>
    <t>H2ACPColombiaRuralMagdalena. Publicidad en el SECOP convenios y contratos INVIAS.
Consultado el aplicativo Secop II, se pudo determinar que, a la fecha de terminación de la presente auditoría, que los documentos que forman parte de los procesos contractuales correspondientes a los convenios interadministrativos suscritos por el INVÍAS con los diferentes municipios del Departamento del Magdalena, así como de los contratos de interventoría, fueron publicados de manera incompleta. (Ver tabla No. 8, informe de auditoría).
Acción 1.</t>
  </si>
  <si>
    <t>H2ACPColombiaRuralMagdalena. Publicidad en el SECOP convenios y contratos INVIAS.
Consultado el aplicativo Secop II, se pudo determinar que, a la fecha de terminación de la presente auditoría, que los documentos que forman parte de los procesos contractuales correspondientes a los convenios interadministrativos suscritos por el INVÍAS con los diferentes municipios del Departamento del Magdalena, así como de los contratos de interventoría, fueron publicados de manera incompleta. (Ver tabla No. 8, informe de auditoría).
Acción 2.</t>
  </si>
  <si>
    <t>H3ACPColombiaRuralMagdalena. Supervisión de los contratos de obra derivados de los convenios 1860/2021, 1635/2020, 1017/2021 y 1314/2021.
Revisados los expedientes de los convenios y contratos derivados, se pudo establecer que INVIAS no realizó una debida supervisión tendiente a verificar el cabal cumplimiento de obligaciones establecidas en los convenios, dado que los municipios ejecutores no exigieron al contratista de obra, la contratación del personal proveniente de la zona de ejecución de los contratos de obra, violando las cláusulas octava y/o novena de los convenios 1635/2020, 1860/2021, 1017/2021 y 1314/2021 suscritos con los municipios de Aracataca, Ciénaga y Fundación respectivamente, cuyos contratos derivados, corresponden a los números LP-002-2022 y LP-004-2021 de Aracataca, LP-007-2021 de Ciénaga y LP-001-2022 del municipio de Fundación.
Acción 1.</t>
  </si>
  <si>
    <t>H3ACPColombiaRuralMagdalena. Supervisión de los contratos de obra derivados de los convenios 1860/2021, 1635/2020, 1017/2021 y 1314/2021.
Revisados los expedientes de los convenios y contratos derivados, se pudo establecer que INVIAS no realizó una debida supervisión tendiente a verificar el cabal cumplimiento de obligaciones establecidas en los convenios, dado que los municipios ejecutores no exigieron al contratista de obra, la contratación del personal proveniente de la zona de ejecución de los contratos de obra, violando las cláusulas octava y/o novena de los convenios 1635/2020, 1860/2021, 1017/2021 y 1314/2021 suscritos con los municipios de Aracataca, Ciénaga y Fundación respectivamente, cuyos contratos derivados, corresponden a los números LP-002-2022 y LP-004-2021 de Aracataca, LP-007-2021 de Ciénaga y LP-001-2022 del municipio de Fundación.
Acción 2.</t>
  </si>
  <si>
    <t>H4ACPColombiaRuralMagdalena. Convenio 1850 de 2021 y contrato de obra LP 002-2022. Municipio de San Sebastián de Buenavista, Departamento del Magdalena.
Se evidenció ejecución de menores cantidades a las establecidas contractualmente, daño prematuro en estructura de la vía, presentando desintegración y pulimento en la superficie de las placas de concreto, debido a deficiencias en el proceso constructivo por parte del contratista, seguimiento y control por parte de la interventoría, lo que ha generado el deterioro prematuro y progresivo de la estructura de concreto, ocasionando afectación y riesgo para toda la estructura que permitiría filtraciones a las capas inferiores, con el consecuente daño fiscal por $159.553.518. Al igual se evidenció falta de mantenimiento por parte de la Alcaldía Municipal, incumpliendo lo establecido en el convenio interadministrativo con el Instituto Nacional de Vías – INVIAS.</t>
  </si>
  <si>
    <t>H5ACPColombiaRuralMagdalena. Convenio 1327 de 2021 y contrato de obra LIC002-2021, Municipio de el Retén, Departamento del Magdalena.
Se evidenció daño prematuro en estructura de la vía, presentando baches y grietas transversales y longitudinales en la superficie de las placas de concreto, debido a deficiencias en el proceso constructivo realizado por parte del contratista, y en el seguimiento y control adelantado por parte de la interventoría, lo que ha generado el deterioro prematuro y progresivo de la estructura de concreto, ocasionando afectación y riesgo para toda la estructura que permitiría filtraciones a las capas inferiores, con el consecuente daño fiscal de $79.492.555. Además, se evidenció falta de mantenimiento por parte de la Alcaldía Municipal, incumpliendo lo establecido en el convenio interadministrativo con el Instituto Nacional de Vías – INVIAS.</t>
  </si>
  <si>
    <t>H6ACPColombiaRuralMagdalena. Convenio 2238 de 2020. Contrato de obra P-LP-MAR-001-2021, Municipio de Ariguaní.
Se evidenció daño prematuro en estructura de la vía, presentando desintegración y grietas transversales y longitudinales en la superficie de las placas de concreto, debido a deficiencias en el desarrollo del proceso constructivo por parte del contratista, seguimiento y control por parte de la interventoría, lo que ha generado el deterioro prematuro y progresivo de la estructura de concreto, ocasionando afectación y riesgo para toda la estructura que permitiría filtraciones a las capas inferiores, con el consecuente daño fiscal de $95.823.634.</t>
  </si>
  <si>
    <t>H7ACPColombiaRuralMagdalena. Convenio 1314 de 2021 y contrato de obra L.P.-001-2022, Municipio de Fundación.
Se evidenció daño prematuro en estructura de la vía, presentando grietas transversales y longitudinales en la superficie de las placas de concreto, debido a deficiencias en el proceso constructivo por parte del contratista, seguimiento y control por parte de la interventoría, lo que ha generado el deterioro prematuro y progresivo de la estructura de concreto, ocasionando afectación y riesgo para toda la estructura que permitiría filtraciones a las capas inferiores, con el consecuente daño fiscal de $5.249.399.</t>
  </si>
  <si>
    <t>H8ACPColombiaRuralMagdalena. Rendimientos financieros - convenios interadministrativos Programa Colombia Rural.
En la revisión de los convenios interadministrativos suscritos entre el INVIAS y los diferentes entes territoriales del Departamento del Magdalena durante el periodo 2020-2024 (1er semestre), cuyos objetos son “Aunar esfuerzos para el mantenimiento, mejoramiento y rehabilitación de vías rurales corredores productivos en el Departamento del Magdalena – del Programa Colombia Rural”, se evidenciaron deficiencias en la gestión de vigilancia y control, que debe realizar la supervisión de dichos convenios, relacionado con el cumplimiento de la obligación de los entes territoriales en la ejecución y manejo de los recursos de los mismos, al no consignar a la Dirección General de Crédito Público y del Tesoro Nacional los rendimientos financieros generados de los recursos aportados por EL INSTITUTO en el mes siguiente al de su recaudo, conforme al inciso segundo del artículo 33 del Decreto 4730 del 28 de diciembre de 2005 y el Decreto 1853 de 2015, constatándose que el reintegro de estos recursos en ocasiones se efectúan extemporáneamente y en otras ocasiones no se realiza; evidenciándose en la muestra seleccionada de los 18 convenios analizados, que se dejaron de reintegrar a la Dirección del Tesoro Nacional $ 105.891.568 por este concepto.</t>
  </si>
  <si>
    <t>H1ACPColombiaRuralCórdoba. Mayor valor adicionado a convenios interadministrativos Colombia Rural en el departamento de Córdoba. Convenios 1968 de 2021 y 1143 de 2021.
El Instituto Nacional de vías (INVIAS), celebró Convenios con los municipios de Montelíbano y Planeta Rica por valor de cuarenta mil quinientos sesenta y cuatro millones de pesos m/cte ($40.564.000.000), al revisar los valores consumados durante la ejecución de los Convenios, se evidencia que se adicionaron por un valor mayor a lo permitido por la legislación vigente.
Acción 1.</t>
  </si>
  <si>
    <t>H1ACPColombiaRuralCórdoba. Mayor valor adicionado a convenios interadministrativos Colombia Rural en el departamento de Córdoba. Convenios 1968 de 2021 y 1143 de 2021.
El Instituto Nacional de vías (INVIAS), celebró Convenios con los municipios de Montelíbano y Planeta Rica por valor de cuarenta mil quinientos sesenta y cuatro millones de pesos m/cte ($40.564.000.000), al revisar los valores consumados durante la ejecución de los Convenios, se evidencia que se adicionaron por un valor mayor a lo permitido por la legislación vigente.
Acción 2.</t>
  </si>
  <si>
    <t>H2ACPColombiaRuralCórdoba. Rendimientos financieros. Convenios 2479, 2508, 2585 de 2019 y 1673, 1917, 1890 y 1969 de 2020.
Se realizó la revisión técnica y presupuestaria a fin de verificar si se cumplió con la normatividad, y se determinó que el número de certificados expedidos por tesorería y SIIF nación no coincide con el número de meses en los cuales se tuvo que haber realizado el reintegro de los rendimientos financieros de las cuentas de manejo de los recursos de los convenios.</t>
  </si>
  <si>
    <t>H3ACPColombiaRuralCórdoba. Ejecución de obras Convenio 1143 de 2021 en el municipio de Planeta Rica – Córdoba.
Se evidenció la existencia de falencias constructivas en la ejecución de los contratos de obras 112-2021 y 119-2023, derivado del convenio 1143-2021 en el municipio de Planeta Rica – Córdoba, el valor calculado del daño fiscal fue de $9.624.374. Las falencias fueron reparadas en su totalidad para ambos contratos derivados del convenio 1143-2021 durante la ejecución de la auditoria de cumplimiento, constituyéndose en un beneficio de auditoría.
Acción 1.</t>
  </si>
  <si>
    <t>H3ACPColombiaRuralCórdoba. Ejecución de obras Convenio 1143 de 2021 en el municipio de Planeta Rica – Córdoba.
Se evidenció la existencia de falencias constructivas en la ejecución de los contratos de obras 112-2021 y 119-2023, derivado del convenio 1143-2021 en el municipio de Planeta Rica – Córdoba, el valor calculado del daño fiscal fue de $9.624.374. Las falencias fueron reparadas en su totalidad para ambos contratos derivados del convenio 1143-2021 durante la ejecución de la auditoria de cumplimiento, constituyéndose en un beneficio de auditoría.
Acción 2.</t>
  </si>
  <si>
    <t>H6ACPColombiaRuralCórdoba. Cumplimiento de especificaciones técnicas en el proceso constructivo de la ejecución del convenio interadministrativo 1890 de 2021 en el municipio de Lorica – departamento de Córdoba.
El contrato No. LP 005-2022 del 18/07/2022 denominado contrato 232 de 2022 suscrito por el municipio de Lorica, que tiene por objeto “Mejoramiento de la vía Santa Lucia - Las Garitas - San juan - Los Higales, en el municipio de Santa Cruz de Lorica, Córdoba", derivado del convenio interadministrativo 1890 de 2021, suscrito el 12/11/2021, por valor de $17.086.056.743,00, que inició el 23 de agosto de 2022 y que a la fecha se encuentra en ejecución, presenta 91 losas o placas de concreto con grietas perpendiculares al sentido de la vía en el primer tercio, 13 placas o losas de concreto con fallas en media luna que continúan hasta los bordillos adyacentes y 52 metros de grieta o fisura en bordillos, que indican una menor calidad en su construcción y que afectan la estabilidad de las obras contratadas.
(...) las cuales fueron reparadas en su totalidad durante la ejecución de la auditoría de cumplimiento, constituyéndose en un beneficio de auditoría.
Acción 1.</t>
  </si>
  <si>
    <t>H6ACPColombiaRuralCórdoba. Cumplimiento de especificaciones técnicas en el proceso constructivo de la ejecución del convenio interadministrativo 1890 de 2021 en el municipio de Lorica – departamento de Córdoba.
El contrato No. LP 005-2022 del 18/07/2022 denominado contrato 232 de 2022 suscrito por el municipio de Lorica, que tiene por objeto “Mejoramiento de la vía Santa Lucia - Las Garitas - San juan - Los Higales, en el municipio de Santa Cruz de Lorica, Córdoba", derivado del convenio interadministrativo 1890 de 2021, suscrito el 12/11/2021, por valor de $17.086.056.743,00, que inició el 23 de agosto de 2022 y que a la fecha se encuentra en ejecución, presenta 91 losas o placas de concreto con grietas perpendiculares al sentido de la vía en el primer tercio, 13 placas o losas de concreto con fallas en media luna que continúan hasta los bordillos adyacentes y 52 metros de grieta o fisura en bordillos, que indican una menor calidad en su construcción y que afectan la estabilidad de las obras contratadas.
(...) las cuales fueron reparadas en su totalidad durante la ejecución de la auditoría de cumplimiento, constituyéndose en un beneficio de auditoría.
Acción 2.</t>
  </si>
  <si>
    <t>H7ACPColombiaRuralCórdoba. Cumplimiento de especificaciones técnicas en el proceso constructivo de la ejecución del convenio interadministrativo 1960 de 2021 en el municipio de Lorica – departamento de Córdoba.
El contrato LP-004-2022 del 24/05/2022 denominado contrato 225 de 2022 suscrito por el municipio de Lorica, que tiene por objeto “Mejoramiento de puntos discontinuos en la vía alterna candelaria-corea-el brillante- el rodeo, zona rural municipio de Santa Cruz de Lorica, Córdoba”, derivado del convenio interadministrativo 1960 de 2021, por valor de $5.399.871.682, que inició el 23 de agosto de 2022 y fue recibido el 30 de enero de 2024, que a la fecha se encuentra terminado sin liquidar, presenta cinco losas o placas de concreto con grietas perpendiculares al sentido de la vía en el primer y segundo tramo construido y seis losas o placas de concreto con grietas perpendiculares al sentido de la vía en el tercer y sexto tramo construido, que indican una menor calidad en su construcción y que afectan la estabilidad de las obras contratadas.
(...) las cuales fueron reparadas en su totalidad durante la ejecución de la auditoría de cumplimiento, constituyéndose en un beneficio de auditoría.
Acción 1.</t>
  </si>
  <si>
    <t>H7ACPColombiaRuralCórdoba. Cumplimiento de especificaciones técnicas en el proceso constructivo de la ejecución del convenio interadministrativo 1960 de 2021 en el municipio de Lorica – departamento de Córdoba.
El contrato LP-004-2022 del 24/05/2022 denominado contrato 225 de 2022 suscrito por el municipio de Lorica, que tiene por objeto “Mejoramiento de puntos discontinuos en la vía alterna candelaria-corea-el brillante- el rodeo, zona rural municipio de Santa Cruz de Lorica, Córdoba”, derivado del convenio interadministrativo 1960 de 2021, por valor de $5.399.871.682, que inició el 23 de agosto de 2022 y fue recibido el 30 de enero de 2024, que a la fecha se encuentra terminado sin liquidar, presenta cinco losas o placas de concreto con grietas perpendiculares al sentido de la vía en el primer y segundo tramo construido y seis losas o placas de concreto con grietas perpendiculares al sentido de la vía en el tercer y sexto tramo construido, que indican una menor calidad en su construcción y que afectan la estabilidad de las obras contratadas.
(...) las cuales fueron reparadas en su totalidad durante la ejecución de la auditoría de cumplimiento, constituyéndose en un beneficio de auditoría.
Acción 2.</t>
  </si>
  <si>
    <t>H8ACPColombiaRuralCórdoba. Cumplimiento de especificaciones técnicas en el proceso constructivo de la ejecución del convenio interadministrativo 1741 de 2021 en el municipio de Lorica – departamento de Córdoba.
El contrato LP-002-2022 del 10/06/2022 denominado contrato 219 del 2022 suscrito por el municipio de Lorica, que tiene por objeto “Mejoramiento en placa huella de la vía Tierraltica, zona rural del municipio de santa cruz de lorica, departamento de córdoba”, derivado del convenio interadministrativo 1741 De 2021, por valor de $ 1.600.000.000 adicionado en $799.106.154, que inició el 23 de agosto de 2022 y fue recibido el 15 de julio de 2024, que a la fecha se encuentra terminado sin liquidar, presenta 40 losas de concreto con desgaste a la abrasión, o a falta de esto, fisuras o grietas, 39 vigas riostras con grietas, y 41 losas de piedra pegada o concreto ciclópeo con desgaste prematuro por abrasión, fisuras o grietas
(...) las cuales fueron reparadas en su totalidad durante la ejecución de la auditoría de cumplimiento, constituyéndose en un beneficio de auditoría.
Acción 1.</t>
  </si>
  <si>
    <t>H8ACPColombiaRuralCórdoba. Cumplimiento de especificaciones técnicas en el proceso constructivo de la ejecución del convenio interadministrativo 1741 de 2021 en el municipio de Lorica – departamento de Córdoba.
El contrato LP-002-2022 del 10/06/2022 denominado contrato 219 del 2022 suscrito por el municipio de Lorica, que tiene por objeto “Mejoramiento en placa huella de la vía Tierraltica, zona rural del municipio de santa cruz de lorica, departamento de córdoba”, derivado del convenio interadministrativo 1741 De 2021, por valor de $ 1.600.000.000 adicionado en $799.106.154, que inició el 23 de agosto de 2022 y fue recibido el 15 de julio de 2024, que a la fecha se encuentra terminado sin liquidar, presenta 40 losas de concreto con desgaste a la abrasión, o a falta de esto, fisuras o grietas, 39 vigas riostras con grietas, y 41 losas de piedra pegada o concreto ciclópeo con desgaste prematuro por abrasión, fisuras o grietas
(...) las cuales fueron reparadas en su totalidad durante la ejecución de la auditoría de cumplimiento, constituyéndose en un beneficio de auditoría.
Acción 2.</t>
  </si>
  <si>
    <t>H9ACPColombiaRuralCórdoba. Cumplimiento de especificaciones técnicas en el proceso constructivo de la ejecución del convenio interadministrativo 2508 de 2019 en el municipio de Moñitos – departamento de Córdoba.
El contrato LP-002-2020 del 23/11/2020 suscrito por el municipio de Moñitos que tiene por objeto “Mantenimiento y mejoramiento de vías rurales en el municipio de Moñitos – departamento de Córdoba del programa “Colombia rural” (vía Murcielagal - El Tigre – San Patricio Mangle)", derivado del convenio interadministrativo 2508 de 2019, recibido el 30 de julio de 2024 y que a la fecha se encuentra liquidado, presenta veinticinco losas o placas de concreto con grietas perpendiculares al sentido de la vía, veintidós losas o placas de concreto ciclópeo o piedra pegada con grietas perpendiculares al sentido de la vía, una losa de acceso agrietada, disipadores de energía destruidos, un muro de contención socavado en una esquina por la acción de la escorrentía inducida por la rotura de un bordillo por parte de la comunidad, falta de mantenimiento de las cunetas, descoles y calidad, los cuales se encuentran colmatados con tierra, lodo o bajo la acción del deslizamiento de los taludes adyacentes a la vía que indican la falta de mantenimiento rutinario de la vía.
(...) las cuales fueron reparadas en su totalidad durante la ejecución de la auditoría de cumplimiento, constituyéndose en un beneficio de auditoría.
Acción 1.</t>
  </si>
  <si>
    <t>H9ACPColombiaRuralCórdoba. Cumplimiento de especificaciones técnicas en el proceso constructivo de la ejecución del convenio interadministrativo 2508 de 2019 en el municipio de Moñitos – departamento de Córdoba.
El contrato LP-002-2020 del 23/11/2020 suscrito por el municipio de Moñitos que tiene por objeto “Mantenimiento y mejoramiento de vías rurales en el municipio de Moñitos – departamento de Córdoba del programa “Colombia rural” (vía Murcielagal - El Tigre – San Patricio Mangle)", derivado del convenio interadministrativo 2508 de 2019, recibido el 30 de julio de 2024 y que a la fecha se encuentra liquidado, presenta veinticinco losas o placas de concreto con grietas perpendiculares al sentido de la vía, veintidós losas o placas de concreto ciclópeo o piedra pegada con grietas perpendiculares al sentido de la vía, una losa de acceso agrietada, disipadores de energía destruidos, un muro de contención socavado en una esquina por la acción de la escorrentía inducida por la rotura de un bordillo por parte de la comunidad, falta de mantenimiento de las cunetas, descoles y calidad, los cuales se encuentran colmatados con tierra, lodo o bajo la acción del deslizamiento de los taludes adyacentes a la vía que indican la falta de mantenimiento rutinario de la vía.
(...) las cuales fueron reparadas en su totalidad durante la ejecución de la auditoría de cumplimiento, constituyéndose en un beneficio de auditoría.
Acción 2.</t>
  </si>
  <si>
    <t>H10ACPColombiaRuralCórdoba. Ejecución de obras convenio 2217 de 2023 en el municipio de Los Córdobas – Córdoba.
En la visita realizada al sitio de ejecución de las obras, se observó que 18 de losas que conforman el pavimento, presentan grietas transversales, lo que indican una menor calidad en su construcción y que afectan la estabilidad de las obras contratadas.
(...) se observa que el contratista realizó reparaciones a las 18 losas fracturadas, y que dichas obras de reparación no fueron avaladas por la interventoría.
(...) por tratarse de un contrato en ejecución y porque los soportes de la respuesta no garantizan que dichas reparaciones eliminan las causas de las falencias, se solicitará una indagación preliminar para abordar en profundidad las situaciones denunciadas.</t>
  </si>
  <si>
    <t>H1ACPColombiaRuralHuila. Oportunidad en el cumplimento de los objetivos del Programa Colombia Rural en el departamento del Huila.
Del análisis y estudio de los documentos proporcionados por el INVÍAS y los municipios de La Plata y Altamira, se evidencia una deficiencia en la planeación y en el cumplimiento de los objetivos del Programa Colombia Rural. Los Convenios Interadministrativos 1345 de 2021, 1323 de 2022 y 904 de 2021, junto con sus respectivos contratos de Obra, han experimentado suspensiones y prórrogas, lo que ha impedido la ejecución oportuna de las obras de mantenimiento y mejoramiento de los corredores viales priorizados. Esta situación ha generado retrasos en el cumplimiento de los objetivos de mejorar la transitabilidad en los corredores viales rurales seleccionados y el de garantizar la accesibilidad a la red vial terciaria y promover el desarrollo del municipio.
Acción 1.</t>
  </si>
  <si>
    <t>H1ACPColombiaRuralHuila. Oportunidad en el cumplimento de los objetivos del Programa Colombia Rural en el departamento del Huila.
Del análisis y estudio de los documentos proporcionados por el INVÍAS y los municipios de La Plata y Altamira, se evidencia una deficiencia en la planeación y en el cumplimiento de los objetivos del Programa Colombia Rural. Los Convenios Interadministrativos 1345 de 2021, 1323 de 2022 y 904 de 2021, junto con sus respectivos contratos de Obra, han experimentado suspensiones y prórrogas, lo que ha impedido la ejecución oportuna de las obras de mantenimiento y mejoramiento de los corredores viales priorizados. Esta situación ha generado retrasos en el cumplimiento de los objetivos de mejorar la transitabilidad en los corredores viales rurales seleccionados y el de garantizar la accesibilidad a la red vial terciaria y promover el desarrollo del municipio.
Acción 2.</t>
  </si>
  <si>
    <t>H2ACPColombiaRuralHuila. Convenio 1805 de 2021 - San Agustín.
En la revisión de las obras del contrato 007 de 2022, se determinó daño en placas huella con medidas de 0.90x2.85x0.15, así: por fisuras un total de 56 placas y daño por desgaste prematuro en total 85 placas de concreto, para un total de 141 placas huella con fisuras y/o desgaste superficial prematuro..</t>
  </si>
  <si>
    <t xml:space="preserve">H3ACPColombiaRuralHuila. Convenio 904 de 2021 - Altamira.
Las obras del contrato 001 de 2021, comprende intervención del Corredor Pajiji. En la revisión de las placas huella construidas en dicho corredor, se determinaron 16 placas que presentan fisuras.
</t>
  </si>
  <si>
    <t>H4ACPColombiaRuralHuila. Convenio 1842 de 2021 - Tarqui.
En la revisión de las obras del contrato 001 de 2023, se determinaron en total 57 placas que presentan fisuras, 23 placas con desgaste prematuro y 5 placas con fisuras y desgaste prematuro, para un total de 85 placas de 0.90x2.85x0.15 afectadas.
Si bien el contratista manifiesta que se adelantaron las reparaciones, las mismas no han sido avaladas por la interventoría, motivo por el cual, se determina la pertinencia de solicitar la realización de una Indagación Preliminar (IP).</t>
  </si>
  <si>
    <t>H5ACPColombiaRuralHuila. Convenio 1220 de 2021 - Gigante.
En la revisión de las placas huellas localizada en la vereda Potrerillos se determinaron 2 placas que presentan fisuras y están ubicadas en la abscisa en el K0+040.80 costado izquierdo y K0+041.90 costado derecho en dirección Potrerillos - Gigante.
El hallazgo se presenta como un beneficio de auditoría por $817.763 M/cte, toda vez que el contratista realizó los correctivos a las afectaciones presentadas sobre las placas huellas.
Acción 1.</t>
  </si>
  <si>
    <t>H5ACPColombiaRuralHuila. Convenio 1220 de 2021 - Gigante.
En la revisión de las placas huellas localizada en la vereda Potrerillos se determinaron 2 placas que presentan fisuras y están ubicadas en la abscisa en el K0+040.80 costado izquierdo y K0+041.90 costado derecho en dirección Potrerillos - Gigante.
El hallazgo se presenta como un beneficio de auditoría por $817.763 M/cte, toda vez que el contratista realizó los correctivos a las afectaciones presentadas sobre las placas huellas.
Acción 2.</t>
  </si>
  <si>
    <t>H6ACPColombiaRuralHuila. Convenio 2294 de 2020 - Algeciras.
Se evidenció daño prematuro en estructura de losas de concreto, presentando fisuras en la superficie de las placas de concreto, (…) lo que ha generado el deterioro prematuro de la estructura de concreto, ocasionando afectación y riesgo para toda la estructura que permitiría filtraciones a las capas inferiores.</t>
  </si>
  <si>
    <t>H7ACPColombiaRuralHuila. Convenio 1345 de 2021 - La Plata.
En la revisión de las obras del contrato 300 de 2022, se determinó daño en placas huella por fisuras en total de 7 placas de medidas 0.90x2.80x0.15 cada una. (…) lo que ha generado el deterioro prematuro y progresivo de la estructura de concreto, ocasionando afectación y riesgo para toda la estructura que permitiría filtraciones a las capas inferiores. Sin embargo, el contratista manifiesta que se adelantaron las reparaciones. No obstante, las mismas no han sido avaladas por la interventoría, por tanto, el hallazgo se valida como Indagación Preliminar (IP).</t>
  </si>
  <si>
    <t>H8ACPColombiaRuralHuila. Convenio 1323 de 2022 - La Plata.
En la revisión de las obras del contrato 509 de 2023, se determinó daño en placas huella de medidas 2.80 m x 0.90 m x 0.15 m y vigas de 5.00 m x 0.25 m x 0.20 m, así: 29 placas que presentan fisuras, 19 placas con desgaste superficial prematuro y 58 vigas que presentan fisuras.
(...) Sin embargo, el contratista manifiesta que se adelantaron las reparaciones, pero las mismas no han sido avaladas por la interventoría, por tanto, se determina la pertinencia de adelantar Indagación Preliminar (IP) al respecto.
Acción 1.</t>
  </si>
  <si>
    <t>H8ACPColombiaRuralHuila. Convenio 1323 de 2022 - La Plata.
En la revisión de las obras del contrato 509 de 2023, se determinó daño en placas huella de medidas 2.80 m x 0.90 m x 0.15 m y vigas de 5.00 m x 0.25 m x 0.20 m, así: 29 placas que presentan fisuras, 19 placas con desgaste superficial prematuro y 58 vigas que presentan fisuras.
(...) Sin embargo, el contratista manifiesta que se adelantaron las reparaciones, pero las mismas no han sido avaladas por la interventoría, por tanto, se determina la pertinencia de adelantar Indagación Preliminar (IP) al respecto.
Acción 2.</t>
  </si>
  <si>
    <t>H9ACPColombiaRuralHuila. Convenio 1593 de 2020 - Colombia.
En la revisión de las obras del contrato 209 de 2021, se determinó daño en placas huella de 2.80 m x 0.90 m x 0.15 m, así: 32 placas que presentan fisuras, 8 placas con desgaste superficial prematuro, para un total de 40 placas afectadas.</t>
  </si>
  <si>
    <t>H10ACPColombiaRuralHuila. Convenio 1793 de 2021. El Pital.
En la visita técnica a la obra efectuada el 30 de septiembre de 2024, se evidenció deterioro prematuro por pérdida del material sellante de las juntas de dilatación en los cuatro tramos de placa huella construidos y fisuras transversales en seis placas de concreto, lo anterior en cuantía de $17.563.487; con base en las mediciones realizadas en la visita técnica y revisión de las memorias de cálculo de cantidades de las actas de recibo de obra, se determinó el pago de mayores cantidades de obra con respecto a las ejecutadas en el sitio en los concretos de dos alcantarillas, en las placas huellas en concreto, placas en piedra pegada, bordillos, viga riostras y acero de refuerzo en placas de empalme en cuantía de $60.198.077.</t>
  </si>
  <si>
    <t>H11ACPColombiaRuralHuila. Convenio 1804 de 2021 - Palestina.
En la visita técnica a la obra efectuada el 1 de octubre de 2024, se evidenció socavación y hundimiento de un canal construido enseguida del disipador de energía del muro de contención ejecutado en el K5+800, lo anterior en cuantía de $2.322.189; con base en las mediciones realizadas en la visita técnica y revisión de las memorias de cálculo de cantidades de las actas de recibo de obra y plano de diseño, se determinó faltante en la cantidad ejecutada en el sitio con respecto a la aprobada para pago en el concreto clase D del muro de contención curvo localizado en el K2+700 en cuantía de $9.442.014.</t>
  </si>
  <si>
    <t>H12ACPColombiaRuralHuila. Convenio 1229 de 2021 - Saladoblanco.
En la visita técnica a la obra efectuada el 2 de octubre de 2024, en la placa huella de la vereda Las Brisas se evidenció fisuras en seis cintas huellas de concreto, en la placa huella de la vereda Piedratajada se evidencio grietas y fisuras en trece cintas huellas de concreto y cuatro cintas huellas en ciclópeo, en el pavimento rígido en el casco urbano de Saladoblanco en la salida a la vereda El Alto se evidencio desgaste con exposición de agregados en un área de 19,36 m2 en seis placas y grietas transversales en siete placas.</t>
  </si>
  <si>
    <t>H13ACPColombiaRuralHuila. Convenio 1261 de 2021 - La Argentina.
En la visita técnica a la obra efectuada el 3 de octubre de 2024, en la placa huella ejecutada en el K11+400 de la vía Mirador – Buenos Aires se evidenciaron sectores con desgaste superficial y con exposición de agregados en las placas en concreto y en ciclópeo, un bache en la huella de concreto, una grieta transversal en una franja central del concreto ciclópeo y grietas en la placa en concreto de acceso en la parte inicial de la placa huella y el faltante de cuatros señales verticales no instaladas en el sitio de las obras.</t>
  </si>
  <si>
    <t>H14ACPColombiaRuralHuila. Convenio 842 de 2021 - Rivera.
En la visita técnica a la obra efectuada el 4 de octubre de 2024, en los tramos de pavimento Rígido ejecutados en la vía La Ulloa – Miradores – La Honda – El Guadual, se evidenció daños en cincuenta y cuatro placas en concreto, de las cuales cuarenta y seis presentan grietas transversales, cuatro tienen grietas longitudinales y cuatro presentan desgaste superficial con exposición de agregados.</t>
  </si>
  <si>
    <t>H15ACPColombiaRuralHuila. Publicidad en el SECOP convenios y contratos INVIAS.
Los documentos de los procesos contractuales de los convenios interadministrativos números 2548 y 2573 del 2019, 1604-2020 y 894, 1793, 1221 del 2021, 1967-2020, 2177-2020 y 2294-2020 y los contratos de interventoría números 1545-2020 y 1591-2021, suscritos por el Invias, fueron registrados y cargados en el aplicativo SECOP de manera incompleta, contraviniendo lo establecido en el artículo 19 de la Ley 1510 de 2013, incorporada en el artículo 2.2.1.1.1.7.1 del Decreto 1082 de 2015.
Acción 1.</t>
  </si>
  <si>
    <t>H15ACPColombiaRuralHuila. Publicidad en el SECOP convenios y contratos INVIAS.
Los documentos de los procesos contractuales de los convenios interadministrativos números 2548 y 2573 del 2019, 1604-2020 y 894, 1793, 1221 del 2021, 1967-2020, 2177-2020 y 2294-2020 y los contratos de interventoría números 1545-2020 y 1591-2021, suscritos por el Invias, fueron registrados y cargados en el aplicativo SECOP de manera incompleta, contraviniendo lo establecido en el artículo 19 de la Ley 1510 de 2013, incorporada en el artículo 2.2.1.1.1.7.1 del Decreto 1082 de 2015.
Acción 2.</t>
  </si>
  <si>
    <t>H16ACPColombiaRuralHuila. Plazos de ejecución contratos Programa Colombia Rural.
En los contratos de obra derivados N° 001-2020 del convenio 2548-2019, N° 100-15-03-416-2020 del convenio 2573-2019, N° 058-2022 del Convenio 1221-2021, N° LP 001-2022 del convenio 1804-2021, N° 007-2022 del convenio 1805 de 2021, N°. 003 de 2022 del convenio 1091 de 2022, N° 240-2021 del convenio 2177-2020, N° 002-2021 del convenio 1261-2021, N° 209-2021 del convenio 1593-2020, y N° LP 001 de 2021 del convenio 1575-2020, se establecieron plazos de ejecución con términos insuficientes, impidiendo que dentro de esos plazos se ejecuten las obras y llevando a que con el acto de inicio de ejecución o inmediatamente después del mismo, se procediera a la ampliación del plazo.</t>
  </si>
  <si>
    <t>H17ACPColombiaRuralHuila. Rendimientos financieros.
Revisada la documentación de los convenios 1220-2021, 1593-2020, 1575-2020 y en marco de la A.C “INVIAS 2021-2024 I Semestre” del programa Colombia Rural en el departamento del Huila, no se encontró soporte documental del monto generado por concepto de rendimientos financieros en las cuentas corrientes donde se manejaron los recursos girados por el INVIAS, ni la devolución de estos recursos al Tesoro Nacional por parte de los municipios.</t>
  </si>
  <si>
    <t>H1ACPColombiaRuralQuindío. Oportunidad en el cumplimiento de objetivos del programa Colombia rural en el departamento del Quindío.
De 9 convenios firmados entre las vigencias 2019-2021 para el departamento de Quindío, no se ha cumplido con los tiempos estipulados para su ejecución y para ser liquidados, es así, como del total de los convenios solo uno (Génova) se ha liquidado, toda vez que no fue ejecutado por parte del ente territorial. A lo anterior se suma que en el 100% de los casos objeto de estudio, no se cumplió con los tiempos establecidos en la guía, ni con los definidos en las minutas contractuales, requiriendo modificaciones, adiciones y prórrogas para ejecutar el objeto contractual, por lo que la materialización de las obras de mantenimiento y mejoramiento de los corredores viales priorizados no se ha cumplido oportunamente, situación que ha generado retraso en el objetivo de mejorar la transitabilidad y garantizar la accesibilidad a la red vial terciaria del departamento.
Acción 1.</t>
  </si>
  <si>
    <t>H1ACPColombiaRuralQuindío. Oportunidad en el cumplimiento de objetivos del programa Colombia rural en el departamento del Quindío.
De 9 convenios firmados entre las vigencias 2019-2021 para el departamento de Quindío, no se ha cumplido con los tiempos estipulados para su ejecución y para ser liquidados, es así, como del total de los convenios solo uno (Génova) se ha liquidado, toda vez que no fue ejecutado por parte del ente territorial. A lo anterior se suma que en el 100% de los casos objeto de estudio, no se cumplió con los tiempos establecidos en la guía, ni con los definidos en las minutas contractuales, requiriendo modificaciones, adiciones y prórrogas para ejecutar el objeto contractual, por lo que la materialización de las obras de mantenimiento y mejoramiento de los corredores viales priorizados no se ha cumplido oportunamente, situación que ha generado retraso en el objetivo de mejorar la transitabilidad y garantizar la accesibilidad a la red vial terciaria del departamento.
Acción 2.</t>
  </si>
  <si>
    <t>H2ACPColombiaRuralQuindío. Cláusula demérito y desgaste convenio 030 de 2021 derivado del convenio 1609 de 2020.
Deficiencias en la gestión de vigilancia y control por parte del INVIAS, en la ejecución y manejo de los recursos del convenio interadministrativo 1609-2020 (...), en el que se estableció que NO podrán ser destinados para ningún fin diferente al establecido en dicho convenio y por lo tanto, deberán ser estrictamente ejecutados por EL DEPARTAMENTO en la forma acordada en el mismo, so pena de dar inicio a las acciones legales a que haya lugar. Se detectó que el ente territorial realizó un (1) pago por concepto de CLÁUSULA DE DEMÉRITO Y DESGASTE ($291.095.532,76) en el convenio 030 de 2021, la cual está encaminada al fortalecimiento de la capacidad operativa de la fuerza pública; sin embargo, infringe la destinación específica que tienen estos recursos, de financiar integralmente el objeto del convenio, por lo que se dispone la apertura de IP con el fin de establecer la ejecución final de estos y determinar la ocurrencia del hecho, con sus efectos y responsabilidades.</t>
  </si>
  <si>
    <t>H3ACPColombiaRuralQuindío. Planeación convenio interadministrativo 1609 de 2020.
Deficiencias en la planeación del convenio interadministrativo 1609-2020 suscrito con el departamento del Quindío para aunar esfuerzos para el mantenimiento y/o mejoramiento de vías terciarias en el marco del programa Colombia Rural, que originaron incumplimiento en la ejecución del convenio derivado del mismo a cargo del departamento.</t>
  </si>
  <si>
    <t>H4ACPColombiaRuralQuindío. Límite adición de convenio.
El convenio 2542 de 2019 suscrito con el municipio de Salento por valor de $460.000.000, fue adicionado en $549.000.000, sobrepasando el límite legalmente permitido que corresponde al 50%, siendo adicionado en un 152%.
Acción 1.</t>
  </si>
  <si>
    <t>H4ACPColombiaRuralQuindío. Límite adición de convenio.
El convenio 2542 de 2019 suscrito con el municipio de Salento por valor de $460.000.000, fue adicionado en $549.000.000, sobrepasando el límite legalmente permitido que corresponde al 50%, siendo adicionado en un 152%.
Acción 2.</t>
  </si>
  <si>
    <t>H5ACPColombiaRuralQuindío. Interventoría de los contratos de obra derivados de los convenios interadministrativos.
La vigilancia y control realizada por la interventoría a los contratos de obra del Programa Colombia Rural en el Quindío, presenta deficiencias en cuanto a los soportes de sus obligaciones contractuales y la oportunidad en el cumplimento con que se efectuó el seguimiento y acompañamiento, toda vez que corresponden a una responsabilidad contractual, debiendo ser estas actuaciones obligatorias desde el inicio de cada contrato hasta su liquidación, situación específica que no se presentó.
Acción 1.</t>
  </si>
  <si>
    <t>H5ACPColombiaRuralQuindío. Interventoría de los contratos de obra derivados de los convenios interadministrativos.
La vigilancia y control realizada por la interventoría a los contratos de obra del Programa Colombia Rural en el Quindío, presenta deficiencias en cuanto a los soportes de sus obligaciones contractuales y la oportunidad en el cumplimento con que se efectuó el seguimiento y acompañamiento, toda vez que corresponden a una responsabilidad contractual, debiendo ser estas actuaciones obligatorias desde el inicio de cada contrato hasta su liquidación, situación específica que no se presentó.
Acción 2.</t>
  </si>
  <si>
    <t>H6ACPColombiaRuralQuindío. Contrato 1055 de 2022 de interventoría consorcio, convenio interadministrativo 2003 de 2021, contrato de obra LP-004-2022 del Municipio de Calarcá.
En la revisión documental y financiera durante la ejecución del contrato 1055 de 2022, se evidenció pagos a la interventoría, sin que se adelantaran actividades en la obra, en el convenio interadministrativo 2003 de 2021, contrato de obra LP-004-2022 del Municipio de Calarcá, generando un detrimento por $17.997.559,60 pesos m/cte.
Acción 1.</t>
  </si>
  <si>
    <t>H6ACPColombiaRuralQuindío. Contrato 1055 de 2022 de interventoría consorcio, convenio interadministrativo 2003 de 2021, contrato de obra LP-004-2022 del Municipio de Calarcá.
En la revisión documental y financiera durante la ejecución del contrato 1055 de 2022, se evidenció pagos a la interventoría, sin que se adelantaran actividades en la obra, en el convenio interadministrativo 2003 de 2021, contrato de obra LP-004-2022 del Municipio de Calarcá, generando un detrimento por $17.997.559,60 pesos m/cte.
Acción 2.</t>
  </si>
  <si>
    <t>H7ACPColombiaRuralQuindío. Actividades de construcción. Convenio 2007 de 2021. Contrato de obra CO 002-2023 SPL. Municipio de Filandia.
El Instituto Nacional de Vías suscribió el Convenio Interadministrativo 2007 de 2021 con el Municipio de Filandia, Quindío, para realizar el Mejoramiento y Mantenimiento de la Vía Terciaria en el corredor vial que comunica los corregimientos de La India (Filandia) y La Arabia (Pereira) en el marco del Programa Colombia Rural, mediante la construcción de un puente vehicular de 12,8 metros de largo y 7,40 metros de ancho. Contrato de obra sobre el cual se evidenciaron inconsistencias en cantidades de ítems ejecutados e incumplimientos de la Norma Colombiana de Diseño de Puentes CCP14 y la Cartilla de Obras Menores de Drenaje y Estructuras Viales del INVIAS. Todo esto a través del estudio y la revisión de la documentación del desarrollo del contrato y después de efectuada la visita de inspección física por parte de la Contraloría General de la República, Gerencia Departamental Colegiada Quindío. Condiciones que conducen a un detrimento del patrimonio público por $33.491.589,88.</t>
  </si>
  <si>
    <t>H8ACPColombiaRuralQuindío. Calidad y cantidad de obra. Convenio 2008 de 2021. Contrato de obra 001-2023. Municipio de Montenegro.
Se evidenciaron inconsistencias en cantidades de ítems ejecutados y deficiencias relacionadas con el proceso constructivo y la calidad de las obras, que han ocasionado el deterioro prematuro de un gran número de secciones de la Placa Huella. Todo esto a través del estudio y la revisión de la documentación del desarrollo del contrato y después de efectuada la visita de inspección física por parte de la Contraloría General de la República, Gerencia Departamental Colegiada Quindío. Condiciones que conducen a un detrimento del patrimonio público por $57.993.901,85.</t>
  </si>
  <si>
    <t>H9ACPColombiaRuralQuindío. Gravamen a los Movimientos Financieros convenio 2004 de 2021.
En el convenio 2004 de 2021 se evidencia que los dineros girados por el INVÍAS para financiar los proyectos de mejoramiento y mantenimiento de corredores viales priorizados en el sector rural, a pesar de estar exentos del GMF y otros gastos bancarios, son objeto de estos descuentos sin que la entidad territorial haya solicitado a la entidad financiera la devolución de estos, ni el INVÍAS haya realizado el correspondiente requerimiento.</t>
  </si>
  <si>
    <t xml:space="preserve">H10ACPColombiaRuralQuindío. Manejo del recurso del convenio 2004 de 2021.
Del proceso de revisión y verificación de la información contenida en los extractos bancarios de la cuenta bancaria, donde se manejan los recursos del convenio 2004-2021, girados por el INVIAS al municipio de Circasia, para financiar los proyectos de mejoramiento y mantenimiento de los corredores viales priorizados en el sector rural; se identificaron retiros de la cuenta bancaria Davivienda cuenta corriente No. XXX6420, por concepto de pago de nóminas y pago a proveedores que se originan en operaciones internas del municipio, que no corresponden a la contratación derivada para la ejecución de las obras objeto del convenio; retiros que posteriormente reintegra el municipio a dicha cuenta, incumpliendo lo establecido en la cláusula sexta del convenio.
</t>
  </si>
  <si>
    <t>H11ACPColombiaRuralQuindío. Rendimientos Financieros.
En los convenios de los municipios de Filandia (2007-2021), Circasia (2004-2021), Calarcá (2003-2021), Buenavista (2002-2021), Córdoba (2006-2021) y Montenegro (2008-2021) se constató que el giro de estos recursos se efectúa extemporáneamente y a 30 de junio de 2024, se encontraban rendimientos pendientes de consignar, es decir, el tiempo de reintegro excede el mes en que se causan por $7.588.630,42.
Acción 1.</t>
  </si>
  <si>
    <t>H11ACPColombiaRuralQuindío. Rendimientos Financieros.
En los convenios de los municipios de Filandia (2007-2021), Circasia (2004-2021), Calarcá (2003-2021), Buenavista (2002-2021), Córdoba (2006-2021) y Montenegro (2008-2021) se constató que el giro de estos recursos se efectúa extemporáneamente y a 30 de junio de 2024, se encontraban rendimientos pendientes de consignar, es decir, el tiempo de reintegro excede el mes en que se causan por $7.588.630,42.
Acción 2.</t>
  </si>
  <si>
    <t>H12ACPColombiaRuralQuindío. Supervisión en expedición de garantías convenios INVIAS.
Las garantías de cumplimiento y el seguro de responsabilidad civil extracontractual que debía exigir el ente territorial a los contratistas seleccionados, no incluyó como asegurado y/o beneficiario al Instituto Nacional de Vías -INVIAS-, tal como se establece en las cláusulas de los convenios Salento 2542-2019, Buenavista 2002-2021 y Córdoba 2006-2021.</t>
  </si>
  <si>
    <t>17 01 100   </t>
  </si>
  <si>
    <t>14 02 005   </t>
  </si>
  <si>
    <t>Debilidades en el proceso de planeación y en los controles y seguimientos encaminados a garantizar el cumplimiento del porcentaje máximo establecido para adicionar el convenio.</t>
  </si>
  <si>
    <t>Fallas en la supervisión, específicamente en los controles encaminados a garantizar el cumplimiento normativo frente a la participación ciudadana de las veedurías.</t>
  </si>
  <si>
    <t>Obedece fallas en los controles dirigidos a garantizar el incumplimiento de las responsabilidades establecidas en el manual de contratación y lo estipulado en los convenios suscritos por INVIAS, específicamente lo señalado en la Cláusula Décima: Vigilancia y Control de la ejecución del convenio y de las obras.</t>
  </si>
  <si>
    <t>Obedece a fallas en los controles dirigidos a garantizar una adecuada planeación dentro de la etapa precontractual, que establezca los criterios técnicos y términos ajustados a las necesidades reales de los entes territoriales y al objeto del “Programa Colombia Rural”.</t>
  </si>
  <si>
    <t>Deficiencias en el seguimiento y control por parte de los supervisores de los convenios para exigir el cumplimiento de la periodicidad mensual de las consignaciones de los rendimientos financieros derivados de los aportes de la entidad.</t>
  </si>
  <si>
    <t>Incumplimiento por parte del contratista en las especificaciones técnicas pactadas y fallas en la supervisión e interventoría, que no advirtieron de manera oportuna dichos incumplimientos, y por el contrario autorizaron los pagos.</t>
  </si>
  <si>
    <t>Fallas en los controles que se deben realizar para la autorización y realización de los pagos.</t>
  </si>
  <si>
    <t>Debilidades en la gestión administrativa e inadecuada planeación por parte del INVIAS y de los Entes Municipales en la estructuración de los plazos que se denotan en no definir fechas para el giro de los recursos aportados; la falta de establecer programaciones con las entidades estatales para los plazos de escogencia y selección de los contratistas conforme a la modalidad de contratación de los Entes Municipales, así como de los términos de celebración, ejecución y terminación de los contratos de obra derivada; dilaciones en el proceso de selección y de ejecución contractual de las obras; retrasos en el inicio de las obras (suscripción actas de inicio) y el arranque de las operaciones constructivas en las zonas a intervenir, las continuas prórrogas y suspensiones y la falta de liquidación de los convenios cuando existen contratos de obras liquidados.</t>
  </si>
  <si>
    <t>El reconocimiento y pago de ajustes del valor del transporte de agregados pétreos (Arena, triturado, piedra rajón) por cambio de proveedores para su suministro, no debieron ser aprobados y pagados porque: - En la primera modificación del proveedor por no contar con los permisos ambientales y mineros requeridos. - En la segunda modificación de proveedor por incumplimiento de este al contratista del suministro de los agregados pétreos por no contar con la capacidad para suministrar el material requerido, donde solicita y se aprueba el ítem No Previsto N.P.10 Transporte de Materiales; el incremento debió ser asumido por el contratista porque de acuerdo con la matriz de riesgos del proceso licitatorio este tipo de riesgos está en su totalidad a cargo del contratista.
Lo anterior, debido a una gestión fiscal antieconómica, ineficaz e ineficiente que se refleja en la deficiente labor de interventoría al reconocer y aprobar y a deficiencias de control y seguimiento de la Administración Municipal al pagar valores por ítems no justificados como el incremento de transporte de materiales, por obras con especificaciones técnicas superiores a las exigidas por INVIAS y no necesarias; además de no exigir la devolución de recursos no ejecutados.</t>
  </si>
  <si>
    <t>La calidad de las obras ejecutadas no cumplió con lo establecido en las normas de construcción de INVIAS; artículo 630.4.12 de la norma INVIAS, al no tomar medidas para garantizar la calidad y manejo del concreto que garanticen el desarrollo de sus propiedades y del adecuado curado; que se refleja en un deficiente seguimiento en la realización de los procesos constructivos ejecutados por el contratista de obra como por la interventoría.</t>
  </si>
  <si>
    <t>Inadecuada gestión de la interventoría y de la administración Municipal en la supervisión y control del contrato, así como la verificación cantidades de obra y los costos presentados por el Contratista y de éste al cobrar por obras no ejecutadas; además de la falta de supervisión por parte del INVIAS en el manejo de los recursos entregados para la ejecución de la obra.</t>
  </si>
  <si>
    <t>La calidad de las obras ejecutadas presenta fallas estructurales debido al fisuramiento, agrietamiento, asentamiento y deformación de la estructura del pavimento en varios sectores. Esto se debe al deficiente ejecución de los procesos constructivos por parte del contratista y a la falta control adecuado de la calidad de las obras tanto por la supervisión, contratista e interventoría.</t>
  </si>
  <si>
    <t>En relación con las fallas de calidad de obra ejecutada, reflejada en el hundimiento de las cunetas y en el fisuramiento y deterioro prematuro de las losas de pavimiento, se debe a una deficiente actividad de control y seguimientos por parte de la supervisión e interventoría y del contratista en la ejecución de los procedimientos constructivos de las obras contratadas. En lo referente a las obras no ejecutadas, a incorrecta decisión de la interventoría y supervisión del contrato de autorizar el pago de estas y del contratista al cobrarlas y no haber sido ejecutadas.</t>
  </si>
  <si>
    <t>En relación con las fallas de calidad de obra ejecutada, reflejada en el fisuramiento y deterioro prematuro de las losas de pavimiento, se debe a una deficiente actividad de control y seguimientos por parte de la supervisión e interventoría y del contratista en la ejecución de los procedimientos constructivos de las obras contratadas. En lo referente a las obras no ejecutadas y sin diseños técnicos, por incorrecta decisión de la interventoría y supervisión del contrato de autorizar su pago, así como del contratista al cobrar actividades no ejecutadas.</t>
  </si>
  <si>
    <t>Deficiencias en las actividades de control y seguimiento por parte de la interventoría, la supervisión de la alcaldía y el INVÍAS frente a la verificación de las cantidades de obra ejecutadas, los procedimientos constructivos adelantados; e incorrecta decisión del contratista al cobrar obra no ejecutada y con falencias constructivas.</t>
  </si>
  <si>
    <t>Deficiencias en las actividades de control y seguimiento por parte de la interventoría, la supervisión de la alcaldía y el INVÍAS frente a la verificación de los procedimientos constructivos adelantados e implementación de medidas preventivas frente a las condiciones ambientales existentes al momento de fundir los concretos por parte del contratista de la obra. Igualmente, por la incorrecta decisión del contratista al cobrar cantidades de obra con falencias constructivas</t>
  </si>
  <si>
    <t>Inadecuada gestión de la interventoría y de la Administración Municipal en la planeación el control y la supervisión del contrato, así como en la verificación cantidades de obra y los costos presentados por el contratista.</t>
  </si>
  <si>
    <t>Deficiencias en las actividades de control y seguimiento por parte de la interventoría, la supervisión de la alcaldía y el INVÍAS frente a la verificación de las cantidades de obra ejecutadas y los procedimientos constructivos adelantados por parte del contratista; e incorrecta decisión del contratista al cobrar obra no ejecutada y recibir pago por actividades que adelantó con deficiencias constructivas.</t>
  </si>
  <si>
    <t>Deficiencias en las actividades de control y seguimiento por parte de la interventoría, la supervisión de la alcaldía y el INVÍAS frente a la verificación de las cantidades de obra ejecutadas y los procedimientos constructivos adelantados por el contratista; e incorrecta decisión del contratista al cobrar obra no ejecutada y recibir pago por actividades que adelantó con deficiencias constructivas.</t>
  </si>
  <si>
    <t>Deficiente seguimiento de la supervisión de INVIAS a los convenios interadministrativos en la verificación de la obligación mensual de reintegrar los rendimientos financieros generados por los recursos aportados por Instituto para el programa Colombia Rural en el departamento del Tolima; así como de las administraciones municipales para cumplir con esta obligación en los términos pactados en los convenios y la normatividad legal.</t>
  </si>
  <si>
    <t>Deficiente planeación para la ejecución de la obra, ya que de acuerdo con la evaluación documental se observa que en los diseños iniciales del proyecto, se contempló la ejecución de obras para el confinamiento de los terraplenes, como eran muros o aletas en cada margen y lado del puente, situación que no fue tenida en cuenta en los rediseños elaborados y cobrados por el contratista y con los cuales se construyó el puente; además no se proyectaron obras de captación, manejo y disposición de aguas lluvias y de escorrentía que llegan por las dos márgenes del puente. Otra deficiencia encontrada corresponde a los enrocados, bajo puente y contra los dos estribos, que no fueron ejecutados, a pesar de estar en planos de rediseño, necesarios para evitar la erosión y socavación del agua de la quebrada en sus crecientes normales. Respecto a las juntas de dilatación, la deficiencia se refleja en la inadecuada gestión de la interventoría y supervisión del contrato en la verificación y autorización de pago de obras ejecutadas sin cumplimiento de las especificaciones técnicas contratadas y del contratista al ejecutarlas y cobrarlas.</t>
  </si>
  <si>
    <t>Deficiencias en las actividades de control y seguimiento a la calidad de las obras, por parte de la interventoría, la supervisión de la alcaldía y el INVÍAS a los procesos constructivos ejecutados por el contratista; así como del contratista por un deficiente control de calidad de las obras ejecutadas.</t>
  </si>
  <si>
    <t>Se refleja una deficiente evaluación realizada por la interventoría y la Administración Municipal de Espinal a la justificación técnica, social, económica legal y ambiental de la solicitud de reajuste del precio de la mezcla de asfalto MDC-19, la cual no debió ser aprobada porque mediante la aprobación de un pago anticipado al contratista se le entregaron recursos para la adquisición de este material; y de una incorrecta decisión del contratista al reclamar un desequilibrio económico injustificado.
En relación con la calidad del sello asfáltico de las juntas de dilatación y construcción entre las placas y cunetas, aplicado en el tramo 2 de la vía, con pavimento en placas huellas de concreto, el cual presenta un prematuro desprendimiento. Se evidencia deficiencias de control y seguimiento en la verificación de las especificaciones técnicas relacionadas con la calidad de las obras, por parte de la interventoría, la supervisión a cargo de la alcaldía, y del INVÍAS y de una incorrecta decisión del contratista al ejecutar obras deficientes.</t>
  </si>
  <si>
    <t>Falta de protección del recurso público por parte del ente territorial, dado que son hechos previsibles que la administración pública conoce que puedan ocurrir, dada la historia de los embargos en las administraciones municipales.</t>
  </si>
  <si>
    <t>Deficiencias en la supervisión y seguimiento de los procesos objeto de publicación en el Secop.</t>
  </si>
  <si>
    <t>Deficiente supervisión por parte del INVIAS y debilidades en el seguimiento y control ejercido en los procesos contractuales.</t>
  </si>
  <si>
    <t>Deficiencias y debilidades en la ejecución de los procesos constructivos por parte del contratista, además del seguimiento y control por parte de la interventoría y supervisor, en la ejecución del proyecto “Mejoramiento de la vía rural cabecera municipal - corregimiento de Los Galvis, jurisdicción del municipio de San Sebastián de Buenavista”, derivado del convenio No. 1850-2021.
Deficiencias en el mantenimiento en la en las obras objeto del proyecto “Mejoramiento de la vía Rural Cabecera Municipal - Corregimiento de Los Galvis, Jurisdicción Del Municipio de San Sebastián de Buenavista”, derivado del convenio No. 1850-2021.</t>
  </si>
  <si>
    <t>Deficiencias y debilidades en materiales, procesos constructivos por parte del contratista, además del seguimiento y control por parte de la interventoría y supervisor, en la ejecución del proyecto y deficiencias en el mantenimiento de las obras objeto del proyecto ejecutado en el corregimiento del Bongo, municipio del El Retén – Magdalena, derivado del convenio No. 1327-2021.</t>
  </si>
  <si>
    <t>Deficiencias y debilidades en el desarrollo de los procesos constructivos por parte del contratista, además del seguimiento y control por parte de la interventoría y supervisor, en la ejecución del proyecto “Mejoramiento y Rehabilitación de la vía Pedracero – Argelia Zona Rural en el Municipio de Ariguaní, Departamento del Magdalena”, derivado del convenio No. 2238-2020.
Deficiencias en el mantenimiento en la en las obras objeto del proyecto “Mejoramiento y Rehabilitación de la vía Pedracero – Argelia Zona Rural en el Municipio De Ariguaní, Departamento del Magdalena”, derivado del convenio No. 2238-2020.</t>
  </si>
  <si>
    <t>Deficiencias y debilidades en materiales, procesos constructivos por parte del contratista, además del seguimiento y control por parte de la interventoría y supervisor, en la ejecución del proyecto derivado del convenio No. 1314-2021.
Deficiencias en el mantenimiento en la en las obras objeto del proyecto “Mantenimiento, Mejoramiento y Rehabilitación de vías Rurales Corredores Productivos en el Municipio de Fundación Departamento Del Magdalena”, derivado del convenio No. 1314-2021.</t>
  </si>
  <si>
    <t>Incumplimiento de las obligaciones a cargo de los supervisores, relacionadas con la información financiera de los convenios, al no atender lo estipulado en las cláusulas de estos y de los contratos derivados.</t>
  </si>
  <si>
    <t>Deficiencias en el cumplimiento de las obligaciones legales establecidas en el art 40 de la ley 80 de 1993. Es de tener en cuenta que, si bien el proceso de selección del asociado es por contratación directa, la posibilidad de acceder a estos programas se debe hacer mediante postulación de proyectos a la entidad en convocatorias realizadas por el Instituto Nacional de Vías enmarcado en el proyecto Colombia Rural.</t>
  </si>
  <si>
    <t>Falta de controles por parte de la interventoría y supervisión de la ejecución de los recursos allegados a los municipios desde sus desembolsos hasta pasar por todas las operaciones financieras a que diere lugar y a la inoportuna entrega de los soportes solicitados de forma reiterativa.</t>
  </si>
  <si>
    <t>Incumplimiento de las normas técnicas de construcción, o a la deficiente calidad en la colocación de los materiales durante el proceso constructivo, lo que se origina por falta de controles, seguimiento e interventoría y a debilidades del proceso constructivo de la estructura de soporte del pavimento rígido y al momento de la fundida del concreto y del recibo final de las obras ejecutadas.</t>
  </si>
  <si>
    <t>Incumplimiento de las normas técnicas de construcción, o a la deficiente calidad en la colocación de los materiales durante el proceso constructivo, lo que se origina por falta de controles, seguimiento e interventoría y a debilidades del proceso constructivo de la estructura de soporte de la placa huella y al momento de la fundida del concreto y del recibo final de las obras ejecutadas.</t>
  </si>
  <si>
    <t>Falta de planeación, gestión administrativa y seguimiento por parte del INVIAS y de la entidad ejecutora en el cumplimiento de las obligaciones contractuales.</t>
  </si>
  <si>
    <t>La calidad de las obras ejecutadas no quedó demostrada a la luz de las normas de construcción del INVIAS. No se cumplió con lo establecido en el artículo 630.4.12 de la norma INVIAS, al no tomar medidas de protección y curado antes, durante y después de la colocación, con el fin de garantizar el desarrollo de las propiedades del concreto y de la estructura en general y del artículo 630.5.2.10. Curado, que indica que toda fundida de concreto que no sea correctamente curada, puede ser rechazada por el interventor.
De igual manera el tipo de fisuramiento y desgaste de las placas huella evidenciado, sufrió un proceso de fraguado acelerado, no se realizaron las dilataciones a tiempo y en algunos casos las mismas no contaban con una profundidad adecuada.
Se presenta un deficiente seguimiento en la realización de procesos constructivos ejecutados por el contratista, y de igual manera un deficiente control de la calidad de las obras tanto por el contratista de obra como por la interventoría.</t>
  </si>
  <si>
    <t>La calidad de las obras ejecutadas no quedó demostrada a la luz de las normas de construcción del INVIAS. No se cumplió con lo establecido en el artículo 630 de la norma INVIAS, tomando menor cantidad de muestras de cilindros de los indicados en la norma en el caso del contratista, y por parte de la interventoría, verificando la resistencia a los 7 y 28 días de edad de los especímenes.
De igual manera el tipo de fisuramiento de las placas huella evidenciado, sufrió un proceso de fraguado acelerado, no se realizaron las dilataciones a tiempo y en algunos casos las mismas no contaban con una profundidad adecuada.
Se presenta un deficiente seguimiento en la realización de procesos constructivos ejecutados por el contratista, y de igual manera un deficiente control de la calidad de las obras tanto por el contratista de obra como por la interventoría.</t>
  </si>
  <si>
    <t>La calidad de las obras ejecutadas no quedó demostrada a la luz de las normas de construcción del INVIAS. No se cumplió con lo establecido en el artículo 630 de la norma INVIAS, tomando menor cantidad de muestras de cilindros de los indicados en la norma en el caso del contratista, y por parte de la interventoría, verificando la resistencia posterior a los 28 días de edad de los especímenes.
De igual manera el tipo de fisuramiento y desgaste de las placas huella evidenciado, pudo sufrir un proceso de fraguado acelerado, no se realizaron las dilataciones a tiempo y en algunos casos las mismas no contaban con una profundidad adecuada.
Se presenta un deficiente seguimiento en la realización de procesos constructivos ejecutados por el contratista, y de igual manera un deficiente control de la calidad de las obras tanto por el contratista de obra como por la interventoría.</t>
  </si>
  <si>
    <t>El tipo de fisuramiento de las placas huella evidenciado, sufrió un proceso de fraguado acelerado, no se realizaron las dilataciones a tiempo y en algunos casos las mismas no contaban con una profundidad adecuada. En estas placas se presenta un deficiente seguimiento en la realización de procesos constructivos ejecutados por el contratista, y de igual manera un deficiente control de la calidad de las obras tanto por el contratista de obra como por la interventoría.</t>
  </si>
  <si>
    <t>No se ejerció un buen control de la calidad de las obras ejecutadas, no quedó demostrada a la luz de las normas de construcción del INVIAS, con lo establecido en el artículo 630 de la norma INVIAS, en la toma de muestra de cilindros de los indicados en la norma en el caso del contratista, y por parte de la interventoría, verificando la resistencia de los especímenes.
De igual manera el tipo de fisuramiento de las losas de concreto evidenciado, se debe a un proceso de fraguado acelerado, no se realizaron las dilataciones a tiempo y en algunos casos las mismas no contaban con una profundidad adecuada.
Se presenta un deficiente seguimiento en la realización de procesos constructivos ejecutados por el contratista, y de igual manera un deficiente control de la calidad de las obras tanto por el contratista de obra como por la interventoría.</t>
  </si>
  <si>
    <t>El tipo de fisuramiento de las placas huella evidenciado, se debe a que sufrió un proceso de fraguado acelerado, no se realizaron las dilataciones a tiempo y en algunos casos las mismas no contaban con una profundidad adecuada.
Se presenta un deficiente seguimiento en la realización de procesos constructivos ejecutados por el contratista, y de igual manera un deficiente control de la calidad de las obras tanto por el contratista de obra como por la interventoría.</t>
  </si>
  <si>
    <t>No se evidencia registro documental o fotográfico que muestren las medidas tomadas por parte de la interventoría y el contratista, para que el proceso de curado se culminara de manera satisfactoria de conformidad con lo establecido en el Artículo 630 de las Especificaciones Generales de Construcción de Carreteras de INVIAS.
En el expediente contractual se evidencian los resultados de los ensayos de resistencia a la compresión del concreto, en donde se tomaron cilindros de concreto en fechas diferentes, sin embargo, en los resultados no se identifica el sitio con nombre del tramo o corredor de placa correspondiente y mostrando tan solo el cumplimiento de la resistencia de 3000 PSI, donde no se evidencia el seguimiento mediante el fallo a los 7 días y 28 días conforme lo establece la norma, lo anterior incumpliendo así con el artículo 630 de la norma INVIAS, en donde se deben tomar 4 cilindros por día de fundida o por cada 40m3, para realizar rotura de los mismos a la edad de 7 días (2 cilindros) y a la edad de 28 días (2 cilindros).
De igual manera el tipo de fisuramiento y desgaste de los módulos de placas huella evidenciado, sufrió un proceso de fraguado acelerado, no se realizaron las dilataciones a tiempo y en algunos casos las mismas no contaban con una profundidad adecuada.
Se presenta un deficiente seguimiento en la realización de procesos constructivos ejecutados por el contratista, y de igual manera un deficiente control de la calidad de las obras tanto por el contratista de obra como por la interventoría.</t>
  </si>
  <si>
    <t>La calidad de las obras ejecutadas no quedó demostrada a la luz de las normas de construcción del INVIAS. No se cumplió con lo establecido en el artículo 630 de la norma INVIAS, al no tomar medidas de protección y curado antes, durante y después de la colocación, con el fin de garantizar el desarrollo de las propiedades del concreto y de la estructura en general y del artículo 630 Curado, que indica que toda fundida de concreto que no sea correctamente curada, puede ser rechazada por el interventor.
De igual manera el tipo de fisuramiento de las placas huella evidenciado, sufrió un proceso de fraguado acelerado, no se realizaron las dilataciones a tiempo y en algunos casos las mismas no contaban con una profundidad adecuada.
En estas placas se presenta un deficiente seguimiento en la realización de procesos constructivos ejecutados por el contratista, y de igual manera un deficiente control de la calidad de las obras tanto por el contratista de obra como por la interventoría.</t>
  </si>
  <si>
    <t>Incumplimiento de las obligaciones contractuales y deficientes procesos constructivos por parte del contratista y al inadecuado control y seguimiento por parte de la interventoría a las especificaciones, cantidades y actividades en obra ejecutadas por el contratista.</t>
  </si>
  <si>
    <t>Incumplimiento de las obligaciones contractuales y deficiente proceso constructivo por parte del contratista y al inadecuado control y seguimiento por parte de la interventoría a las cantidades y actividades en obra ejecutadas por el contratista.</t>
  </si>
  <si>
    <t>Incumplimiento de las obligaciones contractuales y deficientes procesos constructivos por parte del contratista y al inadecuado control y seguimiento por parte de la interventoría a las especificaciones y actividades en obra ejecutadas por el contratista.</t>
  </si>
  <si>
    <t>Falta de gestión del personal encargado del registro y cargue y de control por parte del supervisor del convenio, para verificar el registro en el aplicativo SECOP, de los documentos del proceso contractual.</t>
  </si>
  <si>
    <t>Falta de planeación y gestión por parte del INVIAS y del ente ejecutor al momento de establecer los plazos de ejecución de los convenios y contratos derivados de obra con términos insuficientes para la correcta ejecución de las actividades.</t>
  </si>
  <si>
    <t>Deficiencia en la supervisión en el ejercicio de seguimiento a la consignación y su respectivo soporte de los rendimientos financieros por parte de los municipios al Tesoro Nacional.</t>
  </si>
  <si>
    <t>Debilidades en la gestión administrativa por parte del Instituto Nacional de Vías - INVIAS como entidad promotora y articuladora del programa Colombia Rural, en cuanto a la ejecución contractual para el alcance de los objetivos y metas en su cumplimiento y en cuanto a la correcta ejecución del programa y debilidad de los entes territoriales para ejecutar.
Las herramientas de control definidas para los convenios y contratos de obra a pesar de estar implementadas no fueron efectivas con el fin de asegurar el cumplimiento de cronogramas establecidos.</t>
  </si>
  <si>
    <t>Deficiencias por parte del supervisor del convenio designado por EL INSTITUTO, en el desarrollo de sus actividades de seguimiento y control a los compromisos y, obligaciones por parte del ente territorial con el manejo de los recursos del respectivo convenio que desarrollan el Programa Colombia Rural en el Departamento del Quindío.</t>
  </si>
  <si>
    <t>Falta de gestión administrativa y planeación por parte del Instituto Nacional de Vías – INVIAS como entidad ejecutora del programa Colombia Rural, en cuanto a la creación y obligatoriedad de procesos por parte de las entidades territoriales, con estándares de grado de detalle en diseños y estudios previos que garanticen la correcta y oportuna ejecución del programa. 
Falencias en la etapa de formalización, ya que no se elaboraron los documentos técnicos definitivos necesarios para la obra requerida, el proceso contractual se estructuró bajo la figura de convenio interadministrativo con una entidad cuya misión no está enmarcada en la construcción de obras cuando el objeto versaba sobre estas.
Falta de capacidad de la entidad delegataria en gestionar adecuadamente los recursos.</t>
  </si>
  <si>
    <t>Deficiencias en el cumplimiento de las obligaciones legales establecidas en el artículo 40 de la Ley 80 de 1993, lo cual debería permitir identificar el manejo adecuado de los recursos destinados a su financiación.</t>
  </si>
  <si>
    <t>Deficiencia en la ejecución de las obligaciones contractuales adquiridas en los contratos de interventoría y fallas en la planeación y no previsión efectiva del seguimiento y control a los contratos de obra derivados, los cuales presentaron mayores tiempos de ejecución a los iniciales. Con respecto a la supervisión de contratos de interventoría, no se vieron reflejados en los informes de supervisión realizado por el INVÍAS y de esta manera poder realizar un análisis más acucioso de la interventoría.</t>
  </si>
  <si>
    <t>Falta de seguimiento efectivo del supervisor designado por INVIAS, en el control y vigilancia sobre la ejecución del contrato.</t>
  </si>
  <si>
    <t>Deficiencias en la ejecución y entrega por parte del contratista de la obra contratada de acuerdo con los criterios de calidad exigibles y las especificaciones técnicas de construcción que hacen parte del pliego de condiciones, así como por debilidades relacionadas con la ejecución de la interventoría y supervisión técnica en el desarrollo del contrato, que no aseguran el cumplimiento de las responsabilidades pactadas ni la verificación apropiada del cumplimiento de las obligaciones contractuales. Es decir, se evidenció una indebida gestión fiscal en la administración de los recursos de la Nación, de la cual se desprende que no se aseguró la calidad integral de la ejecución del contrato de obra y el cumplimiento de las obligaciones pactadas.</t>
  </si>
  <si>
    <t>Deficiencias en los procedimientos constructivos realizados por el contratista de obra de acuerdo con los criterios de calidad exigibles y las especificaciones técnicas de construcción que hacen parte del pliego de condiciones, así como por debilidades relacionadas con la ejecución de la interventoría y supervisión técnica en el desarrollo del contrato, que permiten corroborar deficiencias en el proceso constructivo y el resultado de calidad de las obras, así como la insuficiente verificación de las cantidades contractuales. Es decir, se evidenció una indebida gestión fiscal en la administración de los recursos de la Nación, de la cual se desprende que no se aseguró la calidad integral de la ejecución del contrato de obra y el cumplimiento de las obligaciones pactadas.</t>
  </si>
  <si>
    <t>Incumpliendo del ente territorial de las obligaciones pactadas en el convenio en lo relativo al manejo de recursos.
Deficiencias en la supervisión por parte de INVIAS en el efectivo seguimiento y control permanente en el manejo de los recursos.</t>
  </si>
  <si>
    <t>Deficiencia en el seguimiento y control por parte de los supervisores de los convenios para exigir el cumplimiento de la periodicidad mensual de las consignaciones de los rendimientos financieros derivados de los aportes de la entidad y/o la constitución de las cuentas bancarias conjuntas que generaran rendimientos.
Los dineros públicos puestos a disposición de las alcaldías con ocasión de la ejecución del Programa Colombia Rural, Quindío, fueron manejados en cuentas bancarias que generaron rendimientos financieros, sin embargo, los entes territoriales no consignaron oportunamente el reintegro.</t>
  </si>
  <si>
    <t>Deficiencias en la aplicación de los controles de la labor de supervisión en la expedición de garantías exigidas en los convenios interadministrativos para los contratos de obra a cargo de los municipios, omitiendo la inclusión como asegurado y/o beneficiario al Instituto Nacional de Vías -INVIAS- e inobservancia de términos para la constitución de las garantías.</t>
  </si>
  <si>
    <t>Adelantar la gestión necesaria para contar con concepto jurídico frente a la aplicación de la restricción contenida en el Artículo 40 de la Ley 80 de 1993 en convenios.</t>
  </si>
  <si>
    <t xml:space="preserve">Solicitar a la Dirección Jurídica el concepto relacionado con la aplicación en convenios interadministrativos, de la restricción  indicada en el Artículo 40 de la Ley 80 de 1993. Una vez se cuente con el concepto jurídico  socializar a Unidades Ejecutoras, supervisores y personal que presta apoyo a la supervisión. </t>
  </si>
  <si>
    <t xml:space="preserve">Concepto socializado con las unidades ejecutoras y las Direcciones territoriales </t>
  </si>
  <si>
    <t>Verificar la implementación del concepto que emita la Dirección Jurídica sobre la posibilidad o no de adicionar más del 50% en los convenios interadministrativos.</t>
  </si>
  <si>
    <t>El Comité de Contratación debe verificar que se cumpla  el lineamiento emitido por la Dirección Jurídica, respecto a la aplicación de la restricción  indicada en el Artículo 40 de la Ley 80 de 1993, en los convenios interadministrativos.</t>
  </si>
  <si>
    <t>Actas de Comité de Contratación de convenios</t>
  </si>
  <si>
    <t>Adelantar las modificaciones necesarias en la minuta de los convenios interadministrativos que se celebren con Entidades Territoriales con el fin de dar cumplimiento a lo establecido en la normatividad vigente frente a la conformación de veedurías.</t>
  </si>
  <si>
    <t>Incluir en las minutas de los convenios interadministrativos que se celebren con Entidades Territoriales la obligación de los Municipios de conformar veedurías ciudadanas para llevar a cabo las labores de seguimiento y control a lugar a la correcta inversión de los recursos públicos.</t>
  </si>
  <si>
    <t>Minuta actualizada</t>
  </si>
  <si>
    <t>Fortalecer los instrumentos de seguimiento y control a la ejecución de los contratos y/o  convenios a cargo del Instituto Nacional de Vías.</t>
  </si>
  <si>
    <t>Desarrollar e implementar la herramienta denominada Tablero de control de contratos y convenios (PMO).</t>
  </si>
  <si>
    <t>Un reporte con la evaluación Ex ante y Ex post que evidencie la implementación de la herramienta y un informe de las actuaciones adelantadas por la unidad ejecutora frente a las alertas generadas en el marco del seguimiento</t>
  </si>
  <si>
    <t xml:space="preserve">Fortalecer los instrumentos de supervisión  por parte de los gerentes y coordinadores, mediante una Matriz de Control y Seguimiento de los Contratos y/o Convenios a su cargo. </t>
  </si>
  <si>
    <t>Seguimiento  mensual al cumplimiento de los programas de inversiones y avance de obra de los Contratos  y Convenios a cargo. incluyendo seguimiento a la entrega de los informes de supervisión. Para la toma de decisiones de la Unidad Ejecutora.</t>
  </si>
  <si>
    <t xml:space="preserve">Matriz de Seguimiento y Control  y actas de seguimiento </t>
  </si>
  <si>
    <t>Establecer una revisión detallada del proyecto a estructurar, a través de una herramienta que describe las actividades y pasos que se desarrollan de una manera clara, precisa y real, priorizando la trazabilidad de cada proyecto y estableciendo parámetros que permitan además la mejora continua en la fase de estructuración del proyecto, a través de la implementación del formato de Revisión de Documentos Convenios y Contratos.</t>
  </si>
  <si>
    <t>Implementación de la Guía de Estructuración  para la Contratación de los Proyectos Misionales del INVIAS, a través de su capitulo No. 5,  así como del diligenciamiento del formato Revisión de Documentos Convenios y Contratos.</t>
  </si>
  <si>
    <t>Formato Revisión de Documentos Convenios y Contratos</t>
  </si>
  <si>
    <t>Adelantar las acciones necesarias por parte del instituto  para la recuperación de los recursos públicos.</t>
  </si>
  <si>
    <t>Solicitar la demanda a la Subdirección de Defensa Jurídica en contra del municipio el Dovio por incumplimiento definitivo del convenio.</t>
  </si>
  <si>
    <t>Solicitud realizada</t>
  </si>
  <si>
    <t>Requerir a la interventoría y al  Municipio  para que conmine al contratista  de obra a que realice las reparaciones previamente identificadas por el Ente de Control o en su defecto solicitarle el siniestro de la póliza de estabilidad de la obra .</t>
  </si>
  <si>
    <t>Verificar que la interventoría reciba a satisfacción las reparaciones detectadas por el Ente de Control o en su defecto solicite el siniestro de la póliza de estabilidad de la obra o se adelante la demanda contra el municipio.</t>
  </si>
  <si>
    <t>Informe de interventoría con registro fotográfico o solicitud de inicio de proceso para hacer efectiva la póliza de estabilidad de la obra o Demanda radicada</t>
  </si>
  <si>
    <t>Adelantar las acciones a lugar que garanticen el reintegro de la totalidad de los recursos pagados por concepto de pago de interventoría, identificados por el ente de control.</t>
  </si>
  <si>
    <t>Contar con los soportes de las cuentas de cobro presentadas por la Interventoría para gestionar el cobro de las respectivas facturas así como los soportes de los pagos realizados a la interventoría.</t>
  </si>
  <si>
    <t xml:space="preserve">Relación y pagos y facturas de las devoluciones (descuentos) realizados </t>
  </si>
  <si>
    <t>Implementación de la Guía de Estructuración  para la Contratación de los Proyectos Misionales del INVIAS, a través de su capitulo No. 5, así como del diligenciamiento del formato Revisión de Documentos Convenios y Contratos.</t>
  </si>
  <si>
    <t>Seguimiento  mensual al cumplimiento de los programas de inversiones y avance de obra de los Contratos  y Convenios a cargo, incluyendo seguimiento a la entrega de los informes de supervisión. Para la toma de decisiones de la Unidad Ejecutora.</t>
  </si>
  <si>
    <t>Requerir a la interventoría y al  Municipio  para que conmine al contratista  de obra a que realice las reparaciones previamente identificadas por el Ente de Control o en su defecto solicitarle el siniestro de la póliza de estabilidad de la obra.</t>
  </si>
  <si>
    <t>Verificar que la interventoría reciba a satisfacción las reparaciones detectadas por el Ente de Control o en su defecto solicite el siniestro de la póliza de estabilidad de la obra.</t>
  </si>
  <si>
    <t>Informe de interventoría con registro fotográfico o solicitud de inicio de proceso para hacer efectiva la póliza de estabilidad de la obra</t>
  </si>
  <si>
    <t>Adelantar las acciones necesarias a cargo del Instituto para contar con las devoluciones de los recursos mencionados por la Contraloría General de la República o dar inicio a las actuaciones correspondientes para el siniestro  de los amparos de las pólizas del contrato de interventoría.</t>
  </si>
  <si>
    <t>Solicitar a la entidad territorial y a la interventoría el descuento de los recursos identificados con afectación fiscal y de no obtener respuesta solicitar a la Subdirección de Gestión Contractual y Procesos Administrativos el inicio del proceso Administrativo Sancionatorio por incumplimiento definitivo a la Interventoría.</t>
  </si>
  <si>
    <t xml:space="preserve">Solicitudes realizadas </t>
  </si>
  <si>
    <t>Solicitar a la Entidad territorial y a la interventoría el descuento de los recursos identificados con afectación fiscal y de no obtener respuesta solicitar a la Subdirección de Gestión Contractual y Procesos Administrativos el inicio del proceso Administrativo Sancionatorio por incumplimiento definitivo a la interventoría.</t>
  </si>
  <si>
    <t>Requerir a la interventoría para que realice las verificaciones a lugar y emita pronunciamiento en relación con las causas del derrumbe de la alcantarilla y referente a las cantidades de obra pagadas.</t>
  </si>
  <si>
    <t>Verificar que la interventoría emita un concepto en el que se sustenten y evidencien las condiciones externas de caso fortuito que originaron la pérdida de la alcantarilla descrita en el informe de la auditoría, así como las claridades a lugar relacionadas a la verificación  y acreditación de los soportes técnicos de pago de las cantidades de obra.</t>
  </si>
  <si>
    <t xml:space="preserve">Concepto de la interventoría </t>
  </si>
  <si>
    <t>Adelantar las acciones necesarias a cargo del Instituto para contar con las devoluciones de los recursos mencionados por la Contraloría General de la República.</t>
  </si>
  <si>
    <t>Realizar requerimiento al Municipio para que presente los soportes de las devoluciones de los recursos que serán reintegrados por parte del contratista.</t>
  </si>
  <si>
    <t>Adelantar las acciones necesarias a cargo del Instituto para llevar a cabo los descuentos de los recursos mencionados por la Contraloría General de la República.</t>
  </si>
  <si>
    <t>Solicitar a la Entidad territorial y a la interventoría el descuento de los ítems identificados por el ente de control como mayores cantidades no ejecutadas.</t>
  </si>
  <si>
    <t>Acta de entrega y recibo final de la obra</t>
  </si>
  <si>
    <t>Actas de entrega y recibo final de la obra</t>
  </si>
  <si>
    <t>Adelantar las acciones a lugar con el fin de conminar al municipio a realizar los tramites correspondientes ante la entidad financiera relacionado a la solicitud del reintegro de los Rendimientos Financieros al Tesoro Nacional.</t>
  </si>
  <si>
    <t>Requerir a la Entidad Territorial para que se realicen los reintegros de los rendimientos financieros generados en la cuenta bancaria o de no hacerlo iniciar los procesos judiciales a lugar contra el Municipio para la recuperación de los recursos.</t>
  </si>
  <si>
    <t xml:space="preserve">Soporte de la consignación realizada o solicitud del inicio de las acciones legales ante la Subdirección de Defensa Jurídica del Instituto. </t>
  </si>
  <si>
    <t>Realizar las gestiones a lugar con el propósito de contar con las evidencias que den cuenta de la procedencia de los recursos que financiaron los reajustes ejecutados por el contratista.</t>
  </si>
  <si>
    <t>Requerir a la interventoría un informe en el que se aclare la fuente de financiación de los recursos con los que fueron pagados los reajustes identificados por el ente de control.</t>
  </si>
  <si>
    <t>Adelantar las acciones necesarias por parte del Instituto  para la recuperación de los recursos públicos.</t>
  </si>
  <si>
    <t>Solicitar la demanda a la Subdirección de Defensa Judicial en contra del municipio de Ciénaga por incumplimiento definitivo del convenio.</t>
  </si>
  <si>
    <t>Gestionar las acciones necesarias para contar con los soportes que garanticen la recuperación de los recursos públicos (Municipio de Plato).</t>
  </si>
  <si>
    <t>Solicitar a la interventoría los soportes de la recuperación de los recursos públicos.</t>
  </si>
  <si>
    <t>Extracto del reintegro de los recursos a la cuenta bancaria del convenio</t>
  </si>
  <si>
    <t>Gestionar las acciones necesarias para contar con los soportes que garanticen la recuperación de los recursos públicos (Municipio de Aracataca).</t>
  </si>
  <si>
    <t>Adelantar las acciones conducentes a garantizar el cargue de la documentación de cada uno de los convenios y contratos de interventoría identificados con rezagos de información en SECOP II por parte del Ente de Control.</t>
  </si>
  <si>
    <t xml:space="preserve">Realizar el cargue de la totalidad de los documentación en la plataforma SECOP II de los convenios y contratos de interventoría referidos por la Contraloría General de la República y elaborar un reporte que dé garantías de lo mencionado, adjuntando el respectivo link de verificación. </t>
  </si>
  <si>
    <t>Reporte que contenga el link de verificación de acceso al cargue en SECOP II</t>
  </si>
  <si>
    <t>Fortalecimiento de los puntos de control asociados a la oportuna publicación en el SECOP II mediante el seguimiento oportuno que permita identificar la documentación faltante por parte de cada territorial.</t>
  </si>
  <si>
    <t>Incorporar una actividad de control mensual de seguimiento a la publicación en el SECOP II de los convenios y contratos de interventoría a cargo del Instituto, desde la Subdirección de Procesos de Selección Contractuales.</t>
  </si>
  <si>
    <t>Fortalecer los instrumentos de seguimiento y control a la ejecución de los contratos y/o convenios a cargo del Instituto Nacional de Vías.</t>
  </si>
  <si>
    <t>Desarrollar e implementar la herramienta denominada tablero de control de contratos y convenios (PMO).</t>
  </si>
  <si>
    <t>Un reporte con la evaluación Ex ante y Ex post que evidencie la implementación de la herramienta y un informe de las actuaciones adelantadas por la unidad ejecutora frente a las alertas generadas en el marco del seguimiento.</t>
  </si>
  <si>
    <t xml:space="preserve">Fortalecer los instrumentos de supervisión  por parte de los gerentes y coordinadores, mediante una matriz de control y seguimiento de los contratos y/o convenios a su cargo. </t>
  </si>
  <si>
    <t>Seguimiento  mensual al cumplimiento de los programas de inversiones y avance de obra de los contratos  y convenios a cargo, incluyendo seguimiento a la entrega de los informes de supervisión. Para la toma de decisiones de la Unidad Ejecutora.</t>
  </si>
  <si>
    <t xml:space="preserve">Matriz de seguimiento y control  y actas de seguimiento </t>
  </si>
  <si>
    <t>Informe de interventoría con registro fotográfico o solicitud de inicio de proceso para hacer efectiva la póliza de estabilidad de la obra o demanda radicada</t>
  </si>
  <si>
    <t>Adelantar las acciones a lugar con el fin de conminar al municipio a realizar los tramites correspondientes ante la entidad financiera relacionado a la solicitud del reintegro de los rendimientos financieros al Tesoro Nacional.</t>
  </si>
  <si>
    <t>Soporte de la consignación realizada o solicitud del inicio de las acciones legales ante la Subdirección de Defensa Jurídica del Instituto</t>
  </si>
  <si>
    <t xml:space="preserve">Concepto socializado con las unidades ejecutoras y las direcciones territoriales </t>
  </si>
  <si>
    <t>Proponer e implementar mejoras en la minuta de los convenios que se llevan a cabo desde la Subdirección de Vías Regionales con el propósito de establecer puntos de control respecto a los compromisos pactados relacionados al reintegro de los rendimientos financieros.</t>
  </si>
  <si>
    <t>Incluir dentro de la minuta de los convenios interadministrativos la facultad al director territorial para que  realice la devolución de los rendimientos una vez se de orden de inicio de los convenios.</t>
  </si>
  <si>
    <t>Minuta de convenios actualizada</t>
  </si>
  <si>
    <t xml:space="preserve">Fortalecer los instrumentos de supervisión por parte de los gerentes y coordinadores, mediante una matriz de control y seguimiento de los contratos y/o convenios a su cargo. </t>
  </si>
  <si>
    <t xml:space="preserve">Matriz de seguimiento y control y actas de seguimiento </t>
  </si>
  <si>
    <t>Seguimiento  mensual al cumplimiento de los programas de inversiones y avance de obra de los contratos  y convenios a cargo. incluyendo seguimiento a la entrega de los informes de supervisión. Para la toma de decisiones de la Unidad Ejecutora.</t>
  </si>
  <si>
    <t>Seguimiento  mensual al cumplimiento de los programas de inversiones y avance de obra de los contratos y convenios a cargo. incluyendo seguimiento a la entrega de los informes de supervisión. Para la toma de decisiones de la Unidad Ejecutora.</t>
  </si>
  <si>
    <t>Seguimiento  mensual al cumplimiento de los programas de inversiones y avance de obra de los contratos y convenios a cargo. incluyendo seguimiento a la entrega de los informes de supervisión. Para la toma de decisiones de la Unidad Ejecutora</t>
  </si>
  <si>
    <t>Requerir a la interventoría y al Municipio  para que conmine al contratista  de obra a que realice las reparaciones previamente identificadas por el Ente de Control o en su defecto solicitarle el siniestro de la póliza de estabilidad de la obra.</t>
  </si>
  <si>
    <t>Fortalecer los instrumentos de seguimiento y control a la ejecución de los contratos y/o  convenios a cargo del Instituto Nacional de vías.</t>
  </si>
  <si>
    <t>Desarrollar e implementar la herramienta denominada Tablero de control de contratos y convenios (PMO)</t>
  </si>
  <si>
    <t>Un reporte con la evaluación Ex ante y Ex post que evidencie la implementación de la herramienta y un Informe de las actuaciones adelantadas por la unidad ejecutora frente a las alertas generadas en el marco del seguimiento</t>
  </si>
  <si>
    <t>Seguimiento  mensual al cumplimiento de los programas de inversiones y avance de obra de los Contratos  y Convenios a cargo. incluyendo seguimiento a la entrega de los informes de supervisión. Para la toma de decisiones de la Unidad Ejecutora</t>
  </si>
  <si>
    <t>Requerir a la interventoría y al Municipio para que conmine al contratista  de obra a que realice las reparaciones previamente identificadas por el Ente de Control o en su defecto solicitarle el siniestro de la póliza de calidad del servicio por el no recibo de las reparaciones por parte de la interventoría.</t>
  </si>
  <si>
    <t>Verificar que la interventoría reciba a satisfacción las reparaciones detectadas por el Ente de Control o en su defecto solicite el siniestro de la póliza de calidad del servicio por el no recibo de las reparaciones por parte de la interventoría.</t>
  </si>
  <si>
    <t>Informe de interventoría con registro fotográfico o solicitud de inicio de proceso para hacer efectiva la póliza de calidad del servicio por el no recibo de las reparaciones por parte de la interventoría</t>
  </si>
  <si>
    <t>Continuar con el proceso sancionatorio iniciado en contra de la interventoría por el presunto incumplimiento definitivo del contrato.</t>
  </si>
  <si>
    <t>Adelantar la gestión que corresponda para contar con el acto administrativo decisorio frente al procedimiento.</t>
  </si>
  <si>
    <t>Acto Administrativo</t>
  </si>
  <si>
    <t>Llevar a cabo las gestiones que le correspondan al Instituto en pro de velar por la aplicación de las acciones con que disponen para salvaguardar el correcto uso de los recursos públicos.</t>
  </si>
  <si>
    <t>Requerir al Municipio para que de inicio a las actuaciones a lugar declarar el siniestro de la póliza de estabilidad de la obra.</t>
  </si>
  <si>
    <t xml:space="preserve">Realizar el cargue de la totalidad de los documentación en la plataforma SECOP II de los convenios y contratos de interventoría referidos por la Contraloría General de la República y elaborar un reporte que dé garantías de lo mencionado adjuntando el respectivo link de verificación. </t>
  </si>
  <si>
    <t>Reporte que contenga el Link de verificación de acceso al cargue en SECOP II</t>
  </si>
  <si>
    <t>Incorporar una actividad de control mensual de seguimiento a la publicación en el SECOP II de los convenios y contratos de interventoría a cargo del Instituto, desde la Subdirección de Procesos de Selección Contractual.</t>
  </si>
  <si>
    <t>Formato revisión de documentos convenios y contratos</t>
  </si>
  <si>
    <t>Requerir a la entidad territorial para que se realicen los reintegros de los rendimientos financieros generados en la cuenta bancaria o de no hacerlo iniciar los procesos judiciales a lugar contra el Municipio para la recuperación de los recursos.</t>
  </si>
  <si>
    <t xml:space="preserve">Fortalecer los instrumentos de supervisión desde la segunda línea de defensa (gerentes y coordinadores), mediante una Matriz de Control y Seguimiento de los contratos y/o convenios a su cargo. </t>
  </si>
  <si>
    <t>Seguimiento mensual al cumplimiento de los programas de inversiones y avance de obra de los contratos  y convenios a cargo, incluyendo seguimiento a la entrega de los informes de supervisión, para la toma de decisiones de la Unidad Ejecutora.</t>
  </si>
  <si>
    <t>Adelantar la gestión necesaria para contar con concepto jurídico frente a la aplicación de la restricción contenida en el Artículo 40 de la Ley 80 de 1993 en Convenios.</t>
  </si>
  <si>
    <t>Solicitar a la Dirección Jurídica el concepto relacionado con la aplicación en convenios interadministrativos, de la restricción  indicada en el Artículo 40 de la Ley 80 de 1993. Una vez se cuente con el concepto jurídico  socializar a Unidades Ejecutoras, supervisores y personal que presta apoyo a la supervisión.</t>
  </si>
  <si>
    <t xml:space="preserve">Concepto jurídico socializado con las unidades ejecutoras y las Direcciones territoriales </t>
  </si>
  <si>
    <t>Actas de comité de contratación de convenios</t>
  </si>
  <si>
    <t>Gestionar lo necesario para que se aclare en el acta de liquidación la información relacionada al pago de enero y diciembre de 2023 en relación con lo identificado por el Ente de Control.</t>
  </si>
  <si>
    <t>Gestionar el acta de liquidación con la nota aclaratoria correspondiente.</t>
  </si>
  <si>
    <t>Acta de liquidación suscrita por las partes o en su defecto acta de liquidación unilateral</t>
  </si>
  <si>
    <t>Adelantar las acciones necesarias a cargo del Instituto para dar inicio a las actuaciones correspondientes para el siniestro  de los amparos de las pólizas del contrato de interventoría.</t>
  </si>
  <si>
    <t>Solicitar a la Subdirección de Gestión Contractual y Procesos Administrativos el inicio del proceso Administrativo Sancionatorio por incumplimiento definitivo.</t>
  </si>
  <si>
    <t xml:space="preserve">Citación a audiencia proceso sancionatorio </t>
  </si>
  <si>
    <t xml:space="preserve">Requerir a la interventoría y al  Municipio  para que conmine al contratista  de obra a que realice las reparaciones previamente identificadas por el Ente de Control o en su defecto solicitarle el siniestro de la póliza de estabilidad de la obra. </t>
  </si>
  <si>
    <t>Adelantar las acciones a lugar con el fin de conminar al municipio a realizar los trámites correspondientes ante la entidad financiera, relacionado con la solicitud de la devolución al Tesoro Nacional de los dineros generados por el Gravamen al Movimiento Financiero.</t>
  </si>
  <si>
    <t>Requerir a la Entidad Territorial para que se realicen las devoluciones de los recursos generados en la cuenta bancaria identificados por el Ente de Control y de no hacerlo iniciar los procesos judiciales a lugar contra el Municipio para la recuperación de los recursos.</t>
  </si>
  <si>
    <t xml:space="preserve">Adelantar las acciones a lugar con el fin de conminar al municipio a realizar los trámites correspondientes ante la entidad financiera relacionado a la solicitud del reintegro de los rendimientos financieros al Tesoro Nacional. </t>
  </si>
  <si>
    <t>Realizar la solicitud correspondiente al contratista  y a la aseguradora, para que se efectúe la actualización de la póliza, atendiendo lo observado por el Ente de Control.</t>
  </si>
  <si>
    <t>ACPColombiaRural-ValledelCauca</t>
  </si>
  <si>
    <t>ACPColombiaRural-Tolima</t>
  </si>
  <si>
    <t>ACPColombiaRural-Magdalena</t>
  </si>
  <si>
    <t>ACPColombiaRural-Córdoba</t>
  </si>
  <si>
    <t>ACPColombiaRural-Huila</t>
  </si>
  <si>
    <t>ACPColombiaRural-Quindío</t>
  </si>
  <si>
    <t xml:space="preserve">Dirección Jurídica </t>
  </si>
  <si>
    <t>Dirección técnica y de Estructuración</t>
  </si>
  <si>
    <t>Administrativo con presunta incidencia disciplinaria y solicitud apertura de indagación preliminar</t>
  </si>
  <si>
    <t>Dirección Técnica de Estructuración</t>
  </si>
  <si>
    <t>Administrativo con solicitud de indagación preliminar</t>
  </si>
  <si>
    <t>Administrativo con presunta disciplinaria y beneficio de auditoría</t>
  </si>
  <si>
    <t>Realizar notas preliminares a los Estados Contables con corte a 30 de septiembre de 2024. Para diagnosticar la información requerida para el cierre y ajustar en lo pertinente la preparación de la información en cumplimiento de la resolución 038 de 2024 de la CGN y normatividad vigente.</t>
  </si>
  <si>
    <t xml:space="preserve">Prepara notas a los Estados Financieros s a 30 de septiembre de 2024, ajustando los formatos y procedimientos establecidos en la resolución 038 de 2024 de la CGN y normatividad vigente.
</t>
  </si>
  <si>
    <t>Diagnostico sobre resultado de la redacción de notas preliminares</t>
  </si>
  <si>
    <t>Acción no efectiva reformulada</t>
  </si>
  <si>
    <r>
      <t xml:space="preserve">Acción no efectiva: Anexo 3 y numeral 2.5.5 del informe de Auditoría Financiera 2023, de junio de 2024.
</t>
    </r>
    <r>
      <rPr>
        <b/>
        <sz val="9"/>
        <rFont val="Arial"/>
        <family val="2"/>
      </rPr>
      <t>Acción reformulada y aprobada por el Director General, en memorando 2024I-VBOG-099072 del 19 de diciembre de 2024.</t>
    </r>
    <r>
      <rPr>
        <sz val="9"/>
        <rFont val="Arial"/>
        <family val="2"/>
      </rPr>
      <t xml:space="preserve"> </t>
    </r>
  </si>
  <si>
    <t>Tramitar vigencias futuras para proyectos que superen la vigencia fiscal en la que se suscribe el contrato, siguiendo los lineamientos establecidos por la D.G.P.N</t>
  </si>
  <si>
    <t>Trámite de solicitud y autorización de vigencias futuras.</t>
  </si>
  <si>
    <r>
      <t xml:space="preserve">Acción no efectiva: Anexo 3 y numeral 2.5.5 del informe de Auditoría Financiera 2023, de junio de 2024.
</t>
    </r>
    <r>
      <rPr>
        <b/>
        <sz val="9"/>
        <rFont val="Arial"/>
        <family val="2"/>
      </rPr>
      <t>Acción reformulada y aprobada por el Director General, en memorando 2024I-VBOG-099072 del 19 de diciembre de 2024.</t>
    </r>
  </si>
  <si>
    <t>Memorando de solicitud para vigencias futuras ante la Oficina Asesora de Planeación</t>
  </si>
  <si>
    <t xml:space="preserve">Fortalecer los instrumentos de supervisión  desde la segunda línea de defensa, (gerentes y coordinadores) mediante una matriz de control y seguimiento de los contratos y/o convenios a su cargo. </t>
  </si>
  <si>
    <t>Seguimiento  mensual al cumplimiento de los programas de inversiones y avance de obra de los contratos y convenios a cargo, incluyendo seguimiento a la entrega de los informes de supervisión, para la toma de decisiones de la unidad ejecutora.</t>
  </si>
  <si>
    <t>Matriz de seguimiento y control y acta de seguimiento de la subdirección de octubre y noviembre de 2024</t>
  </si>
  <si>
    <r>
      <t xml:space="preserve">Acción no efectiva: Anexo 3 y numeral 2.5.5 del informe de Auditoría Financiera 2023, de junio de 2024.
</t>
    </r>
    <r>
      <rPr>
        <b/>
        <sz val="9"/>
        <rFont val="Arial"/>
        <family val="2"/>
      </rPr>
      <t>Acción reformulada y aprobada por el Director General, en memorando 2024I-VBOG-099072 del 19 de diciembre de 2024.</t>
    </r>
    <r>
      <rPr>
        <sz val="9"/>
        <rFont val="Arial"/>
        <family val="2"/>
      </rPr>
      <t xml:space="preserve">
</t>
    </r>
  </si>
  <si>
    <t>Actualizar y modificar Resolución 7169 del 19 de noviembre de 2014 por la cual se establecen los requisitos para el tramite y pago de obligaciones, en el cual se solicita que en la última cuenta se incluya el acta de entrega y recibo definitivo.</t>
  </si>
  <si>
    <t>Modificación resolución</t>
  </si>
  <si>
    <r>
      <t xml:space="preserve">Acción de mejora reformulada  y aprobada por la Directora General en mesa de trabajo del 26 de octubre de 2023 y según memorando 2023I-VBOG-019971 del 27 de octubre de 2023.
Acción no efectiva: Anexo 3 y numeral 2.5.5 del informe de Auditoría Financiera 2023, de junio de 2024.
</t>
    </r>
    <r>
      <rPr>
        <b/>
        <sz val="9"/>
        <rFont val="Arial"/>
        <family val="2"/>
      </rPr>
      <t>Acción reformulada y aprobada por el Director General, en memorando 2024I-VBOG-099072 del 19 de diciembre de 2024.</t>
    </r>
  </si>
  <si>
    <t>Establecer una revisión detallada del proyecto a estructurar, a través de una herramienta que describe las actividades y pasos que se desarrollan, de una manera clara, precisa y real, priorizando la trazabilidad de cada proyecto y estableciendo parámetros que permitan además la mejora continua en la fase de Estructuración del proyecto.</t>
  </si>
  <si>
    <t>Implementación de la     Guía de Estructuración  para la Contratación de los Proyectos Misionales del INVIAS.</t>
  </si>
  <si>
    <r>
      <t xml:space="preserve">Nota: La connotación fiscal fue desvirtuada por la CGR mediante auto No. 01316 del 08-09-2022, "Por medio del cual se decreta el archivo del antecedente por inexistencia del daño fiscal No. AN- 85112-2022-40935". Aspecto notificado en oficio CGR 2022EE0154975 y memorando circular OCI 73145 del 14-09-2022.
Acción no efectiva: Anexo 3 y numeral 2.5.5 del informe de Auditoría Financiera 2023, de junio de 2024.
</t>
    </r>
    <r>
      <rPr>
        <b/>
        <sz val="9"/>
        <rFont val="Arial"/>
        <family val="2"/>
      </rPr>
      <t>Acción reformulada y aprobada por el Director General, en memorando 2024I-VBOG-099072 del 19 de diciembre de 2024.</t>
    </r>
  </si>
  <si>
    <t xml:space="preserve">Actualizar en el apéndice predial, indicando la importancia  de establecer los criterios necesarios y suficientes de aquellas zonas que por sus condiciones ambientales requieren manejo especial según lo indicado en la Resolución IGAC No. 620 de 2008 y el Decreto 1420 de 1998. 
Así mismo  se complementaron definiciones lineamientos y criterios  desde todo el componente predial a fin de orientar el seguimiento, proceso y finalización  de las actividades prediales a cargo del contratista e interventoría.                                </t>
  </si>
  <si>
    <t>Realizar la actualización del apéndice predial en el que se mencione aspectos a tener en cuenta indicados en la Resolución IGAC No. 620 de 2008 y el Decreto 1420 de 2008 para la determinación del valor comercial según las correspondientes características (artículo 22).</t>
  </si>
  <si>
    <t>Apéndice predial actualizado</t>
  </si>
  <si>
    <t>Aplicación del Manual de Interventoría, respecto al numeral 8.4 FACULTADES Y OBLIGACIONES ESPECÍFICAS DE LA INTERVENTORÍA - 7. Documentos para la Revisión, Seguimiento y Control de la Obra.</t>
  </si>
  <si>
    <t>Evidenciar mediante actas de obra seguimiento.</t>
  </si>
  <si>
    <t>Actas de seguimiento e informe semanal de interventoría</t>
  </si>
  <si>
    <t>H4ACC1234. Calidad contrato de obra 4600008120 VÍA ARMENIA - ALTO EL CHUSCAL.
En visita realizada el 7 de octubre del 2021 al tramo correspondiente en la vía Armenia- Alto el Chuscal (8 meses y 5 días después de liquidado el contrato), se constataron afectaciones en las propiedades mecánicas y estructurales de la carpeta asfáltica.</t>
  </si>
  <si>
    <t xml:space="preserve">Dirección de Ejecución y  Operación </t>
  </si>
  <si>
    <t>Actualizar Procedimiento REGISTRO EN BASE ÚNICA DE PREDIOS DEL INVIAS – BUPI- a cargo del proceso de gestión de la Subdirección de sostenibilidad.</t>
  </si>
  <si>
    <t>Actualización del procedimiento Registro En Base Única De Predios Del Invias - BUPI - a cargo del proceso de gestión de la Subdirección de sostenibilidad.</t>
  </si>
  <si>
    <t xml:space="preserve">Formalizado en el aplicativo KAWAK </t>
  </si>
  <si>
    <r>
      <t xml:space="preserve">Acción no efectiva: Anexo 3 informe de Auditoría Financiera 2022; Oficio 2023EE0095098, radicado INVIAS 57864 del 13/06/2023.) Causa de la no efectividad: Hallazgo persiste en la auditoría de la vigencia 2022.
</t>
    </r>
    <r>
      <rPr>
        <b/>
        <sz val="9"/>
        <rFont val="Arial"/>
        <family val="2"/>
      </rPr>
      <t>Acción reformulada y aprobada por el Director General, en memorando 2024I-VBOG-099072 del 19 de diciembre de 2024.</t>
    </r>
  </si>
  <si>
    <t xml:space="preserve">Elaborar, formalizar, socializar e implementar el "Instructivo para el reconocimiento de cuentas por pagar" Así como Formato de Clasificación, para todo tipo de contrato
</t>
  </si>
  <si>
    <t xml:space="preserve">Instructivo y formato elaborado, formalizado y socializado.
</t>
  </si>
  <si>
    <t xml:space="preserve">Instructivo y formato elaborado, formalizado y socializado
</t>
  </si>
  <si>
    <t>Acción no efectiva: Anexo 3 informe de Auditoría Financiera 2022; Oficio 2023EE0095098, radicado INVIAS 57864 del 13/06/2023.) Causa de la no efectividad: Hallazgo persiste en la auditoría de la vigencia 2022.
Acción reformulada y aprobada por el Director General, en memorando 2024I-VBOG-099072 del 19 de diciembre de 2024.</t>
  </si>
  <si>
    <t xml:space="preserve">Elaborar, formalizar, socializar e implementar el "Instructivo para el reconocimiento de cuentas por pagar" Así como Formato de Clasificación, para todo tipo de contrato.
</t>
  </si>
  <si>
    <r>
      <t xml:space="preserve">Acción no efectiva: Anexo 3 y numeral 2.5.5 del informe de Auditoría Financiera 2023, de junio de 2024.
</t>
    </r>
    <r>
      <rPr>
        <b/>
        <sz val="9"/>
        <rFont val="Arial"/>
        <family val="2"/>
      </rPr>
      <t xml:space="preserve">
Acción reformulada y aprobada por el Director General, en memorando 2024I-VBOG-099072 del 19 de diciembre de 2024.</t>
    </r>
  </si>
  <si>
    <t xml:space="preserve">SGI </t>
  </si>
  <si>
    <r>
      <t xml:space="preserve">Acción no efectiva: Informe Auditoría de Cumplimiento 2020 y primer semestre de 2021, consolidado en el numeral 4.1.7.1, de diciembre de 2021. Razón de la inefectividad: "Las medidas para mitigar las deficiencias que las originan no se adelantaron en el plazo propuesto para su implementación" (Pág. 288).
</t>
    </r>
    <r>
      <rPr>
        <b/>
        <sz val="9"/>
        <rFont val="Arial"/>
        <family val="2"/>
      </rPr>
      <t>Acción reformulada y aprobada por el Director General, en memorando 2024I-VBOG-099072 del 19 de diciembre de 2024.</t>
    </r>
  </si>
  <si>
    <r>
      <t xml:space="preserve">Acción no efectiva: Anexo 3 y numeral 2.5.5 del informe de Auditoría Financiera 2023, de junio de 2024 e informe Auditoría de Cumplimiento 2020 y primer semestre de 2021, consolidado en el numeral 4.1.7.1, de diciembre de 2021.
</t>
    </r>
    <r>
      <rPr>
        <b/>
        <sz val="9"/>
        <rFont val="Arial"/>
        <family val="2"/>
      </rPr>
      <t>Acción reformulada y aprobada por el Director General, en memorando 2024I-VBOG-099072 del 19 de diciembre de 2024.</t>
    </r>
  </si>
  <si>
    <t>Implementación de la     Guía de Estructuración  para la Contratación de los Proyectos Misionales del INVIAS</t>
  </si>
  <si>
    <t>H2AF19. Terrenos de Bienes de Uso Público. 
Del análisis de los libros auxiliares suministrado por la entidad de las subcuentas 171001 y 171014, se evidencia que el INVIAS no ha logrado identificar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Acción 1.</t>
  </si>
  <si>
    <t>H2AF19. Terrenos de Bienes de Uso Público. 
Del análisis de los libros auxiliares suministrado por la entidad de las subcuentas 171001 y 171014, se evidencia que el INVIAS no ha logrado identificar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Acción 2.</t>
  </si>
  <si>
    <t>H2AF19. Terrenos de Bienes de Uso Público. 
Del análisis de los libros auxiliares suministrado por la entidad de las subcuentas 171001 y 171014, se evidencia que el INVIAS no ha logrado identificar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Acción 3.</t>
  </si>
  <si>
    <t>Presentar informe a 31 de diciembre de 2024 con las acciones adelantadas por la Entidad para identificar los terrenos que hacen parte de los Bienes de Uso público e indicando los resultados su efecto contable y el plan de acción formulado con base en las definiciones de la Mesa de trabajo con la CGN del 25 de noviembre de 2024, para efecto de la valoración de los terrenos que forman parte de las infraestructuras a cargo del INVIAS, que no se posee identificadores catastrales ni jurídicos.</t>
  </si>
  <si>
    <t>Elaborar informe.</t>
  </si>
  <si>
    <t>Desarrollar plan acción formulado dentro del plazo aprobado por la Contaduría General de la Nación.</t>
  </si>
  <si>
    <t>Informe avance</t>
  </si>
  <si>
    <t>Informe anual</t>
  </si>
  <si>
    <t>Actualización del procedimiento Registro En Base Única De Predios Del Invias – BUPI-- a cargo del proceso de gestión de la Subdirección de sostenibilidad</t>
  </si>
  <si>
    <r>
      <t xml:space="preserve">Acción no efectiva: Anexo 2 del informe de Auditoría Financiera 2020, de junio de 2021.
</t>
    </r>
    <r>
      <rPr>
        <b/>
        <sz val="9"/>
        <rFont val="Arial"/>
        <family val="2"/>
      </rPr>
      <t>Acción reformulada y aprobada por el Director General, en memorando 2024I-VBOG-099072 del 19 de diciembre de 2024.</t>
    </r>
  </si>
  <si>
    <t>Acción complementaria ante reformulación de la acción considerada no efectiva.
Acción aprobada por el Director General, en memorando 2024I-VBOG-099072 del 19 de diciembre de 2024.</t>
  </si>
  <si>
    <t>Acción complementaria ante reformulación de la acción considerada no efectiva</t>
  </si>
  <si>
    <r>
      <t xml:space="preserve">Acción no efectiva: Anexo 3 informe de Auditoría Financiera 2022; Oficio 2023EE0095098, radicado INVIAS 57864 del 13/06/2023.) Causa de la no efectividad: Hallazgo persiste en la auditoría de la vigencia 2022. Y anexo 2 del informe de Auditoría Financiera 2020, de junio de 2021.
</t>
    </r>
    <r>
      <rPr>
        <b/>
        <sz val="9"/>
        <rFont val="Arial"/>
        <family val="2"/>
      </rPr>
      <t>Acción reformulada y aprobada por el Director General, en memorando 2024I-VBOG-099072 del 19 de diciembre de 2024.</t>
    </r>
  </si>
  <si>
    <t>H9AF19. Nota 11.1.1 Bienes de Uso Público en Construcción. 
La Nota 11.1. Bienes de Uso Público en Construcción estableció en su conciliación como entrada por predios adquiridos por contratos en ejecución de la vigencia 2019, la suma de $63.096.942 miles, los cuales al ser contrastados o comparados con la información entregada por el INVIAS se determinó por $15.353.635 miles que comprende un total de 113 predios adquiridos en la ejecución de los Contratos 1686, 1639, 1647 y 1515 de 2015, relacionados a los proyectos en los departamentos de Cundinamarca, Santander y Cauca, y que conllevó a establecer una diferencia por $47.743.307 miles.
Acción 1.</t>
  </si>
  <si>
    <t>H9AF19. Nota 11.1.1 Bienes de Uso Público en Construcción. 
La Nota 11.1. Bienes de Uso Público en Construcción estableció en su conciliación como entrada por predios adquiridos por contratos en ejecución de la vigencia 2019, la suma de $63.096.942 miles, los cuales al ser contrastados o comparados con la información entregada por el INVIAS se determinó por $15.353.635 miles que comprende un total de 113 predios adquiridos en la ejecución de los Contratos 1686, 1639, 1647 y 1515 de 2015, relacionados a los proyectos en los departamentos de Cundinamarca, Santander y Cauca, y que conllevó a establecer una diferencia por $47.743.307 miles.
Acción 2.</t>
  </si>
  <si>
    <t>Actualización del procedimiento Registro En Base Única De Predios Del Invias – BUPI-- a cargo del proceso de gestión de la Subdirección de sostenibilidad.</t>
  </si>
  <si>
    <t>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(Certificado de pérdida de competencia para liquidar)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2.1.</t>
  </si>
  <si>
    <t>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(Certificado de pérdida de competencia para liquidar)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2.2.</t>
  </si>
  <si>
    <t>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(Certificado de pérdida de competencia para liquidar)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2.3.</t>
  </si>
  <si>
    <t>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(Certificado de pérdida de competencia para liquidar)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2.4.</t>
  </si>
  <si>
    <t xml:space="preserve">Fortalecer el procedimiento de liquidaciones de los contratos y convenios de la entidad con el fin de hacerlo efectivo en relación con los términos de las acciones contractuales y de las liquidaciones.
</t>
  </si>
  <si>
    <t xml:space="preserve">Actualizar el procedimiento ACPA-PR-3- LIQUIDACIONES V2, de acuerdo con la normatividad vigente. </t>
  </si>
  <si>
    <t>Procedimiento de liquidaciones actualizado versión 3</t>
  </si>
  <si>
    <t xml:space="preserve">Fortalecer el seguimiento a los términos para liquidar los contratos y convenios suscritos por la Entidad de conformidad con la Ley. </t>
  </si>
  <si>
    <t>Realizar el comité mensual de seguimiento a liquidaciones establecido en el manual de contratación.</t>
  </si>
  <si>
    <t>Acta de comité de seguimiento de liquidaciones</t>
  </si>
  <si>
    <t>Fortalecer el seguimiento a los términos de pérdida de competencia para liquidar de los contratos celebrados por la Entidad cuando por ley corresponda su liquidación, específicamente para aquellos que se encuentren próximos a vencer realizando las alertas correspondientes a las unidades ejecutoras y a control interno y respecto de aquellos que perdieron competencia para liquidar.</t>
  </si>
  <si>
    <t xml:space="preserve">Remitir memorando  a las unidades ejecutoras con reporte de los contratos cercanos a la fecha de pérdida de competencia para liquidar,  y memorando a control interno disciplinario con el reporte de los contratos en los que se perdió competencia para liquidar. </t>
  </si>
  <si>
    <t>Memorandos AZ</t>
  </si>
  <si>
    <t>Fortalecer a los supervisores e interventores de contratos en conocimientos referentes a la efectividad de las garantías contractuales para la recuperación de los saldos entregados al contratista (anticipo) y sobre el procedimiento de liquidación de contratos ACPA-PR-3- LIQUIDACIONES V3.</t>
  </si>
  <si>
    <t>Realizar sensibilizaciones relacionadas con  la efectividad de las garantías contractuales para la recuperación de los saldos entregados al contratista (anticipo) y sobre el procedimiento de liquidación de contratos ACPA-PR-3- LIQUIDACIONES V3.</t>
  </si>
  <si>
    <t xml:space="preserve">Pieza de convocatoria y registro de asistencia de las sensibilizaciones </t>
  </si>
  <si>
    <t>H4ACTL. Sistema de Tratamiento de Aguas Residuales Industriales - STARI - INVIAS.
Las medidas de manejo ambiental relacionadas con el tratamiento de las aguas que drena el túnel piloto y el túnel principal del proyecto "cruce de la cordillera central", popularmente conocido como túnel de la línea, han sido ineficaces, ineficientes y han representado pasivos ambientales que finalmente han sido asumidos por el estado a través del Instituto Nacional de Vías —INVÍAS-.
Este ente de control considera que la gestión fiscal adelantada por el INVIAS, frente al tratamiento de las aguas residuales industriales del túnel piloto y principal del proyecto "cruce de la cordillera central", fue ineficaz, ineficiente, inoportuna y antieconómica, toda vez que el INVIAS celebro el contrato No. 1883 de 2014 con Conlínea 3, en el cual se incluye la optimización del STARI, desconociendo lo pactado con la UTSC en el contrato No. 3460 de 2008, en el sentido de que era responsabilidad, de la UTSC, bajo su costa y riesgo toda la gestión, manejo ambiental y social de las obras y el cumplimiento de la normatividad vigente.
(...) frente a lo planteado por la entidad en cuanto a imposición de multa y declaración de siniestro amparado por póliza, no es posible precisar (i) si los hechos señalados como lesión al patrimonio del estado fueron incorporados a estas actuaciones; (ii) si se hizo efectivo por parte de INVÍAS el recaudo de estos recursos; (iii) si están inmersos dentro de la demanda de la reforma a la demanda de reconvención presentada por el INVÍAS.</t>
  </si>
  <si>
    <r>
      <t xml:space="preserve">Acción no efectiva: Anexo 3 y numeral 2.5.5 del informe de Auditoría Financiera 2023, de junio de 2024,  e informe Auditoría de Cumplimiento 2020 y primer semestre de 2021, consolidado en el numeral 4.1.7.1, de diciembre de 2021. Razón de la inefectividad: "En la auditoría se evidenciaron deficiencias relacionadas con los hallazgos que motivaron las acciones del Plan de Mejoramiento dispuesto por la entidad" (Pág. 288).
</t>
    </r>
    <r>
      <rPr>
        <b/>
        <sz val="9"/>
        <rFont val="Arial"/>
        <family val="2"/>
      </rPr>
      <t>Acción reformulada y aprobada por el Director General, en memorando 2024I-VBOG-099072 del 19 de diciembre de 2024.</t>
    </r>
  </si>
  <si>
    <t>Presentar las gestiones adelantadas en las vigencias 2020 a la 2024 frente a las causas del hallazgo.</t>
  </si>
  <si>
    <t>Generar el Informe de las gestiones adelantadas para la generación de los inventarios de bienes de uso público y de las gestiones del área financiera en las vigencias 2020 a la 2023 frente a las causas del hallazgo.</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</si>
  <si>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</si>
  <si>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2.</t>
  </si>
  <si>
    <t>Radicar Proyecto de inversión denominado “Implementación de lineamientos del catastro multipropósito en el inventario de predios de uso público a cargo del INVIAS para su registro, actualización, defensa, administración y producción de información.” (Resultado de Reuniones Internas Subdirección de Sostenibilidad).</t>
  </si>
  <si>
    <t>Radicación del proyecto de inversión denominado “Implementación de lineamientos del catastro multipropósito en el inventario de predios de uso público a cargo del INVIAS para su registro, actualización, defensa, administración y producción de información”.</t>
  </si>
  <si>
    <t>Oficio de Radicación del proyecto de Inversión.</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</si>
  <si>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3.</t>
  </si>
  <si>
    <t>Actualizar Procedimiento REGISTRO EN BASE ÚNICA DE PREDIOS DEL INVIAS – BUPI- a cargo del proceso de gestión de la Subdirección de Sostenibilidad.</t>
  </si>
  <si>
    <t>Actualización del procedimiento Registro En Base Única De Predios Del Invias – BUPI-- a cargo del proceso de gestión de la Subdirección de Sostenibilidad.</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</si>
  <si>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t>
  </si>
  <si>
    <t>Presentar Informe a 31 de diciembre de 2024 con las acciones adelantadas por la Entidad para identificar los terrenos que hacen parte de los Bienes de Uso público e indicando los resultados su efecto contable y el plan de acción formulado con base en las definiciones de la Mesa de trabajo con la CGN del 25 de noviembre de 2024, para efecto de la valoración de los terrenos que forman parte de las infraestructuras a cargo del INVIAS, que no se posee identificadores catastrales ni jurídicos.</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</si>
  <si>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2.</t>
  </si>
  <si>
    <t>Informe avance.</t>
  </si>
  <si>
    <r>
      <t xml:space="preserve">Acción no efectiva: Anexo 2 del informe de Auditoría Financiera 2020, de junio de 2021.
</t>
    </r>
    <r>
      <rPr>
        <b/>
        <sz val="9"/>
        <rFont val="Arial"/>
        <family val="2"/>
      </rPr>
      <t>Acción reformulada y aprobada por el Director General, en memorando 2024I-VBOG-099072 del 19 de diciembre de 2024.</t>
    </r>
    <r>
      <rPr>
        <sz val="9"/>
        <rFont val="Arial"/>
        <family val="2"/>
      </rPr>
      <t xml:space="preserve">
La Subdirección Financiera señala: Se reformula la acción propuesta teniendo en cuenta que el proceso de identificación predial del INVIAS, culminó en el año 2021, luego de la evaluación detallada las bases de datos suministradas por la Superintendencia notariado y Registro, IGAC, además de la información interna disponible; así como todas las gestiones adicionales de validación de información realizadas hasta la vigencia 2024, que ha permitido consolidar una base de datos, debidamente georreferenciada y codificada.  Que soporta los registros contables.
Con base en información aportada a la CGN en mesa de trabajo, se ha definido las acciones necesarias para adelantar un proceso extraordinario de valoración y registro global de terrenos, sin identificadores catastrales y jurídicos.</t>
    </r>
  </si>
  <si>
    <t>H23AF18. Notas a los Estados Financieros.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t>
  </si>
  <si>
    <r>
      <t xml:space="preserve">Acción no efectiva: Anexo 3 informe de Auditoría Financiera 2022; Oficio 2023EE0095098, radicado INVIAS 57864 del 13/06/2023.) Causa de la no efectividad: Hallazgo persiste en la auditoría de la vigencia 2022. Y anexo 2 del informe de Auditoría Financiera 2020, de junio de 2021 e informe de Auditoría Financiera 2019, página 88.
</t>
    </r>
    <r>
      <rPr>
        <b/>
        <sz val="9"/>
        <color theme="1"/>
        <rFont val="Arial"/>
        <family val="2"/>
      </rPr>
      <t>Acción reformulada y aprobada por el Director General, en memorando 2024I-VBOG-099072 del 19 de diciembre de 2024.</t>
    </r>
  </si>
  <si>
    <t>Diagnóstico sobre resultado de la redacción de notas preliminares</t>
  </si>
  <si>
    <t>Matriz de seguimiento y control y acta de seguimiento de la subdirección de octubre y noviembre de 2024.</t>
  </si>
  <si>
    <r>
      <t xml:space="preserve">Acción no efectiva: Anexo 3 y numeral 2.5.5 del informe de Auditoría Financiera 2023, de junio de 2024.
</t>
    </r>
    <r>
      <rPr>
        <b/>
        <sz val="9"/>
        <rFont val="Arial"/>
        <family val="2"/>
      </rPr>
      <t>Acción reformulada y aprobada por el Director General, en memorando 2024I-VBOG-099072 del 19 de diciembre de 2024</t>
    </r>
    <r>
      <rPr>
        <sz val="9"/>
        <rFont val="Arial"/>
        <family val="2"/>
      </rPr>
      <t>.</t>
    </r>
  </si>
  <si>
    <r>
      <t xml:space="preserve">Acción no efectiva: Anexo 2 del informe de Auditoría Financiera 2020, de junio de 2021, e informe de Auditoría Financiera 2019, página 88.
</t>
    </r>
    <r>
      <rPr>
        <b/>
        <sz val="9"/>
        <color theme="1"/>
        <rFont val="Arial"/>
        <family val="2"/>
      </rPr>
      <t>Acción reformulada y aprobada por el Director General, en memorando 2024I-VBOG-099072 del 19 de diciembre de 2024.</t>
    </r>
  </si>
  <si>
    <r>
      <t xml:space="preserve">Acción no efectiva: Anexo 2 del informe de Auditoría Financiera 2020, de junio de 2021.
</t>
    </r>
    <r>
      <rPr>
        <b/>
        <sz val="9"/>
        <rFont val="Arial"/>
        <family val="2"/>
      </rPr>
      <t xml:space="preserve">
Acción reformulada y aprobada por el Director General, en memorando 2024I-VBOG-099072 del 19 de diciembre de 2024.</t>
    </r>
  </si>
  <si>
    <t>Informe de conciliación de los bienes inmuebles fiscales registrados en el aplicativo SACP con el registro contable del INVIAS.</t>
  </si>
  <si>
    <t xml:space="preserve">1. Mesas de trabajo de revisiones de la información conciliada.
2. Realización del informe para la OCI y Contraloría. </t>
  </si>
  <si>
    <t>GGAI</t>
  </si>
  <si>
    <t>H7AF17. Los Bienes de Uso Público e Históricos y Culturales por $30.585.091.369.965, que representa el 86.4% del total del activo, presenta incertidumbre en cuantía no determinada, por cuanto no fue posible obtener evidencia para su verificación mediante un inventario físico que registre e identifique cada predio por modo de transporte.
Acción 1.</t>
  </si>
  <si>
    <t>H7AF17. Los Bienes de Uso Público e Históricos y Culturales por $30.585.091.369.965, que representa el 86.4% del total del activo, presenta incertidumbre en cuantía no determinada, por cuanto no fue posible obtener evidencia para su verificación mediante un inventario físico que registre e identifique cada predio por modo de transporte.
Acción 2.</t>
  </si>
  <si>
    <t>H7AF17. Los Bienes de Uso Público e Históricos y Culturales por $30.585.091.369.965, que representa el 86.4% del total del activo, presenta incertidumbre en cuantía no determinada, por cuanto no fue posible obtener evidencia para su verificación mediante un inventario físico que registre e identifique cada predio por modo de transporte.
Acción 3.</t>
  </si>
  <si>
    <t>Radicar Proyecto de inversión denominado “Implementación de lineamientos del catastro multipropósito en el inventario de predios de uso público a cargo del INVIAS para su registro, actualización, defensa, administración y producción de información.” (Resultado de Reuniones Internas Subdirección de Sostenibilidad)</t>
  </si>
  <si>
    <t>Radicación del proyecto de inversión denominado “Implementación de lineamientos del catastro multipropósito en el inventario de predios de uso público a cargo del INVIAS para su registro, actualización, defensa, administración y producción de información.”</t>
  </si>
  <si>
    <r>
      <t xml:space="preserve">Acción no efectiva: Anexo 3 informe de Auditoría Financiera 2022; Oficio 2023EE0095098, radicado INVIAS 57864 del 13/06/2023.) Causa de la no efectividad: Hallazgo persiste en la auditoría de la vigencia 2022. Y anexo 2 del informe de Auditoría Financiera 2020, de junio de 2021.
</t>
    </r>
    <r>
      <rPr>
        <b/>
        <sz val="9"/>
        <color theme="1"/>
        <rFont val="Arial"/>
        <family val="2"/>
      </rPr>
      <t>Acción reformulada y aprobada por el Director General, en memorando 2024I-VBOG-099072 del 19 de diciembre de 2024.</t>
    </r>
  </si>
  <si>
    <t xml:space="preserve">H1AC17. Registro de los bienes inmuebles fiscales en la contabilidad.
Se realizó el cruce de la información de los Bienes Inmuebles Fiscales de propiedad de Invías, encontrando inmuebles que carecen de dirección o la misma está desactualizada, sin cédula catastral; bienes sobre los cuales el Invías tiene únicamente la posesión y otros que no figuran registrados en la base de datos del Instituto Geográfico Agustín Codazzi-IGAC.
</t>
  </si>
  <si>
    <r>
      <t xml:space="preserve">Acción no efectiva: Anexo 3 y numeral 2.5.5 del informe de Auditoría Financiera 2023, de junio de 2024.
</t>
    </r>
    <r>
      <rPr>
        <b/>
        <sz val="9"/>
        <color theme="1"/>
        <rFont val="Arial"/>
        <family val="2"/>
      </rPr>
      <t>Acción reformulada y aprobada por el Director General, en memorando 2024I-VBOG-099072 del 19 de diciembre de 2024.</t>
    </r>
  </si>
  <si>
    <t>Presentar las acciones relacionadas con la adquisición de los 7 predios indicados en el literal de el informe de auditoría del contrato 544 de 2012, en lo que respecta a la culminación de la gestión predial.</t>
  </si>
  <si>
    <t>1. Revisión del estado de los predios. 2. Recopilar todos los documentos y expedientes prediales asociados a los predios del literal b). 3.Verificar el estado actual de la gestión predial (adquisición, compensaciones, saneamiento, etc.).</t>
  </si>
  <si>
    <t>Consultas de los folios de matricula en la Ventanilla Única de Registro - VUR.
Reporte de Bienes de Uso Público</t>
  </si>
  <si>
    <r>
      <t xml:space="preserve">Acción no efectiva: Anexo 3 y numeral 2.5.5 del informe de Auditoría Financiera 2023, de junio de 2024.
</t>
    </r>
    <r>
      <rPr>
        <b/>
        <sz val="9"/>
        <color theme="1"/>
        <rFont val="Arial"/>
        <family val="2"/>
      </rPr>
      <t xml:space="preserve">
Acción reformulada y aprobada por el Director General, en memorando 2024I-VBOG-099072 del 19 de diciembre de 2024.</t>
    </r>
  </si>
  <si>
    <t>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t>
  </si>
  <si>
    <t>Actualizar el procedimiento EDEP-PR-3.	FORMULACIÓN Y MONITOREO PLANES DE ACCIÓN, incorporando una política de operación sobre la aprobación y actualización de los planes acción, precisando que los ajustes serán analizados únicamente los 3° primeros trimestres de cada vigencia.</t>
  </si>
  <si>
    <t xml:space="preserve">Elaborar, revisar y aprobar en el aplicativo KAWAK una nueva versión del procedimiento EDEP-PR-3. FORMULACIÓN Y MONITOREO PLANES DE ACCIÓN, contemplando entre las mejoras una política de operación específica sobre sobre la aprobación y actualización de los planes acción.	</t>
  </si>
  <si>
    <t>Procedimiento actualizado y vigente en KAWAK</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</si>
  <si>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2.
</t>
  </si>
  <si>
    <t>Garantizar la sostenibilidad de la base de datos de predios - BUPI vigencia 31/12/2021, la cual consiste en realizar el reconocimiento de los hechos que afecten el desarrollo del ciclo de operación del INVIAS.</t>
  </si>
  <si>
    <t>H106R16. Revelación estado de amortización de Bienes de Uso Público.
Las notas a los Estados Contables no contienen la información básica y adicional necesaria para la adecuada interpretación cuantitativa y cualitativa de la situación financiera, económica y social de los recursos comprometidos, obligados y pagados por el Invías en la ejecución de contratos.</t>
  </si>
  <si>
    <t xml:space="preserve">H2D16. Perfeccionamiento y ejecución de los contratos de obra y consultorías.
Se evidenció retrasos en la ejecución del contrato 1246 de 2014.
</t>
  </si>
  <si>
    <t>H2-1D16. Contrato de obra 4059 de 2013. 
Inició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t>
  </si>
  <si>
    <t>Falencias en planeación.</t>
  </si>
  <si>
    <r>
      <t xml:space="preserve">Acción no efectiva: Informe de Auditoría Financiera 2019, página 88.
</t>
    </r>
    <r>
      <rPr>
        <b/>
        <sz val="9"/>
        <color theme="1"/>
        <rFont val="Arial"/>
        <family val="2"/>
      </rPr>
      <t>Acción reformulada y aprobada por el Director General, en memorando 2024I-VBOG-099072 del 19 de diciembre de 2024.</t>
    </r>
  </si>
  <si>
    <t>Actualización de Apéndices prediales con la inclusión de las normas, métodos, parámetros técnicos, criterios y procedimientos para la elaboración de avalúos fijados por  el IGAC como órgano rector en materia de avalúos.
Para los casos donde los predios presentan condiciones especiales  establecidas en la Ley 388 de 1997, se deberá dar cumplimiento al encargo valuatorio   y lo contemplado en el decreto 1170 de 2015, específicamente en el articulo 2.2.2.3.25.</t>
  </si>
  <si>
    <t xml:space="preserve">Actualización de Apéndices prediales con la inclusión de las normas, métodos, parámetros técnicos, criterios y procedimientos para la elaboración de avalúos fijados por  el IGAC como órgano rector en materia de avalúos .          </t>
  </si>
  <si>
    <t xml:space="preserve"> Apéndice predial actualizado
Consulta al Instituto Geográfico Agustín Codazzi </t>
  </si>
  <si>
    <t>Establecer base de embargos donde se indique las gestiones adelantadas a la fecha para cada uno de los embargos.</t>
  </si>
  <si>
    <t>Informe de embargos.</t>
  </si>
  <si>
    <r>
      <t xml:space="preserve">Acción no efectiva: Anexo 2 del informe de Auditoría Financiera 2020, de junio de 2021.
</t>
    </r>
    <r>
      <rPr>
        <b/>
        <sz val="9"/>
        <color theme="1"/>
        <rFont val="Arial"/>
        <family val="2"/>
      </rPr>
      <t>Acción reformulada y aprobada por el Director General, en memorando 2024I-VBOG-099072 del 19 de diciembre de 2024.</t>
    </r>
  </si>
  <si>
    <r>
      <t xml:space="preserve">Acción no efectiva: Anexo 2 del informe de Auditoría Financiera 2020, de junio de 2021 e informe Auditoría de Cumplimiento 2020 y primer semestre de 2021, consolidado en el numeral 4.1.7.1 del informe CGR-CDSI No. 015, de diciembre de 2021. Razón de la inefectividad: "En la auditoría se evidenciaron deficiencias relacionadas con los hallazgos que motivaron las acciones del Plan de Mejoramiento dispuesto por la entidad" (Pág. 288).
</t>
    </r>
    <r>
      <rPr>
        <b/>
        <sz val="9"/>
        <color theme="1"/>
        <rFont val="Arial"/>
        <family val="2"/>
      </rPr>
      <t>Acción reformulada y aprobada por el Director General, en memorando 2024I-VBOG-099072 del 19 de diciembre de 2024.</t>
    </r>
  </si>
  <si>
    <t>H116R14.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
Acción 1.</t>
  </si>
  <si>
    <t>H116R14.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
Acción 2.</t>
  </si>
  <si>
    <t>H116R14.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
Acción 3.</t>
  </si>
  <si>
    <r>
      <t xml:space="preserve">Acción de mejora reformulada por la Subdirección de Medio Ambiente y Gestión Social, aprobada por el Director General mediante memorando DG 43151 del 29 de julio de 2020, ante solicitud allegada en el memorando SMA 42584 del 28 de julio de 2020.
Acción no efectiva: Anexo 2 del informe de Auditoría Financiera 2020, de junio de 2021.
</t>
    </r>
    <r>
      <rPr>
        <b/>
        <sz val="9"/>
        <color theme="1"/>
        <rFont val="Arial"/>
        <family val="2"/>
      </rPr>
      <t>Acción reformulada y aprobada por el Director General, en memorando 2024I-VBOG-099072 del 19 de diciembre de 2024.</t>
    </r>
  </si>
  <si>
    <t>H118R14.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
Acción 1.</t>
  </si>
  <si>
    <t>H118R14.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
Acción 2.</t>
  </si>
  <si>
    <t>H118R14.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
Acción 3.</t>
  </si>
  <si>
    <r>
      <t xml:space="preserve">La Subdirección Administrativa concilió los 20 bienes fiscales a su cargo (100%), de los 173 inmuebles observados por la Contraloría.
Acción no efectiva: Anexo 2 del informe de Auditoría Financiera 2020, de junio de 2021.
</t>
    </r>
    <r>
      <rPr>
        <b/>
        <sz val="9"/>
        <color theme="1"/>
        <rFont val="Arial"/>
        <family val="2"/>
      </rPr>
      <t>Acción reformulada y aprobada por el Director General, en memorando 2024I-VBOG-099072 del 19 de diciembre de 2024.</t>
    </r>
  </si>
  <si>
    <t xml:space="preserve">Partiendo del convenio que se formalizó en el mes de noviembre de 2024 con el Ministerio de Transporte que beneficia a las entidades del Sector Transporte, iniciar conciliación de información con el IGAC sobre los predios fiscales a cargo del INVIAS. </t>
  </si>
  <si>
    <t>1. Realizar procedimiento de conciliación de información con el IGAC. 
2. Aplicación del procedimiento</t>
  </si>
  <si>
    <t xml:space="preserve">Expediente de aplicación del procedimiento </t>
  </si>
  <si>
    <t xml:space="preserve">H131R14. Coordinación interinstitucional.
De acuerdo con el análisis de la situación legal y de propiedad de los predios del Invías, se observa que existen diferencias entre la información reportada por entidades como el Instituto Geográfico Agustín Codazzi- IGAC.
Acción 3. </t>
  </si>
  <si>
    <t xml:space="preserve">H131R14. Coordinación interinstitucional.
De acuerdo con el análisis de la situación legal y de propiedad de los predios del Invías, se observa que existen diferencias entre la información reportada por entidades como el Instituto Geográfico Agustín Codazzi- IGAC.
Acción 4. </t>
  </si>
  <si>
    <t xml:space="preserve">H4AF2020. Revelaciones Notas a los Estados Financieros.
Inconsistencias y deficiencias en la revelación y presentación de las notas a los Estados Financieros:
Se realizó revisión de cada una de las Notas a los Estados Financieros del Instituto Nacional de Vías a 31 de diciembre de 2020 (...) encontrándose las siguientes situaciones:
NOTA 7. CUENTAS POR COBRAR: En las cuentas por multas, sanciones, incapacidades, y cuentas de difícil recaudo, INVIAS no revela la información de fecha constitución del derecho, plazo y fecha de vencimiento; NOTA 10. PROPIEDADES, PLANTA Y EQUIPO: Para la propiedad planta y Equipo no Explotados el INVIAS no presenta el valor en libros, ni la discriminación de la depreciación y el deterioro por cada clase de activos; NOTA 11. BIENES DE USO PÚBLICO E HISTÓRICOS Y CULTURALES: Se presenta incumplimiento respecto a toda la información que se debe revelar para cada clase; NOTA 21. CUENTAS POR PAGAR: El INVIAS en la nota de las cuentas por pagar de inversión no revela las condiciones de plazo y vencimiento en los casos de pagos de intereses corrientes y por mora y tampoco las tasas efectivas con las cuales se están reconociendo; NOTA 23. PROVISIONES: En la nota no se evidencia que se establezca una fecha esperada de cualquier pago resultante (...) y una indicación acerca de las incertidumbres relativas al valor o a las fechas de salida de recursos; NOTA 28. INGRESOS: Para los ingresos sin contraprestación no reveló la (...) información que exige la CGN.
</t>
  </si>
  <si>
    <t>Garantizar la sostenibilidad de la base de datos de predios - BUPI vigencia 31/12/2021, la cual consiste en realizar el reconocimiento de los hechos que afecten el desarrollo del ciclo de operación del INVIAS.
(Antes acción 3).</t>
  </si>
  <si>
    <t>Elaborar y presentar un cronograma de actividades que permitan establecer el plan de trabajo conducente al cumplimiento de la meta relacionada al levantamiento, procesamiento y reporte en el Sistema Integral de Información de Carreteras (SINC) del Ministerio de Transporte, de la información del inventario de vías terciarias a cargo del INVIAS.</t>
  </si>
  <si>
    <t>Adelantar las gestiones a lugar que le permitan al Instituto disponer de una hoja de ruta para abordar cada uno de acciones previas necesarias para contar con el inventario actualizado de las vías terciarias a su cargo.</t>
  </si>
  <si>
    <t>Cronograma de trabajo</t>
  </si>
  <si>
    <t>SPI-SVR-SUBG</t>
  </si>
  <si>
    <t>Dirección Técnica y de Estructuración - Dirección de Ejecución y Operación - Subdirección General</t>
  </si>
  <si>
    <t>Acción vencida, con 0% de ejecución, reformulada por la Subdirección de Vías Regionales según  memorando 2024I-VBOG-091600 del 28/11/2024, aprobada por el Director General en memorando 2024I-VBOG-099072 del 19/12/2024.</t>
  </si>
  <si>
    <r>
      <t xml:space="preserve">Acción de mejora reformulada  y aprobada por la Directora General en mesa de trabajo del 26 de octubre de 2023 y según memorando 2023I-VBOG-019971 del 27 de octubre de 2023.
</t>
    </r>
    <r>
      <rPr>
        <b/>
        <sz val="9"/>
        <rFont val="Arial"/>
        <family val="2"/>
      </rPr>
      <t>Acción vencida, con 0% de ejecución, reformulada por la Subdirección de Vías Regionales según  memorando 2024I-VBOG-091600 del 28/11/2024, aprobada por el Director General en memorando 2024I-VBOG-099072 del 19/12/2024.</t>
    </r>
  </si>
  <si>
    <t>Acción vencida, con 30% de ejecución, reformulada por la Subdirección de Vías Regionales según  memorando 2024I-VBOG-091600 del 28/11/2024, aprobada por el Director General en memorando 2024I-VBOG-099072 del 19/12/2024.</t>
  </si>
  <si>
    <t xml:space="preserve">notificación al contratista de la apertura del proceso administrativo sancionatorio </t>
  </si>
  <si>
    <t>Acción vencida, con 0% de ejecución, reformulada por la Subdirección de Modernización de Carreteras Nacionales según  memorando 2024I-VBOG-091916 del 29/11/2024, aprobada por el Director General en memorando 2024I-VBOG-099072 del 19/12/2024.</t>
  </si>
  <si>
    <t>Notificación al contratista de la apertura del proceso administrativo sancionatorio.</t>
  </si>
  <si>
    <t>Ceder a la empresa de servicios públicos de Calarcá – EMCA el SISTEMA DE TRATAMIENTO DE AGUAS RESIDUALES E INDUSTRIALES (STARI).</t>
  </si>
  <si>
    <t xml:space="preserve">Suscribir con la empresa de servicios públicos de Calarcá – EMCA el contrato de cesión. del SISTEMA DE TRATAMIENTO DE AGUAS RESIDUALES E INDUSTRIALES (STARI).  </t>
  </si>
  <si>
    <t xml:space="preserve">Contrato de cesión </t>
  </si>
  <si>
    <t>Acción vencida, con 50% de ejecución, reformulada por la Subdirección de Modernización de Carreteras Nacionales según  memorando 2024I-VBOG-091916 del 29/11/2024, aprobada por el Director General en memorando 2024I-VBOG-099072 del 19/12/2024.</t>
  </si>
  <si>
    <t xml:space="preserve">Elaborar, formalizar, socializar e implementar el "Instructivo para el reconocimiento de cuentas por pagar". Así como formato de clasificación, para todo tipo de contrato.
</t>
  </si>
  <si>
    <t xml:space="preserve">Elaboración, formalización, socialización e implementación del "Instructivo para el reconocimiento de cuentas por pagar". Así como del formato de clasificación, para todo tipo de contrato.
</t>
  </si>
  <si>
    <t xml:space="preserve">Instructivo y formato elaborados, formalizados y socializados
</t>
  </si>
  <si>
    <t>Acción vencida, con 0% de ejecución, reformulada por la Subdirección Financiera según  memorando 2024I-VBOG-091448 del 28/11/2024, aprobada por el Director General en memorando 2024I-VBOG-099072 del 19/12/2024.</t>
  </si>
  <si>
    <t>Aplicar el Manual de Interventoría respecto al numeral 8.4 FACULTADES Y OBLIGACIONES ESPECÍFICAS DE LA INTERVENTORÍA - 7. Documentos para la Revisión, Seguimiento y Control de la Obra.</t>
  </si>
  <si>
    <t>Acción vencida, con 0% de ejecución, reformulada por la Subdirección de Gestión del Riesgo según  memorando 2024I-VBOG-093297 del 04/12/2024, aprobada por el Director General en memorando 2024I-VBOG-099072 del 19/12/2024.</t>
  </si>
  <si>
    <t>Aplicar el Manual de Interventoría respecto al numeral 8.4 FACULTADES Y OBLIGACIONES ESPECÍFICAS DE LA INTERVENTORÍA - 6. Plan de Manejo de Tránsito (PMT).</t>
  </si>
  <si>
    <t>Evidenciar mediante apartes de contrato suscrito, donde se contemple el control en el Plan de Manejo de Tránsito (PMT).</t>
  </si>
  <si>
    <t>Contrato con PMT definido</t>
  </si>
  <si>
    <t>Reprogramación solicitada por la Subdirección Financiera en memorando 2024I-VBOG-091448 del 28/11/2024, aprobada por el Director General en memorando 2024I-VBOG-099072 del 19 de diciembre de 2024. Pasa del 31/10/2024 al 31/12/2024.</t>
  </si>
  <si>
    <t>Reprogramación solicitada por la Subdirección Financiera en memorando 2024I-VBOG-091448 del 28/11/2024, aprobada por el Director General en memorando 2024I-VBOG-099072 del 19 de diciembre de 2024. Pasa del 28/02/2024 al 15/03/2025.</t>
  </si>
  <si>
    <t>Reprogramación solicitada por la Subdirección Financiera en memorando 2024I-VBOG-091448 del 28/11/2024, aprobada por el Director General en memorando 2024I-VBOG-099072 del 19 de diciembre de 2024. Pasa del 30/08/2022 al 31/12/2024.</t>
  </si>
  <si>
    <t>Reprogramación solicitada por la Subdirección de Gestión del Riesgo en memorando 2024I-VBOG-093297 del 04/12/2024, aprobada por el Director General en memorando 2024I-VBOG-099072 del 19 de diciembre de 2024. Pasa del 30/05/2024 al 31/12/2024.</t>
  </si>
  <si>
    <t>Reprogramación solicitada por la Subdirección de Gestión Integral de Carreteras Nacionales en memorando 2024I-VBOG-093803 del 05/12/2024, aprobada por el Director General en memorando 2024I-VBOG-099072 del 19 de diciembre de 2024. Pasa del 31/12/2024 al 15/02/2025.</t>
  </si>
  <si>
    <t>Reprogramación solicitada por la Subdirección de Gestión Integral de Carreteras Nacionales en memorando 2024I-VBOG-094034 del 05/12/2024, aprobada por el Director General en memorando 2024I-VBOG-099072 del 19 de diciembre de 2024. Pasa del 31/12/2024 al 15/03/2025.</t>
  </si>
  <si>
    <t>H37SentenciaT-302. Publicación Convenios Interadministrativos en SECOP I y II.
En la revisión de la publicación en la plataforma SECOP I y II de los convenios Nro. 2173-2020, 2282-2023, 1016-2021, 1876-2020, 1336-2021 y 2089-2020 celebrados por el INVIAS, se evidenció, que no se realizó la publicación de los documentos derivados de las todas las actividades correspondiente a los convenios, conforme a lo dispuesto en la normatividad aplicable vigente.
Acción 1.</t>
  </si>
  <si>
    <t>La falta de oportunidad en la publicación de los documentos contractuales en el Sistema Electrónico de Contratación Pública SECOP I y II, no permite que la ejecución se realice frente a los principios que rigen la contratación estatal, especialmente los relacionados con la eficiencia, publicidad y transparencia, limitando la posibilidad a la ciudadanía y a los órganos de control de realizar vigilancia respecto del uso dado a los dineros públicos y seguimiento oportuno a la ejecución del contrato.</t>
  </si>
  <si>
    <t xml:space="preserve">Realizar el cargue de la totalidad de los documentación en la plataforma SECOP II de los convenios y contratos de interventoría referidos por la Contraloría General de la República y elaborar un reporte que dé garantías de lo mencionado adjuntando el respectivo link de verificación </t>
  </si>
  <si>
    <t>H37SentenciaT-302. Publicación Convenios Interadministrativos en SECOP I y II.
En la revisión de la publicación en la plataforma SECOP I y II de los convenios Nro. 2173-2020, 2282-2023, 1016-2021, 1876-2020, 1336-2021 y 2089-2020 celebrados por el INVIAS, se evidenció, que no se realizó la publicación de los documentos derivados de las todas las actividades correspondiente a los convenios, conforme a lo dispuesto en la normatividad aplicable vigente.
Acción 2.</t>
  </si>
  <si>
    <t>Deficiencias en la planeación toda vez que las obras contratadas no aseguran el cumplimiento relacionado con el objetivo 4 de la Sentencia T-302; teniendo en cuenta que no se garantiza la transitabilidad y accesibilidad a las obras desarrolladas. Además, se evidenciaron debilidades en la supervisión a cargo de las entidades (Alcaldía Municipal de Riohacha supervisión al contrato de obra 329-2022 e Invias al contrato de interventoría 1443 de 2021).</t>
  </si>
  <si>
    <t>Llevar a cabo una revisión detallada de los puntos críticos a intervenir identificados previamente con las comunidades y especialistas, de manera tal que se garantice el cumplimiento del plan de acción provisional, el cual fue aprobado por la Corte a través del Auto 696 del 2022.</t>
  </si>
  <si>
    <t>Realizar un reporte que de cuenta del avance en el cumplimiento de la sentencia relacionado a la ejecución de las obras identificadas como sitios críticos a intervenir en el marco del cumplimiento al Auto 696  del 2022.</t>
  </si>
  <si>
    <t>Reporte de avance del plan de acción provisional</t>
  </si>
  <si>
    <t>H45SentenciaT-302. Patologías en losas construidas contrato 227 de 2021, Vía kasutalain.
En visita realizada por la CGR el día 1 de octubre de 2024, se evidenciaron algunas deficiencias en la calidad de las obras en pavimento rígido, consistentes en fisuración de las losas entregadas, que se constituyen en detrimento patrimonial por $6.749.213. (Ver imagen 37, informe de auditoría).</t>
  </si>
  <si>
    <t>Deficiencias en la ejecución de las obras pactadas dentro del contrato 227 de 2021, ya que está manifestando problemas de fisuración y agrietamiento de losas a edad temprana, por deficiencias en el curado del concreto, colocación de concreto con resistencia inferior a la del diseño, o deficiencias en los procesos constructivos de las losas, como vaciado, marcación de juntas o deficiencias en la conformación de la estructura inferior del pavimento, y no se han tomado las medidas pertinentes para corregir los defectos evidenciados. Así mismo, la Alcaldía de Uribia no ha conminado a su contratista a realizar las correspondientes reparaciones, en cumplimiento de sus obligaciones contractuales.</t>
  </si>
  <si>
    <t>Requerir a la interventoría y al  Municipio para que conmine al contratista  de obra a que realice las reparaciones previamente identificadas por el Ente de Control o en su defecto solicitarle el siniestro de la póliza de estabilidad de la obra.</t>
  </si>
  <si>
    <t>H46SentenciaT-302. Estado de las Obras de Arte, Contrato de Obra 149-2021, en el Área Rural del Municipio de Manaure.
En el Municipio de Manaure, La Guajira, se realizaron intervenciones que abarcan aproximadamente 12,7 kilómetros desde el casco urbano hasta la pila pública de la comunidad ATAPU. Durante una inspección visual realizada por la CGR del 25 al 27 de septiembre de 2024, se evidenció que las cunetas de los tramos intervenidos por el contrato de obra 149-2021, están completamente colmatadas con sedimentos y agua, lo que afecta su capacidad de drenaje. De igual forma se evidenció alta acumulación de material arcilloso en los accesos del tramo intervenido.</t>
  </si>
  <si>
    <t>Falta de actividades de mantenimiento de las cunetas a cargo de la alcaldía Municipal, lo que provoca la acumulación de hojas, sedimentos y otros desechos. Esta obstrucción impide el flujo normal del agua, generando un estancamiento el cual es producido por el taponamiento y la pendiente del sistema de drenaje.</t>
  </si>
  <si>
    <t>Requerir a la interventoría y al  Municipio  para que conmine al contratista  de obra a que realice las actividades de mantenimiento necesarias y previamente identificadas por el Ente de Control o en su defecto solicitarle el siniestro de la póliza de estabilidad de la obra.</t>
  </si>
  <si>
    <t>Verificar que la interventoría reciba a satisfacción las actividades de mantenimiento detectadas por el Ente de Control o en su defecto solicite el siniestro de la póliza de estabilidad de la obra.</t>
  </si>
  <si>
    <t>H47SentenciaT-302. Aspectos Técnicos del Contrato de Obra Nro. 387-2022 y de Interventoría 2174 de 2021.
Durante la ejecución de los Contratos de Obra Nro. 387 de 2022 y de Interventoría Nro. 2174 de 2021 en el transcurso del año 2023-INVIAS, se han identificado diversas deficiencias técnicas. Estas deficiencias incluyen la presencia de fisuras longitudinales y transversales en los bordillos, Cunetas y Huella de la placa huella, además se evidenció la falta de mantenimiento en las juntas de dilatación. Debido al proceso constructivo en la retracción del fraguado.</t>
  </si>
  <si>
    <t>Deficiencias de control de calidad en la ejecución de la actividad contractual a cargo de la Interventoría y la supervisión; así mismo denota debilidades en el cumplimiento de las normas y especificaciones técnicas en el manejo de fraguado del concreto de la placa huella por parte del contratista. Como resultado, las estructuras presentan patologías, como fisuras y tratamiento de juntas debido al proceso constructivo en la retracción del fraguado.</t>
  </si>
  <si>
    <t>H48SentenciaT-302. Adiciones 4 y 5 Contrato 227 de 2021, Municipio de Uribia.
Se evidencia que de los 592 días que duró el contrato 227 de 2021, el mismo entró en estado en suspensión por 299 días, lo que equivale al 50,5% del tiempo total que estuvo vigente. Los 293 días de ejecución real del contrato, superan ampliamente la estipulación inicial del contrato, en la cual se contemplaba que el proyecto no iba a superar los 90 días, evidenciando que la duración del contrato aumentó en un 225%.
Acción 1.</t>
  </si>
  <si>
    <t>Deficiencias en la planificación de la obra a ejecutar, toda vez que no se tuvieron en cuenta factores inherentes a la misma, como es el caso de la concertación con las comunidades de la zona y la disponibilidad de recursos en obra, procurando una logística adecuada para tener de manera oportuna esos recursos. En adición, se evidencian deficiencias en la planificación y delimitación del alcance de obra, toda vez que a pesar de ser una obra de poca complejidad técnica, la revisión de estudios y diseños tomó un tercio de año para su realización, arrojando mayores cantidades de obra que las contempladas inicialmente, las cuales se aprobaron faltando 20 días para la finalización del contrato, aun cuando dichas cantidades estaban determinadas desde diciembre del año 2022, tal como consta en documento denominado “justificación de la modificación”, firmado el 12 de diciembre de 2022 por las partes intervinientes del contrato.</t>
  </si>
  <si>
    <t>H48SentenciaT-302. Adiciones 4 y 5 Contrato 227 de 2021, Municipio de Uribia.
Se evidencia que de los 592 días que duró el contrato 227 de 2021, el mismo entró en estado en suspensión por 299 días, lo que equivale al 50,5% del tiempo total que estuvo vigente. Los 293 días de ejecución real del contrato, superan ampliamente la estipulación inicial del contrato, en la cual se contemplaba que el proyecto no iba a superar los 90 días, evidenciando que la duración del contrato aumentó en un 225%.
Acción 2.</t>
  </si>
  <si>
    <t>H49SentenciaT-302. Patologías en losas de pavimento rígido construidas contrato 002 de 2022, Vía Uribia - Poportin.
Se observó en visita realizada el 01 de octubre de 2024 a las obras del Contrato 002 de 2022 que, de las 2.259 losas de pavimento rígido construidas con corte a 1 de octubre de 2024, el 37% de las mismas presenta patologías que no han sido corregidas. Es de destacar que el 5% del total de las losas presenta patología severa (con losas agrietadas o rotas), y el 32% restante que presenta patología de media o baja severidad (descascaramientos localizados, desportillamientos y fisuras de poca profundidad por retracción de fraguado). De igual manera, se indica que el 82% de las losas construidas presentan deficiencias en el terminado o en el texturizado.</t>
  </si>
  <si>
    <t>Deficiencias en la ejecución de las obras pactadas dentro del contrato 002 de 2022, ya que está manifestando problemas de fisuración y agrietamiento de losas a edad temprana, y no se han tomado las medidas pertinentes para corregir los defectos evidenciados. Así mismo, aunque el interventor ha realizado requerimientos al contratista para la realización de las respectivas correcciones, los mismos no se han atendido. Así mismo, la Alcaldía de Uribia, como entidad contratante, no ha apremiado a su contratista a realizar las correspondientes reparaciones, en cumplimiento de sus obligaciones contractuales.</t>
  </si>
  <si>
    <t>Requerir a la interventoría y al Municipio  para que conmine al contratista de obra a que realice las reparaciones previamente identificadas por el Ente de Control o en su defecto solicitarle el siniestro de la póliza de estabilidad de la obra.</t>
  </si>
  <si>
    <t>H2ACObrasporimpuestos. Viabilidad técnica y planeación del Proyecto BPIN 20210214000126 San Onofre.
El proyecto se viabilizó por parte de la entidad nacional competente, en este caso el Ministerio de Transporte a través de INVIAS, sin los estudios específicos para los sitios donde se ejecutarían las obras, sin georreferenciación del diseño, con insuficiente información de los diseños de cimentación de los puentes y deficiencias en los estudios de suelos; es decir, sin el lleno de los requisitos que debe cumplir este tipo de proyectos para llegar a fase de factibilidad.</t>
  </si>
  <si>
    <t>Falta de gestión administrativa y planeación por parte del Instituto Nacional de Vías - INVIAS en cuanto a la correcta revisión, con estándares de grado de detalle en diseños y estudios previos que garanticen la correcta y oportuna ejecución del proyecto, ya que cada corredor o vía presenta consideraciones especiales que requieren ensayos de laboratorio, cálculo de las estructuras, análisis de manejo de agua de escorrentía, estabilidad de taludes, entre otros, obligación que según el principio de planeación debe realizarse antes de la suscripción del contrato de obra, para no afectar precios, tiempos y alcances establecidos para los proyectos.</t>
  </si>
  <si>
    <t>Adelantar las gestiones necesarias desde la Unidad ejecutora y con la vinculación de las áreas transversales corresponsables del proceso, encaminadas a fortalecer los mecanismos de revisión y evaluación de documentos mínimos requeridos para la viabilidad de proyectos bajo el mecanismo de obras por impuestos.</t>
  </si>
  <si>
    <t xml:space="preserve">Elaborar e implementar un procedimiento tendiente a la revisión y evaluación del cumplimiento de los requisitos generales, documentales, técnicos y metodológicos necesarios para la ejecución de los proyectos suscritos bajo el mecanismo de obras por impuestos. </t>
  </si>
  <si>
    <t>Procedimiento constituido y formato de viabilidad</t>
  </si>
  <si>
    <t>H4ACObrasporimpuestos. Proyectos Puentes Tibú, Norte de Santander BPIN 20181719000013 Puente No. 4 BPIN 20181719000011 Puente No. 9. BPIN 20181719000014 Puente No. 5.
BPIN 20181719000013 Puente No. 4: En visita técnica realizada por la CGR el 28 de octubre de 2024, al sitio de construcción del Puente No. 4, localizado entre las abscisas PR K35+460 al K35+730 se observó que la obra presenta varias deficiencias: 1. Empozamiento de agua en la
calzada de la vía. 2. Fisuras en los muros de confinamiento de la estructura del pavimento 3.
Deficiencia en el drenaje de aguas superficiales. 4. Falta de mantenimiento de las cunetas y 5. Formación de cárcavas en el talud del estribo izquierdo.
BPIN 20181719000014 Puente No. 5: La CGR realizó visita técnica a la obra el 31 de octubre de 2024 y observó fallas en pavimento, y falta de mantenimiento en bermas y cunetas.
BPIN 20181719000011 Puente No. 9: La CGR realizó visita a la obra ejecutada el 01 de noviembre de 2024, se observó que el pavimento presenta evidencia de reposición de la carpeta asfáltica (parcheo). Lo anterior debido a la presencia de fisuras longitudinales y transversales en la carpeta asfáltica, las cuales pueden evolucionar a grietas y posteriormente a piel de cocodrilo, que conllevaría al desprendimiento paulatino de la capa de rodadura y pérdida total de material, hasta la formación de baches. Así mismo se observó, que las Barandas en concreto Tipo New Jersey, presentan múltiples fisuras, y que las barandas metálicas no están protegidas con pintura anticorrosiva, y el óxido ha empezado a deteriorarlas.</t>
  </si>
  <si>
    <t>Falta de seguimiento y control en la ejecución del proyecto BPIN 20181719000013 por parte de la Interventoría y de la Supervisión del contrato de obra, para advertir posibles desviaciones en los procesos constructivos, conllevando un potencial daño a futuro del puente en la medida en que no sean subsanadas, por cuanto, progresivamente se incrementará el deterioro, hasta llegar a un posible colapso, especialmente por la afectación evidenciada en el estribo izquierdo, cuyo terreno presenta cárcavas por saturación, debilitando las capacidades mecánicas del suelo de fundación de dicho estribo.</t>
  </si>
  <si>
    <t>Requerir a la interventoría, a la Gobernación y al contribuyente  para que conmine al contratista  de obra a que realice las reparaciones previamente identificadas por el Ente de Control o en su defecto solicitarle el siniestro de la póliza de estabilidad de la obra.</t>
  </si>
  <si>
    <t>H5ACObrasporimpuestos. Proyecto BPIN 20181719000195. Rehabilitación de la vía Tame - Corocoro (6605), Corocoro - Arauca (6606).
De la evaluación realizada a la ejecución y entrega de este proyecto se detectaron las siguientes deficiencias: Se observa en el tramo objeto de rehabilitación (...) que la carpeta asfáltica presenta varias patologías (indicios de fisuras, longitudinales, transversales, fisuras de borde, fisuras en bloque y fisuras incipientes).</t>
  </si>
  <si>
    <t xml:space="preserve">Debilidades de control interno y en el seguimiento a la calidad de la obra, lo cual podría afectar la durabilidad y conservación de la misma y por ende la finalidad del mecanismo de obras por impuestos. </t>
  </si>
  <si>
    <t>H8ACObrasporimpuestos. Liquidación contrato de obra 3-1-77258-007-2020 y entrega al municipio de Aguazul - Casanare del proyecto BPIN 20191719000020.
Teniendo en cuenta el plazo de liquidación de 1,5 meses, establecido en la cláusula citada anteriormente y la cláusula XXVIII , la fecha límite para realizar la liquidación del contrato de obra era el 10 de marzo de 2022. El acta de liquidación se suscribió el día 10 de junio de 2022, es decir noventa y dos (92) días después de la fecha límite estipulada en el contrato de obra y las respectivas modificaciones. Al revisar el acta de liquidación y los documentos soporte, se evidenció que estos fueron expedidos posterior a la fecha límite de liquidación del contrato.
Por otra parte, no se evidenció el acta de entrega y recibo definitivo de obra, firmada por la representante legal del municipio de Aguazul Casanare. El documento tiene solo la firma de un funcionario del Ministerio de Transporte y es suscrito el 01 de febrero de 2023, además la única evidencia de notificación al ente territorial de esta acta es un correo electrónico del 18 de diciembre de 2023, dirigido a la alcaldesa municipal de este ente territorial solicitando la suscripción del acta.
El acta de entrega al municipio, aparte de contener la información de la obra entregada, genera una serie de compromisos y responsabilidades a cargo del municipio receptor, como lo es garantizar la operación, mantenimiento y funcionamiento de la obra; y al no existir un acta de entrega y recibo definitivo de obra, debidamente suscrita por el ente territorial, la obligación de mantenimiento queda sin un responsable formal.
Asimismo, en visita técnica realizada al proyecto (placas huellas) por la CGR del 21 al 25 de octubre de 2024, (...) no se evidencia algún tipo de mantenimiento aun cuando se encuentran en constante servicio para la comunidad.
Acción 1.</t>
  </si>
  <si>
    <t xml:space="preserve">Debilidades en la función de seguimiento y control de los actores participantes en el desarrollo del proyecto, así: la supervisión realizada por el Ministerio de Transporte a través del Instituto Nacional de Vías - INVIAS, a la interventoría realizada por el Consorcio AMC 005; del interventor frente al contratista de obra, Consorcio PI; y de la Gerencia del Proyecto asumida por Ecopetrol S.A., que permitió situaciones administrativas posteriores a la entrega física de la obra por parte del contratista al interventor, que derivaron en el retraso de la liquidación del contrato de obra como se estipulaba en este, y la no entrega formal de la obra al municipio de Aguazul Casanare. </t>
  </si>
  <si>
    <t>H8ACObrasporimpuestos. Liquidación contrato de obra 3-1-77258-007-2020 y entrega al municipio de Aguazul - Casanare del proyecto BPIN 20191719000020.
Teniendo en cuenta el plazo de liquidación de 1,5 meses, establecido en la cláusula citada anteriormente y la cláusula XXVIII , la fecha límite para realizar la liquidación del contrato de obra era el 10 de marzo de 2022. El acta de liquidación se suscribió el día 10 de junio de 2022, es decir noventa y dos (92) días después de la fecha límite estipulada en el contrato de obra y las respectivas modificaciones. Al revisar el acta de liquidación y los documentos soporte, se evidenció que estos fueron expedidos posterior a la fecha límite de liquidación del contrato.
Por otra parte, no se evidenció el acta de entrega y recibo definitivo de obra, firmada por la representante legal del municipio de Aguazul Casanare. El documento tiene solo la firma de un funcionario del Ministerio de Transporte y es suscrito el 01 de febrero de 2023, además la única evidencia de notificación al ente territorial de esta acta es un correo electrónico del 18 de diciembre de 2023, dirigido a la alcaldesa municipal de este ente territorial solicitando la suscripción del acta.
El acta de entrega al municipio, aparte de contener la información de la obra entregada, genera una serie de compromisos y responsabilidades a cargo del municipio receptor, como lo es garantizar la operación, mantenimiento y funcionamiento de la obra; y al no existir un acta de entrega y recibo definitivo de obra, debidamente suscrita por el ente territorial, la obligación de mantenimiento queda sin un responsable formal.
Asimismo, en visita técnica realizada al proyecto (placas huellas) por la CGR del 21 al 25 de octubre de 2024, (...) no se evidencia algún tipo de mantenimiento aun cuando se encuentran en constante servicio para la comunidad.
Acción 2.</t>
  </si>
  <si>
    <t>AC SentenciaT-302</t>
  </si>
  <si>
    <t>AC Mecanismo obras por impuestos</t>
  </si>
  <si>
    <t>H3AEF-CAT276-Nariño. Pago por concepto del componente de administración dentro de la estructura de costos indirectos -AIU- contrato de obra pública no. LP-003 de 2019.
Con la información suministrada por parte del Ente Territorial se puede observar que no se evidencia soporte de algunos gastos de administración dentro del componente (A.I.U), en los documentos suministrados por la entidad ejecutora del contrato de: valor de administración son $473.898.413.</t>
  </si>
  <si>
    <t>Deficiencias en la gestión administrativa y financiera por parte de la entidad ejecutora, supervisión e interventoría y contratista de obra sumado a la inobservancia de los mecanismos y procesos internos que le permitieran realizar un seguimiento a los componentes financieros que soporten los pagos de los componentes del AIU para administración e imprevistos anteriormente relacionados, para el proyecto objeto de auditoría.</t>
  </si>
  <si>
    <t>Adelantar las acciones a lugar con el fin de conminar al municipio a realizar los tramites correspondientes que permitan contar con los soportes de los gastos de administración dentro del componente (A.I.U) objeto de la auditoría.</t>
  </si>
  <si>
    <t>Requerir a la Entidad Territorial para que se alleguen los soportes correspondientes a los gastos de administración dentro del componente (A.I.U).</t>
  </si>
  <si>
    <t>H4AEF-CAT276-Nariño. Principio de planeación proyecto BPIN: 20181301010529 - Mejoramiento de vías terciarias en placa huella de las veredas El Arenal y La Planada en el Municipio de los Andes, Departamento de Nariño.
Efectuado el análisis técnico, sobre la totalidad del proyecto y la incidencia que el mismo tiene dentro de la ejecución de la obra contratada se pudieron evidenciar diferentes falencias en la planeación inicial del proyecto por parte de la entidad ejecutora, el contratista y la interventoría frente a la estructura y análisis técnico que debió ser tenido en cuenta para una correcta inversión de los recursos otorgados por el Sistema General de Regalías.
Dentro de la visita técnica efectuada, relacionada con la verificación del Contrato de Obra No. LP-003 del 24 de julio de 2019, se realizó desplazamiento al sitio de la obra donde se encontró, que el tramo de vía sobre el Sector Arenal, hasta el momento de la visita tiene adelantado una construcción total de 854 metros lineales de un total de 1.087 metros lineales; es decir, se ha ejecutado el 78.56%; faltando por construir 234 metros lineales, lo anterior obedece a la falta de construcción de dos muros de contención.
(...) resulta importante destacar que el origen de las múltiples suspensiones que ha tenido el contrato de obra objeto de auditoría se han derivado de la misma falta de construcción de los muros de contención aunado a la terminación del plazo contractual de la interventoría; por otra parte, este ente de control desconoce por parte de INVÍAS algún posible reinicio o nueva contratación del proceso de interventoría.
Acción 1.</t>
  </si>
  <si>
    <t>Deficiencias en materia de planeación contractual por parte de la entidad ejecutora del proyecto, contratista y agente interventor, sumado a la falta de gestión administrativa y técnica que se debería realizar con el fin de mitigar las falencias de estructuración y planificación inicial bajo el único objetivo de que la obra sea culminada y entregada en la totalidad contratada inicialmente. Presunta deficiencia en el deber contractual que le asiste a la entidad encargada de contratar la interventoría al no mantener la vigencia contractual y/o adicionar tiempo dentro del mismo que permita dar continuidad al alcance y finalización de la obra.</t>
  </si>
  <si>
    <t>H4AEF-CAT276-Nariño. Principio de planeación proyecto BPIN: 20181301010529 - Mejoramiento de vías terciarias en placa huella de las veredas El Arenal y La Planada en el Municipio de los Andes, Departamento de Nariño.
Efectuado el análisis técnico, sobre la totalidad del proyecto y la incidencia que el mismo tiene dentro de la ejecución de la obra contratada se pudieron evidenciar diferentes falencias en la planeación inicial del proyecto por parte de la entidad ejecutora, el contratista y la interventoría frente a la estructura y análisis técnico que debió ser tenido en cuenta para una correcta inversión de los recursos otorgados por el Sistema General de Regalías.
Dentro de la visita técnica efectuada, relacionada con la verificación del Contrato de Obra No. LP-003 del 24 de julio de 2019, se realizó desplazamiento al sitio de la obra donde se encontró, que el tramo de vía sobre el Sector Arenal, hasta el momento de la visita tiene adelantado una construcción total de 854 metros lineales de un total de 1.087 metros lineales; es decir, se ha ejecutado el 78.56%; faltando por construir 234 metros lineales, lo anterior obedece a la falta de construcción de dos muros de contención.
(...) resulta importante destacar que el origen de las múltiples suspensiones que ha tenido el contrato de obra objeto de auditoría se han derivado de la misma falta de construcción de los muros de contención aunado a la terminación del plazo contractual de la interventoría; por otra parte, este ente de control desconoce por parte de INVÍAS algún posible reinicio o nueva contratación del proceso de interventoría.
Acción 2.</t>
  </si>
  <si>
    <t>Deficiencias en materia de planeación contractual por parte de la entidad ejecutora del proyecto, contratista y agente interventor, sumado a la falta de gestión administrativa y técnica que se debería realizar con el fin de mitigar las falencias de estructuración y planificación inicial bajo el único objetivo de que la obra sea culminada y entregada en la totalidad contratada inicialmente.
Presunta deficiencia en el deber contractual que le asiste a la entidad encargada de contratar la interventoría al no mantener la vigencia contractual y/o adicionar tiempo dentro del mismo que permita dar continuidad al alcance y finalización de la obra.</t>
  </si>
  <si>
    <t>Seguimiento  mensual al cumplimiento de los programas de inversiones y avance de obra de los contratos y convenios a cargo, incluyendo seguimiento a la entrega de los informes de supervisión. Para la toma de decisiones de la Unidad Ejecutora.</t>
  </si>
  <si>
    <t>H5AEF-CAT276-Nariño. Pago por concepto del componente AIU (administración e imprevistos) contrato de obra pública No. LP-007 de 2019.
Con la información suministrada por parte del Ente Territorial se puede observar que no se evidencia soporte de los gastos de imprevistos (A.I.U) dentro de los documentos suministrados por la entidad ejecutora del contrato de: valor del imprevisto y administración son $1.194.404.900.
Es importante resaltar que el interventor, al ser el encargado de vigilar la ejecución del contrato, puede incurrir en faltas disciplinarias por situaciones que generen un detrimento al patrimonio público o por el desconocimiento de los principios que regulan la contratación estatal al momento de evaluar el pago de imprevistos no causados, ya que en un contrato en que se reconozca y pague un imprevisto no causado, pese a estar pactado, es un práctica violatoria del principio de eficiencia.</t>
  </si>
  <si>
    <t>AEF-CAT276-Nariño</t>
  </si>
  <si>
    <t>Fortalecer los controles para el cumplimiento del Manual de Contratación ACPU-MN-01 Versión 1 y la Guía metodológica del ciclo Presupuestal EDEP-GUI-1 Versión 1, a través de la elaboración y aplicación de una lista de verificación o lista de chequeo formalizada en el aplicativo Kawak. Esta herramienta permitirá un monitoreo más estructurado de los procesos y ayudará a reducir errores y omisiones.</t>
  </si>
  <si>
    <t xml:space="preserve">
Elaboración y presentación de informes mensuales por parte del Programa de Seguridad en Carreteras Nacionales a la Oficina de Control Interno con relación a las modificaciones contractuales que se tengan, donde quedará como evidencia los soportes y la lista de chequeo que sustentan la ejecución de los controles.</t>
  </si>
  <si>
    <t>Informes mensuales con la aplicación del control (Lista de chequeo formalizada en el aplicativo Kawak, previamente a los informes, y cuatro informes)</t>
  </si>
  <si>
    <r>
      <t xml:space="preserve">Acción no efectiva: Anexo 3 informe de Auditoría Financiera 2022; Oficio 2023EE0095098, radicado INVIAS 57864 del 13/06/2023.) Causa de la no efectividad: Hallazgo persiste en la auditoría de la vigencia 2022.
</t>
    </r>
    <r>
      <rPr>
        <b/>
        <sz val="9"/>
        <rFont val="Arial"/>
        <family val="2"/>
      </rPr>
      <t>Acción reformulada y aprobada por la Directora General encargada, en memorando 2024I-VBOG-102679 del 31 de diciembre de 2024.</t>
    </r>
  </si>
  <si>
    <t>H1-Denuncia2021-226968. Construcción Variante de Sogamoso Fase A, Contrato 1858 de 2020, suscrito por INVIAS.
El contrato 1858 de 2020, suscrito por INVIAS, solamente contempla la construcción de 7 km de la mencionada variante, postergando para etapas posteriores la culminación de ésta, lo cual representa un riesgo para las inversiones que se están ejecutando para la construcción de este corredor, en virtud de que no va a ser operativo a la finalización del contrato de obra.
Acción 1.</t>
  </si>
  <si>
    <t>H1-Denuncia2021-226968. Construcción Variante de Sogamoso Fase A, Contrato 1858 de 2020, suscrito por INVIAS.
El contrato 1858 de 2020, suscrito por INVIAS, solamente contempla la construcción de 7 km de la mencionada variante, postergando para etapas posteriores la culminación de ésta, lo cual representa un riesgo para las inversiones que se están ejecutando para la construcción de este corredor, en virtud de que no va a ser operativo a la finalización del contrato de obra.
Acción 2.</t>
  </si>
  <si>
    <t xml:space="preserve">Fortalecer los instrumentos de supervisión (gerentes y coordinadores), mediante una matriz de control y seguimiento de los contratos y/o convenios a su cargo. </t>
  </si>
  <si>
    <t>Seguimiento mensual al cumplimiento de los programas de inversiones y avance de obra de los contratos  y convenios a cargo, incluyendo seguimiento a la entrega de los informes de supervisión, para la toma de decisiones de la unidad ejecutora.</t>
  </si>
  <si>
    <t>Establecer una revisión detallada del proyecto a estructurar, a través de una herramienta que describe las actividades y pasos que se desarrollan, de una manera clara, precisa y real, priorizando la trazabilidad de cada proyecto y estableciendo parámetros que permitan además la mejora continua en la fase de Estructuración del proyecto</t>
  </si>
  <si>
    <r>
      <t xml:space="preserve">Acción no efectiva: Anexo 3 y numeral 2.5.5 del informe de Auditoría Financiera 2023, de junio de 2024.
</t>
    </r>
    <r>
      <rPr>
        <b/>
        <sz val="9"/>
        <rFont val="Arial"/>
        <family val="2"/>
      </rPr>
      <t>Acción reformulada y aprobada por la Directora General encargada, en memorando 2024I-VBOG-102679 del 31 de diciembre de 2024.</t>
    </r>
  </si>
  <si>
    <t xml:space="preserve">
Acción complementaria ante reformulación de la acción considerada no efectiva. Acción aprobada por la Directora General encargada, en memorando 2024I-VBOG-102679 del 31 de diciembre de 2024.</t>
  </si>
  <si>
    <t>Implementar en la Guía de Estructuración de proyectos para la Contratación de los proyectos misionales del INVIAS con el numeral 5.3. “Estructuración de Proyectos” a través de su numeral  5.3.1. “Procedimiento General”, así como también del 5.3.2.“ Estructuración de Proyectos de Estudios y Diseños”, donde se detallada las revisiones a documentos y la elaboración de aquellos que acompañan un proceso.</t>
  </si>
  <si>
    <t>Implementación de la Guía de Estructuración  para la Contratación de los Proyectos Misionales del INVIAS.</t>
  </si>
  <si>
    <t>Guía de Estructuración  para la Contratación de los Proyectos Misionales del INVIAS  socializada</t>
  </si>
  <si>
    <t>Implementar en la Guía de Estructuración de proyectos para la Contratación de los proyectos misionales del INVIAS  el numeral 5.3. “Estructuración de Proyectos” a través de su numeral  5.3.1. “Procedimiento General”, así como también del 5.3.2.“ Estructuración de Proyectos de Estudios y Diseños”, donde se detallada las revisiones a documentos y la elaboración de aquellos que acompañan un proceso.</t>
  </si>
  <si>
    <t xml:space="preserve"> Guía de Estructuración  para la Contratación de los Proyectos Misionales del INVIAS socializada</t>
  </si>
  <si>
    <r>
      <t xml:space="preserve">Acción no efectiva: Anexo 3 y numeral 2.5.5 del informe de Auditoría Financiera 2023, de junio de 2024 e informe Auditoría de Cumplimiento 2020 y primer semestre de 2021, consolidado en el numeral 4.1.7.1, de diciembre de 2021.
</t>
    </r>
    <r>
      <rPr>
        <b/>
        <sz val="9"/>
        <rFont val="Arial"/>
        <family val="2"/>
      </rPr>
      <t>Acción reformulada y aprobada por la Directora General encargada, en memorando 2024I-VBOG-102679 del 31 de diciembre de 2024.</t>
    </r>
  </si>
  <si>
    <r>
      <t xml:space="preserve">Acción no efectiva: Anexo 3 y numeral 2.5.5 del informe de Auditoría Financiera 2023, de junio de 2024 e informe Auditoría de Cumplimiento 2020 y primer semestre de 2021, consolidado en el numeral 4.1.7.1, de diciembre de 2021.
</t>
    </r>
    <r>
      <rPr>
        <b/>
        <sz val="9"/>
        <rFont val="Arial"/>
        <family val="2"/>
      </rPr>
      <t xml:space="preserve">
Acción reformulada y aprobada por la Directora General encargada, en memorando 2024I-VBOG-102679 del 31 de diciembre de 2024.</t>
    </r>
  </si>
  <si>
    <t>Establecer una revisión detallada del proyecto a estructurar, a través de una herramienta que describe las actividades y pasos que se desarrollan, de una manera clara, precisa y real, priorizando la trazabilidad de cada proyecto y estableciendo parámetros que permitan además la mejora continua en la fase de estructuración del proyecto.</t>
  </si>
  <si>
    <r>
      <t xml:space="preserve">Acción no efectiva: Informe Auditoría de Cumplimiento 2020 y primer semestre de 2021, consolidado en el numeral 4.1.7.1, de diciembre de 2021. Razón de la inefectividad: "Las medidas para mitigar las deficiencias que las originan no se adelantaron en el plazo propuesto para su implementación" (Pág. 288).
</t>
    </r>
    <r>
      <rPr>
        <b/>
        <sz val="9"/>
        <rFont val="Arial"/>
        <family val="2"/>
      </rPr>
      <t>Acción reformulada y aprobada por la Directora General encargada, en memorando 2024I-VBOG-102679 del 31 de diciembre de 2024.</t>
    </r>
  </si>
  <si>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4.</t>
  </si>
  <si>
    <t>Elaborar y presentar un cronograma de actividades que permitan establecer el plan de trabajo conducente al cumplimiento de la meta relacionada al levantamiento, procesamiento y reporte en el Sistema integral de información de carreteras (SINC) del Ministerio de Transporte, de la información del inventario de vías terciarias a cargo del INVIAS.</t>
  </si>
  <si>
    <t>Adelantar las gestiones a lugar que le permitan al Instituto disponer de una hoja de ruta para abordar cada una de las acciones previas necesarias para contar con el inventario actualizado de las vías terciarias a su cargo.</t>
  </si>
  <si>
    <t>SPI-SG-SVR</t>
  </si>
  <si>
    <t xml:space="preserve">Dirección Técnica y de Estructuración - Subdirección General y Dirección de Ejecución y Operación </t>
  </si>
  <si>
    <t>Acción complementaria ante reformulación de la acción considerada no efectiva. Acción aprobada por la Directora General encargada, en memorando 2024I-VBOG-102679 del 31 de diciembre de 2024.</t>
  </si>
  <si>
    <t>Realizar  seguimiento técnico en obra, en garantía de verificar el estado de la funcionalidad de los estoperoles.</t>
  </si>
  <si>
    <t xml:space="preserve">
Realizar informe de seguimiento del estado final de los dispositivos instalados para el control de velocidad a la altura de TCC.
</t>
  </si>
  <si>
    <t xml:space="preserve">
Informes estado final de los estoperoles a la terminación de la obra
</t>
  </si>
  <si>
    <r>
      <t xml:space="preserve">La Acción 1 se consideró cumplida en virtud de la Circular N° 05 del 11 de marzo 2019, cuyo asunto es: "Lineamiento Acciones Cumplidas - Planes de Mejoramiento - Sujetos de Control Fiscal", expedida por la Contraloría General de la República.
Acción no efectiva: Anexo 3 y numeral 2.5.5 del informe de Auditoría Financiera 2023, de junio de 2024.
</t>
    </r>
    <r>
      <rPr>
        <b/>
        <sz val="9"/>
        <rFont val="Arial"/>
        <family val="2"/>
      </rPr>
      <t>Acción reformulada y aprobada por la Directora General encargada, en memorando 2024I-VBOG-102679 del 31 de diciembre de 2024.</t>
    </r>
  </si>
  <si>
    <r>
      <t xml:space="preserve">Acción no efectiva: Anexo 3 y numeral 2.5.5 del informe de Auditoría Financiera 2023, de junio de 2024.
</t>
    </r>
    <r>
      <rPr>
        <b/>
        <sz val="9"/>
        <color theme="1"/>
        <rFont val="Arial"/>
        <family val="2"/>
      </rPr>
      <t>Acción reformulada y aprobada por la Directora General encargada, en memorando 2024I-VBOG-102679 del 31 de diciembre de 2024.</t>
    </r>
  </si>
  <si>
    <t>Presentar las gestiones adelantadas en las vigencias 2019 a la 2024 frente a las causas del hallazgo.</t>
  </si>
  <si>
    <t>Gestionar mesas de trabajo (DT QUIN-SMCN-SS ) para elaborar un informe identificando las mejoras adelantadas por parte del INVIAS para las gestiones de supervisión, y de los apoyos técnico y ambiental a través del Manual de Interventoría y Supervisión de Obra Pública.</t>
  </si>
  <si>
    <t>1. Soporte de  asistencia mesas de trabajo
2. Informe</t>
  </si>
  <si>
    <t xml:space="preserve">Control y seguimiento a los permisos ambientales para disminuir el riesgo relacionado con la imposición de multas y pagos derivados de infracciones ambientales impuestas por las Autoridades Ambientales
</t>
  </si>
  <si>
    <r>
      <t xml:space="preserve">Acción de mejora reformulada por la Subdirección de Medio Ambiente y Gestión Social, aprobada por el Director General mediante memorando DG 43151 del 29 de julio de 2020, ante solicitud allegada en el memorando SMA 42584 del 28 de julio de 2020.
Acción no efectiva: Anexo 3 y numeral 2.5.5 del informe de Auditoría Financiera 2023, de junio de 2024.
</t>
    </r>
    <r>
      <rPr>
        <b/>
        <sz val="9"/>
        <color theme="1"/>
        <rFont val="Arial"/>
        <family val="2"/>
      </rPr>
      <t>Acción reformulada y aprobada por la Directora General encargada, en memorando 2024I-VBOG-102679 del 31 de diciembre de 2024.</t>
    </r>
  </si>
  <si>
    <t>Fortalecer los instrumentos institucionales de supervisión, orientados al cumplimiento de las funciones de la interventoría y apoyo a la supervisión.</t>
  </si>
  <si>
    <t>Aplicar eficiente y oportunamente los instrumentos institucionales de control y supervisión.</t>
  </si>
  <si>
    <t>Matriz de seguimiento y control  de contratos ejecutados por el INVIAS</t>
  </si>
  <si>
    <t>Contar con los registros contables  por parte del INVIAS de los bienes que recibió mediante actas del  Fondo Inmuebles Nacionales, de Ferrovías en Liquidación, así como del  PAR Ferrovías en Liquidación.</t>
  </si>
  <si>
    <t>Remitir el inventario existente de los bienes férreos recibidos por INVIAS al Grupo Contabilidad para su registro.</t>
  </si>
  <si>
    <t xml:space="preserve"> 100% del inventario de la infraestructura remitida</t>
  </si>
  <si>
    <t>Identificar los corredores férreos a cargo del INVIAS  y enviar inventario de los mismos a contabilidad para su registro contable.</t>
  </si>
  <si>
    <r>
      <t xml:space="preserve">Acción no efectiva: Anexo 2 del informe de Auditoría Financiera 2020, de junio de 2021.
</t>
    </r>
    <r>
      <rPr>
        <b/>
        <sz val="9"/>
        <color theme="1"/>
        <rFont val="Arial"/>
        <family val="2"/>
      </rPr>
      <t>Acción reformulada y aprobada por la Directora General encargada, en memorando 2024I-VBOG-102679 del 31 de diciembre de 2024.</t>
    </r>
  </si>
  <si>
    <t>H3-Denuncia2021-226968. Ítems no Previstos para instalación Puente Metálico Sector La Orquídea K86+450, Contrato 1858 de 2020, suscrito por INVIAS.
Se presentaron deficiencias en la inclusión de ítems de obra del contrato 1858 de 2020, suscrito por INVÍAS, al no incluirse dentro del presupuesto la construcción de una solución provisional de paso en el sector denominado La Orquídea (PR86+450), y que a posteridad tuviera que ser constituido como ítem no previsto para dar mejora a la transitabilidad del proyecto.
Acción 1.</t>
  </si>
  <si>
    <t>H3-Denuncia2021-226968. Ítems no Previstos para instalación Puente Metálico Sector La Orquídea K86+450, Contrato 1858 de 2020, suscrito por INVIAS.
Se presentaron deficiencias en la inclusión de ítems de obra del contrato 1858 de 2020, suscrito por INVÍAS, al no incluirse dentro del presupuesto la construcción de una solución provisional de paso en el sector denominado La Orquídea (PR86+450), y que a posteridad tuviera que ser constituido como ítem no previsto para dar mejora a la transitabilidad del proyecto.
Acción  2.</t>
  </si>
  <si>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9"/>
        <rFont val="Arial"/>
        <family val="2"/>
      </rPr>
      <t>(Certificado de pérdida de competencia para liquidar)</t>
    </r>
    <r>
      <rPr>
        <sz val="9"/>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4.</t>
    </r>
  </si>
  <si>
    <t>Realizar la liquidación de los contratos dentro de los términos legales y no  permitir la perdida de competencia.</t>
  </si>
  <si>
    <t xml:space="preserve">Acción en el plan de acción </t>
  </si>
  <si>
    <t>SVR-SMF-SGI-SMCN</t>
  </si>
  <si>
    <t xml:space="preserve">Incluir dentro del plan de acción anual del INSTITUTO una  acción relacionada con la liquidación de los contratos y convenios que establezca los responsables y la obligación de la liquidación de los contratos y convenios dentro del termino legal. </t>
  </si>
  <si>
    <t xml:space="preserve">Reprogramación solicitada por la Subdirección Administrativa en memorando 2024I-VBOG-098817 del 19/12/2024, aprobada por la Directora General encargada, en memorando 2024I-VBOG-102679 del 31 de diciembre de 2024. Pasa del 31/12/2024 al 31/03/2025. </t>
  </si>
  <si>
    <r>
      <t xml:space="preserve">Actuación Especial de Fiscalización contratos de obra 171 de 2018 y L-2018-004 y sus respectivas interventorías, producto de convenios entre el INVIAS y el departamento de Antioquia y el municipio de Santo Domingo.
Acción no efectiva: Anexo 3 y numeral 2.5.5 del informe de Auditoría Financiera 2023, de junio de 2024.
</t>
    </r>
    <r>
      <rPr>
        <b/>
        <sz val="9"/>
        <rFont val="Arial"/>
        <family val="2"/>
      </rPr>
      <t>Acción no efectiva - sin propuesta de reformulación. La Dirección Técnica y de Estructuración solicita trasladar el hallazgo a la Dirección de Ejecución y Operación en memorando 2024I-VBOG-094006 del 05/12/2024. Solicitud reiterada por la Dirección Técnica y de Estructuración en memorando 2024I-VBOG-099220 del 20/12/2024. Situación informada al Director General en memorando 2024I-VBOG-100229 del 24/12/2024.</t>
    </r>
  </si>
  <si>
    <r>
      <t xml:space="preserve">Acción no efectiva: Anexo 3 y numeral 2.5.5 del informe de Auditoría Financiera 2023, de junio de 2024.
</t>
    </r>
    <r>
      <rPr>
        <b/>
        <sz val="9"/>
        <rFont val="Arial"/>
        <family val="2"/>
      </rPr>
      <t>Acción no efectiva - sin propuesta de reformulación. La Dirección Técnica y de Estructuración solicita trasladar el hallazgo a la Dirección de Ejecución y Operación en memorando 2024I-VBOG-094006 del 05/12/2024. Solicitud reiterada por la Dirección Técnica y de Estructuración en memorando 2024I-VBOG-099220 del 20/12/2024. Situación informada al Director General en memorando 2024I-VBOG-100229 del 24/12/2024.</t>
    </r>
  </si>
  <si>
    <t>14 04 001</t>
  </si>
  <si>
    <t>Conminar al contratista para el cumplimiento de las obligaciones respecto a  la calidad de las obras informadas por el Ente de Control.</t>
  </si>
  <si>
    <t>H1AC2024. EJECUCIÓN DE OBRAS Y ALCANCE DE PROYECTO VARIANTE SAN GIL, SANTANDER - CONTRATO DE OBRA 1019 DE 2018.
En visita de inspección realizada por la CGR, el 23 y 24 de septiembre de 2024 de septiembre del 2024 al proyecto vial Variante de San Gil, se evidenció que con los recursos asignados al proyecto se realizaría la construcción de la Variante hasta el K4+485, y no hasta el K9+502 como se tenía previsto de acuerdo con los “ESTUDIOS Y DOCUMENTOS PREVIOS Y ANÁLISIS DEL SECTOR” Pág. 105 del proceso LP-DO-003-2018, motivo por el cual, la obra ejecutada no sería funcional. Además, el tramo construido (hasta el K4+485) no es continuo, toda vez que se presentan cuatro cortes en eje de la vía que impiden que se ponga en funcionamiento.</t>
  </si>
  <si>
    <t>Deficiencias en la planeación contractual específicamente en los estudios previos y estimaciones presupuestales, sumado a debilidades en la labor de supervisión e interventoría de obra. La disminución del alcance también fue causada por los reajustes de precios necesarios a partir de las demoras en ejecución, que generaron incrementos de valores de precios unitarios.</t>
  </si>
  <si>
    <t>Contar con los recursos necesarios para continuar con la construcción de la Variante de San Gil.</t>
  </si>
  <si>
    <t>Adelantar las gestiones necesarias para conseguir los recursos para continuar con la ejecución del proyecto de la Variante de San Gil.</t>
  </si>
  <si>
    <t>Solicitud radicada ante la Oficina Asesora de Planeación del Instituto Nacional de Vías</t>
  </si>
  <si>
    <t>H2AC2024. PUENTE FONCE - CONTRATO DE OBRA 1019-2018 VARIANTE SAN GIL.
En desarrollo del contrato de obra 1019 de 2018 firmado por INVÍAS, cuyo objeto es: Gestión Social, Predial, Ambiental y Construcción de la variante de San Gil en el departamento de Santander, se determinó en visita de obra realizada al proyecto, que al ser una apertura de vía nueva, entre las obras a construir se encuentra el puente Rio Fonce, donde el método constructivo de la superestructura fue por voladizos sucesivos construidos en sitio, mediante la utilización de carros de avance en general. Es así como en dos tramos, se evidencia en todo lo ancho de la calzada y a lo largo de esta, la no homogeneidad de perfil del puente contemplado en el diseño geométrico presentando resalto al transitar, reflejo de esto es el empozamiento de agua y el desnivel de los New Jersey.</t>
  </si>
  <si>
    <t xml:space="preserve">Deficiencias en el proceso constructivo por parte del contratista y en la supervisión e interventoría durante la verificación de los niveles en el carro de avance. Esto se evidenció en el tramo K25+500 al K25+570, donde aparecieron dos resaltos en el tablero de concreto armado, no contemplados en el perfil del diseño geométrico. Además, aún falta la instalación de la capa de rodadura de concreto asfáltico, la cual reflejará estos resaltos una vez se coloque.
</t>
  </si>
  <si>
    <t>Contar con los recursos necesarios para continuar con la construcción de la Variante de San Gil en lo relativo a la construcción del puente Fonce.</t>
  </si>
  <si>
    <t>Informe de la Interventoría con registro fotográfico</t>
  </si>
  <si>
    <t>H3AC2024. COMPENSACIÓN AMBIENTAL - CONTRATO DE OBRA 1019-2018 VARIANTE SAN GIL.
En visita de la CGR al proyecto de la Variante San Gil y en revisión documental, se determinó, que el proyecto cuenta con una licencia ambiental otorgada por la ANLA al constructor, la cual es clara y precisa en indicar que se debe compensar las afectaciones que conllevó la ejecución de las obras civiles en esta área. Compensación que no se ha implementado y no cuenta con recursos en este contrato para su ejecución.</t>
  </si>
  <si>
    <t xml:space="preserve">Deficiencias en la planeación, seguimiento, control y vigilancia realizados por la interventoría contratada y la supervisión a cargo del INVÍAS, ya que estos deben verificar el cumplimiento de los requerimientos contemplados en la licencia ambiental durante la ejecución del contrato de obra. </t>
  </si>
  <si>
    <t>Contar con los recursos necesarios para continuar con la construcción de la Variante de San Gil en lo relativo a la compensación ambiental.</t>
  </si>
  <si>
    <t>H4AC2024. PUBLICACIÓN DE DOCUMENTOS CONTRACTUALES EN LA PLATAFORMA SECOP I Y SECOP II – CONTRATO DE INTERVENTORÍA 1022-2018 VARIANTE SAN GIL – DEPARTAMENTO SANTANDER.
Al realizar el análisis y verificación de los documentos aportados sobre el contrato de interventoría 1022-2018 firmado por INVÍAS, se evidencia que la entidad no publicó en su totalidad o publicó de manera extemporánea en el aplicativo SECOP II , los documentos que por normatividad están obligados a publicar en todas las etapas del proceso Contractual, originado por deficiencia de control que afecta el acceso oportuno y eficaz de la ciudadanía y las entidades de control a la información relacionada con la gestión de los procesos contractuales.</t>
  </si>
  <si>
    <t xml:space="preserve">Deficiencias en los mecanismos de seguimiento, vigilancia, supervisión y control relacionados con la publicación de los documentos originados en desarrollo del contrato de interventoría, en el Sistema Electrónico SECOP II, conforme a lo dispuesto en la normativa aplicable vigente. </t>
  </si>
  <si>
    <t>Fortalecimiento de los puntos de control asociados a la oportuna publicación en el SECOP II mediante el seguimiento oportuno que permita identificar la documentación faltante por parte de cada Unidad Ejecutora</t>
  </si>
  <si>
    <t>Incorporar una actividad de verificación mensual de seguimiento a la publicación en el SECOP II de los contratos a cargo del Instituto, desde la Subdirección de Procesos de Selección Contractuales.</t>
  </si>
  <si>
    <t>H5AC2024. CONTRATO DE OBRA NRO. 1631 DE 2020. CORREDOR VIAL CUATROVIENTOS – CODAZZI, EN EL DEPARTAMENTO DE CESAR (PR28+500 AL PR11+200).
En visita a la obra correspondiente al Contrato de Obra No. 1631-2020 (Cuatrovientos a Codazzi en el departamento del Cesar), se evidenció mal estado de la vía en los tramos comprendidos entre el PR 28+500 al PR 14+000 (Tramo en afirmado) y en el Tramo entre los PR 13+000 y PR 11+200 se evidenciaron agrietamientos, desgaste y fisuras. Además, se detectaron mayores cantidades pagadas en el tramo del PR 14+000 al PR 13+000. Lo cual constituye un detrimento fiscal por $1.816.035.189,16.</t>
  </si>
  <si>
    <t xml:space="preserve">Deficiencias constructivas por parte del contratista de obra (proceso constructivo inadecuado o uso de materiales inapropiados), los cuales no fueron advertidos por la interventoría y/o la supervisión, en desarrollo de las actividades de seguimiento y control a la ejecución del contrato de obra 1631 de 2020, toda vez que no se identificaron estas situaciones en etapas tempranas, ni se tomaron las acciones correctivas necesarias. </t>
  </si>
  <si>
    <t>Requerir a la interventoría para que conmine al contratista  de obra a que realice las reparaciones de las deficiencias identificadas por el Ente de Control o en su defecto solicitarle el siniestro de la póliza de estabilidad de la obra.</t>
  </si>
  <si>
    <t>Verificar que la interventoría reciba a satisfacción las reparaciones de las deficiencias detectadas por el Ente de Control o en su defecto solicite el siniestro de la póliza de estabilidad de la obra.</t>
  </si>
  <si>
    <t>H6AC2024. CONSTRUCCIÓN DE PLACA HUELLA EN EL MUNICIPIO DE CÓMBITA, BOYACÁ. CONVENIO 1981 DE 2020 (COLOMBIA RURAL).
El plazo de ejecución del contrato de obra LP-001-2021 derivado del Convenio Interadministrativo 1981 de 2020 suscrito entre INVÍAS y el municipio de Cómbita, de conformidad con la Prórroga No.5, finalizó el 23/12/2022, alcanzando el contrato una ejecución del 33,92% y por ende, incumpliendo las metas físicas; no obstante, posterior al plazo contractual, el contratista finalizó la construcción de los 3 tramos de placa huella, obras que no contaron con el control y aval de la Interventoría y por tanto, no se ha realizado el pago de estas actividades.</t>
  </si>
  <si>
    <t>Deficiencias en las actividades que se derivan de las obligaciones y funciones de supervisión administrativa, gestión técnica y de vigilancia y control de la ejecución del Convenio ejercida por INVÍAS, aunado a la vigilancia y control al contrato de obra que le correspondía cumplir a la interventoría técnica, administrativa, financiera y ambiental y de la supervisión técnica a cargo del municipio de Cómbita como ente ejecutor, dadas las omisiones que por parte de esos actores se dieron en la debida diligencia para exigir, exhortar y conminar la ejecución y el cumplimiento del contrato de conformidad con los términos y condiciones pactadas, ante un contratista que presentó deficiencias en su capacidad técnica y operativa como ejecutor de las obras y principal garante del cumplimiento, calidad, estabilidad y funcionamiento y la deficiente calidad de las obras ejecutadas por el contratista de obra.</t>
  </si>
  <si>
    <t>Adelantar las acciones necesarias a cargo del Instituto para dar inicio a las actuaciones correspondientes contra el municipio por el incumplimiento definitivo del convenio.</t>
  </si>
  <si>
    <t>Solicitar a la Subdirección de Gestión Contractual y Procesos Administrativos el inicio del proceso de la demanda por incumplimiento definitivo.</t>
  </si>
  <si>
    <t xml:space="preserve">Solicitud realizada </t>
  </si>
  <si>
    <t>H7AC2024. EJECUCIÓN DEL CONTRATO 1910 DE 2020.
Durante visita a las obras objeto del Contrato 1910-2020, realizada el 27 de septiembre de 2024, se identificaron fisuras prematuras en la capa asfáltica del pavimento, específicamente en el tramo comprendido entre los kilómetros 47+000 y 48+700, lo que sugiere deficiencias en la calidad de los materiales, el diseño estructural o los procesos constructivos, por lo qué, se determinó un daño fiscal por $ 407.410.440.</t>
  </si>
  <si>
    <t>Las fisuras prematuras detectadas en el pavimento entre los kilómetros 47+000 y 48+900 del proyecto son ocasionadas por diversas causas, tales como deficiencias durante el proceso constructivo en cuanto a la compactación, deficiencias de diseño, deficiencias de calidad de materiales (calidad de los agregados, ligante asfáltico que no cumple las especificaciones requeridas), compactación inadecuada de las capas inferiores del pavimento, así como deficiencias en la labor realizada por la interventoría y la supervisión del contrato.</t>
  </si>
  <si>
    <t>H8AC2024. EJECUCIÓN DEL CONTRATO No. 1724 DE 2020 VÍA PLATO - TENERIFE.
En visita de obra, realizada el 19 de septiembre de 2024 a las obras objeto del Contrato de obra Nro. 1724 -2020 suscrito por el INVÍAS, se evidenciaron deficiencias en calidad en losas de pavimento rígido entre el PR3+626 y el PR7+915.</t>
  </si>
  <si>
    <t xml:space="preserve">Las patologías evidenciadas (grietas y fisuras en el pavimento) son ocasionadas por deficiencias constructivas por parte del contratista de obra, así como deficiencias en la labor realizada por la interventoría y la supervisión del contrato. </t>
  </si>
  <si>
    <t>Requerir a la interventoría para que conmine al contratista  de obra a que realice las reparaciones de las losas afectadas, identificadas por el Ente de Control, o en su defecto solicitarle el presunto incumplimiento al contrato de obra 1724-2020.</t>
  </si>
  <si>
    <t xml:space="preserve">Verificar que la interventoría reciba a satisfacción las reparaciones de las losas afectadas, identificadas por el Ente de Control, o en su defecto solicite el presunto incumplimiento del contrato de obra 1724-2020. </t>
  </si>
  <si>
    <t xml:space="preserve">Informe de interventoría con registro fotográfico o solicitud de inicio de proceso de presunto incumplimiento del contrato de obra  1724-2020 </t>
  </si>
  <si>
    <t>H9AC2024. EJECUCIÓN CONTRATO 1684-2020.
El contrato de obra 1684-2020 fue suscrito por INVÍAS el 17/12/2020, con el fin de adelantar actividades de mejoramiento y mantenimiento en el corredor vial Duitama-Pamplona en longitud de 305 km y que comprende las rutas 5503, 5504 y 5505, con fecha de finalización 31/12/2024. En junio de 2024 presentaba un avance en la metas físicas del 98,5% y de inversión del programa de obra del 142,93%, durante la inspección física realizado entre el 25 al 27 de septiembre de 2024 a las intervenciones ejecutadas y los frentes que se encuentran en ejecución, se identificaron algunas estructuras construidas que presentan signos de deterioro prematuro o en sus acabados denotando deficiencias en los procesos constructivos y de cumplimiento de las especificaciones técnicas.</t>
  </si>
  <si>
    <t>Deficiencias en el cumplimiento de las especificaciones técnicas y procesos constructivos por parte del contratista y la falta de seguimiento y control oportuno por parte de la interventoría, al no exigir al contratista que realice las correcciones a las deficiencias presentadas, y se cuantifiquen y paguen los ítems ejecutados.</t>
  </si>
  <si>
    <t>H10AC2024. SEÑALIZACIÓN DE LA GLORIETA DE SAN JUAN DEL CESAR, DEPARTAMENTO DE LA GUAJIRA, CONTRATO DE OBRA 1617 DE 2020.
Mediante visita de inspección visual adelantada por la CGR del 17 al 20 de septiembre de 2024 al contrato de obra 1617 de 2020, se evidenció que en la glorieta de San Juan del Cesar, departamento de La Guajira, la vía no cuenta con la señalización correspondiente, de acuerdo con el Manual de Señalización, específicamente en cuanto al tipo de señalización, SP-20, SI-05B y demarcación de pasos peatonales a las entradas y salidas de la glorieta. La obra fue recibida el 1/12/2023 por el INVÍAS, con la aprobación de la Interventoría; fecha desde la cual la Glorieta se encuentra en funcionamiento.</t>
  </si>
  <si>
    <t xml:space="preserve">Incumplimiento contractual por parte del contratista de obra, así como a deficiencias en el seguimiento y control por parte de la interventoría, y de la supervisión que realiza la Entidad sobre la misma. Toda vez que, no se emitieron pronunciamientos o se adelantaron las gestiones necesarias respecto a la ausencia de señalización y demarcación de la rotonda, y se recibió la obra en esas condiciones. </t>
  </si>
  <si>
    <t>Requerir al contratista de la administración vial de las carreteras nacionales a cargo de la Dirección Territorial Guajira, contrato No. 1885 de 2024,  para que con recursos del contrato, a través de un ítem del cuadro de costos de la administración vial de otros costos el ítem denominado insumos, se adquiera la instalación de señalización: SP-20; SI-05B y  realización dos (2) paso de cebra.</t>
  </si>
  <si>
    <t>Informe con registro fotográfico de la señal instalada</t>
  </si>
  <si>
    <t>H11AC2024. PASIVOS PREDIALES EN MARCO DEL CONTRATO DE OBRA 1617 DEL 2020, CON FECHA DE FINALIZACIÓN FINAL DEL 31 DE ENERO DE 2023.
La fecha de terminación del contrato correspondió al 31 de enero de 2023, y con respecto a esta fecha, el Contratista de Obra, no estableció en forma adecuada la realidad los tiempos22 para desarrollar a cabalidad las actividades de gestión predial, por cuanto quedó pendiente un 45% (15 predios) por finalizar, con respecto a los 33 requeridos en marco del contrato 1617 de 2020. Lo anterior generó pasivos prediales, por ende, dicha gestión debió ser asumida directamente por el Instituto Nacional de Vías, con el subsecuente fenecimiento23 de la disponibilidad de los recursos asignados a la bolsa predial del contrato para la asunción de tales compromisos por una suma de $1.448.097.733. Es de señalar que el INVÍAS durante la vigencia 2023 finalizó el proceso de adquisición de cinco predios, quedando pendientes de dicha gestión el 30% (10 predios).</t>
  </si>
  <si>
    <t>Deficiencias por parte de la Interventoría en la aplicación de los mecanismos de control, verificación y evaluación de la gestión de adquisición de los predios referidos en la anterior tabla, toda vez que durante el tiempo estipulado no permitió obtener la disponibilidad jurídica de las respectivas franjas, a fin de que al finalizar el contrato se diera el cierre predial de los 33 inmuebles. Subsecuentemente, dentro del periodo de finalización del contrato (31 de enero de 2023) hasta septiembre del 2024 el Instituto Nacional de Vías, no ha logrado el cierre de 10, denotando falencias en el desarrollo de la obligación funcional en materia predial, para la ejecución de los proyectos de infraestructura vial a su cargo.</t>
  </si>
  <si>
    <t xml:space="preserve">Solicitar para la vigencia 2025 a la unidad ejecutora (Subdirección de Modernización de Carreteras Nacionales - SMCN) recursos para la culminación de la gestión de adquisición predial pendiente. </t>
  </si>
  <si>
    <t>Realizar las actividades de consecución de recursos, elaboración de insumos, y proyección de documentos de adquisición.</t>
  </si>
  <si>
    <t>H12AC2024. GESTIÓN PREDIAL EJECUTADA EN MARCO CONTRATO 1858 DE 2020 CON RESPECTO A LA REDUCCIÓN DE METAS FÍSICAS PARA LA CONSTRUCCIÓN DE LA VARIANTE SOGAMOSO.
No se ajustó los requerimientos de afectación y adquisición predial de acuerdo con las condiciones reales del proyecto, en concordancia con la reducción de la meta física inicialmente establecida para la construcción de la Variante Sogamoso, toda vez que en marco del contrato se determinó la construcción de 7 km, no obstante, se construyó 3,1 km, sector comprendido entre el K3+580 hasta el K6+720, debido a que los recursos del contrato se concentraron principalmente en la atención de sitios críticos, generando con ello inversiones de recursos para la realización de insumos prediales del orden $190.810.000, que no fueron utilizados, en contravía de los principios de economía y eficiencia.</t>
  </si>
  <si>
    <t xml:space="preserve">Debilidades en el control y seguimiento del contrato, toda vez que de acuerdo con el Ente de Control no se ajustó los requerimientos de afectación y adquisición predial de acuerdo con las condiciones reales del proyecto, en concordancia con la reducción de la meta física inicialmente establecida para la construcción de la Variante Sogamoso, toda vez que en marco del contrato se determinó la construcción de 7 km, no obstante, se construyó 3,1 km, sector comprendido entre el K3+580 hasta el K6+720, lo que conllevó a realizar inversiones de recursos para elaborar insumos prediales por el orden $190.810.000, que no fueron utilizados.  </t>
  </si>
  <si>
    <t>Adelantar las gestiones necesarias por parte del Instituto Nacional de Vías para que estos insumos sean utilizados en la gestión predial de la siguiente fase de construcción de la variante Sogamoso.</t>
  </si>
  <si>
    <t>Realizar solicitud de recursos para la siguiente fase de construcción de la Variante Sogamoso.</t>
  </si>
  <si>
    <t>Oficio de solicitud de recursos</t>
  </si>
  <si>
    <t>H13AC2024. AVALÚO DEL PREDIO IDENTIFICADO 025-D-T2-MCRC EN DESARROLLO DEL CONTRATO 989 DEL 2021.
Inadecuado cálculo del valor de algunas construcciones y anexidades ubicadas en la franja de terreno requerida para el proyecto derivado de la aplicación de un factor de depreciación que no corresponde a las características observadas en el registro fotográfico, ya que la Lonja estableció una condición de “(…) bien conservado pero necesita reparaciones de poca importancia en sus acabados especialmente en lo que se refiere al enlucimiento”, cuando se denota requerimientos de reparaciones sencillas o importantes, en consecuencia, afectó la correcta determinación del valor de las referidas estructuras, localizadas en el predio identificado 025-D-T2-MCRC. Es de indicar que encuentra en trámite del proceso de expropiación judicial mediante Resolución 4382 del 19 de septiembre de 2024 la cual se encuentra notificada.</t>
  </si>
  <si>
    <t xml:space="preserve">Deficiencias en la aplicación de las actividades de seguimiento y control, asignadas a la Interventoría con el propósito de garantizar la eficiente y oportuna inversión de los recursos asignados contractualmente y velar para las actividades de la gestión predial (técnica, jurídica y de avalúo) se desarrollen en concordancia  con los lineamientos que para tal fin haya establecido la Constitución, la Ley, Decretos y Resoluciones aplicables a la misma, así como con los parámetros en el Apéndice Predial . De igual forma, falencias en el desarrollo de la gestión predial asignadas al Contratista de obra, toda vez que la situación expuesta refleja omisión en la debida implementación de los respectivos controles de calidad orientados al cumplimiento de los principios de economía, eficacia y eficiencia, en el desarrollo de la obligación asignada de conformidad con el Apéndice Predial que hace parte integral del contrato Nro.989 del 2021.  </t>
  </si>
  <si>
    <t>Actualizar los Apéndices Prediales con la inclusión de las normas, métodos, parámetros técnicos, criterios y procedimientos para la elaboración de los avalúos y regidos por la Resolución IGAC No. 620 de 2008 y el Decreto 1420 de 2008, fijados por el IGAC como órgano rector en materia de avalúos.</t>
  </si>
  <si>
    <t>Incorporar  en el Apéndice Predial el registro de aprobación por parte de la  interventoría mediante oficio al INVIAS, en donde conste que el informe valuatorio cumple con los criterios técnicos y jurídicos establecidos por la normatividad vigente.</t>
  </si>
  <si>
    <t>Apéndices Prediales actualizado
(Oficios de aprobación)</t>
  </si>
  <si>
    <t>H14AC2024. EJECUCIÓN DE OBRAS Y PLANIFICACIÓN DE RECURSOS CONTRATO DE OBRA 4316864-2023 GOBERNACIÓN DE SANTANDER DERIVADO DEL CONVENIO 2046-2021 INVÍAS.
Se evidencia que: - Se tiene un concepto dado por la Corporación autónoma de la región donde indica que el tramo entre el K47+750 al K39+500 a pavimentar requiere un licenciamiento ambiental ya que se encuentra dentro del DRMI, situación no contemplada en el contrato. - El tramo de pavimentación desde el k39+500 hasta San Joaquín K57+930 no cuenta con diseños geométricos, hidráulicos, etc. fase III aprobados, por ende, no se tiene el presupuesto definitivo.
Por lo tanto, no se ha definido el alcance real del proyecto.</t>
  </si>
  <si>
    <t>Deficiencias en la planeación contractual, específicamente en los estudios previos relacionados con los diseños del proyecto definitivos fase III. Además, la supervisión e interventoría de la obra no han definido claramente el alcance del proyecto. Estas deficiencias se atribuyen tanto al contratista como a la interventoría y supervisión, afectando la calidad y oportunidad en la elaboración, revisión y aprobación de los ajustes y actualizaciones de los estudios y diseños de la Fase III y del impacto ambiental, junto con sus respectivos presupuestos.</t>
  </si>
  <si>
    <t>Implementación de la Guía de Estructuración para la Contratación de los Proyectos Misionales del INVIAS, a través de su capitulo No. 5,  así como del diligenciamiento del formato Revisión de Documentos Convenios y Contratos.</t>
  </si>
  <si>
    <t>H15AC2024. ÍTEMS NO PREVISTOS CONTRATO DE OBRA No. 763-2023 MUNICIPIO DE MOGOTES – SANTANDER DERIVADO DEL CONVENIO 2046-2021.
El INVÍAS y el Departamento de Santander, suscribieron el convenio Nro. 2046-2021, del cual se deriva el contrato de obra No. 0763 del 2023, suscrito por la Gobernación de Santander, teniendo como objeto “Lote No. 2. Construcción, Mejoramiento y Mantenimiento de las Carreteras San Gil – Onzaga – Santa Rosita. Transversal San Gil – Mogotes – La Rosita – Santander, Boyacá́ – Corredor San Gil – Mogotes – San Joaquín – Onzaga”. En visita de obra realizada, se determinó la ejecución de ítems no previstos los cuales no cuentan con un análisis previo, estudio y aprobación del precio unitario, ni la celebración del contrato adicional y/o modificación formato MSE-FR-10 correspondiente según el caso.
Acción 1.</t>
  </si>
  <si>
    <t>Deficiencias en el cumplimiento de las obligaciones y responsabilidades que la interventoría debe ejercer durante la ejecución del proyecto.</t>
  </si>
  <si>
    <t>H15AC2024. ÍTEMS NO PREVISTOS CONTRATO DE OBRA No. 763-2023 MUNICIPIO DE MOGOTES – SANTANDER DERIVADO DEL CONVENIO 2046-2021.
El INVÍAS y el Departamento de Santander, suscribieron el convenio Nro. 2046-2021, del cual se deriva el contrato de obra No. 0763 del 2023, suscrito por la Gobernación de Santander, teniendo como objeto “Lote No. 2. Construcción, Mejoramiento y Mantenimiento de las Carreteras San Gil – Onzaga – Santa Rosita. Transversal San Gil – Mogotes – La Rosita – Santander, Boyacá́ – Corredor San Gil – Mogotes – San Joaquín – Onzaga”. En visita de obra realizada, se determinó la ejecución de ítems no previstos los cuales no cuentan con un análisis previo, estudio y aprobación del precio unitario, ni la celebración del contrato adicional y/o modificación formato MSE-FR-10 correspondiente según el caso.
Acción 2.</t>
  </si>
  <si>
    <t>Seguimiento mensual al cumplimiento de los programas de inversiones y avance de obra de los Contratos  y Convenios a cargo, incluyendo seguimiento a la entrega de los informes de supervisión. Para la toma de decisiones de la Unidad Ejecutora.</t>
  </si>
  <si>
    <t>H16AC2024. INHABILIDADES E INCOMPATIBILIDADES CONTRATO DE INTERVENTORÍA No. 1057-2022. MUNICIPIO DE MOGOTES SANTANDER.
En desarrollo del convenio 2046-2021 suscrito entre el INVÍAS y el Departamento de Santander, éste último celebra el contrato de obra No. 0763 del 2022, teniendo como objeto “Lote No. 2 Construcción, Mejoramiento y Mantenimiento de las Carreteras San Gil – Onzaga – Santa Rosita. Transversal San Gil – Mogotes – La Rosita – Santander, Boyacá́ – Corredor San Gil – Mogotes – San Joaquín – Onzaga” y cuya interventoría se desarrolla mediante contrato de Interventoría No. 1057 de 2022, firmado por INVÍAS y el CONSORCIO (…). La persona que ejerce como Representante Legal del contratista de interventoría, se encuentra inhabilitada para el ejercicio de derechos y funciones públicas y para contratar con el Estado, conforme a la Ley 80 de 1993 (Artículo 8, Núm. 1. Literal D) de acuerdo con el certificado de antecedentes penales Nro. 201458550 de septiembre 24 del 2024.
Acción 1.</t>
  </si>
  <si>
    <t>Debilidades en los mecanismos de seguimiento y control por parte de la supervisión adelantada por el INVÍAS, en lo concerniente al análisis y validación de la información documental allegada por el contratista, como soporte a modificaciones en la composición del Consorcio Interventor y de las personas que lo representan. Además, el Contratista Interventor incumplió con sus obligaciones Generales al no informar a la entidad y no realizar las acciones correspondientes al momento de la inhabilidad del Representante Legal.</t>
  </si>
  <si>
    <t>H16AC2024. INHABILIDADES E INCOMPATIBILIDADES CONTRATO DE INTERVENTORÍA No. 1057-2022. MUNICIPIO DE MOGOTES SANTANDER.
En desarrollo del convenio 2046-2021 suscrito entre el INVÍAS y el Departamento de Santander, éste último celebra el contrato de obra No. 0763 del 2022, teniendo como objeto “Lote No. 2 Construcción, Mejoramiento y Mantenimiento de las Carreteras San Gil – Onzaga – Santa Rosita. Transversal San Gil – Mogotes – La Rosita – Santander, Boyacá́ – Corredor San Gil – Mogotes – San Joaquín – Onzaga” y cuya interventoría se desarrolla mediante contrato de Interventoría No. 1057 de 2022, firmado por INVÍAS y el CONSORCIO (…). La persona que ejerce como Representante Legal del contratista de interventoría, se encuentra inhabilitada para el ejercicio de derechos y funciones públicas y para contratar con el Estado, conforme a la Ley 80 de 1993 (Artículo 8, Núm. 1. Literal D) de acuerdo con el certificado de antecedentes penales Nro. 201458550 de septiembre 24 del 2024.
Acción 2.</t>
  </si>
  <si>
    <t>H17AC2024. PLANEACIÓN DEL CONVENIO 1064-2021.
Se evidenció que el Convenio Interadministrativo 1064-2021 firmado entre el INSTITUTO NACIONAL DE VÍAS – INVÍAS y el MUNICIPIO DE MONTERÍA, para la construcción de embarcaciones, el cual hacía parte del Proyecto de Transporte Público Fluvial “Businú”, no se ejecutó por deficiencias en la planeación y estructuración, poniendo en riesgo la inversión total del Convenio 1023-2020 (construcción de embarcaderos), el cual no podrá entrar en funcionamiento hasta contar con las embarcaciones.</t>
  </si>
  <si>
    <t>Establecer una revisión detallada del proyecto a estructurar, a través de una herramienta que describe las actividades y pasos que se desarrollan, de una manera clara, precisa y real, priorizando la trazabilidad de cada proyecto y estableciendo parámetros que permitan además la mejora continua en la fase de Estructuración del proyecto, a través de la implementación del formato de revisión de Documentos Convenios y Contratos.</t>
  </si>
  <si>
    <t>Implementación de la  Guía de Estructuración  para la Contratación de los Proyectos Misionales del INVIAS, a través de su capitulo No 5. en su numeral  5.3.6.	"Estructuración de Convenios y Contratos Interadministrativos" y el diligenciamiento del formato Revisión de Documentos Convenios y Contratos.</t>
  </si>
  <si>
    <t>Guía de Estructuración para la Contratación de los Proyectos Misionales del INVIAS</t>
  </si>
  <si>
    <t>H18AC2024. RENDIMIENTOS FINANCIEROS CONVENIO 1064-2021.
Se evidenció qué, como parte del desarrollo del Convenio Interadministrativo 1064-2021 firmado entre el INSTITUTO NACIONAL DE VÍAS – INVÍAS y el MUNICIPIO DE MONTERÍA, los rendimientos financieros generados por los recursos trasladados a cuenta conjunta no fueron consignados oportunamente contraviniendo la normatividad vigente.
Acción 1.</t>
  </si>
  <si>
    <t>Deficiencia en el seguimiento y control por parte del INVÍAS al cumplimiento del convenio en cuanto a la periodicidad mensual de las consignaciones de los rendimientos financieros derivados de los aportes de la entidad y al incumplimiento de los acordado entre las partes mediante el Convenio suscrito, por parte del Ente Territorial.</t>
  </si>
  <si>
    <t>H18AC2024. RENDIMIENTOS FINANCIEROS CONVENIO 1064-2021.
Se evidenció qué, como parte del desarrollo del Convenio Interadministrativo 1064-2021 firmado entre el INSTITUTO NACIONAL DE VÍAS – INVÍAS y el MUNICIPIO DE MONTERÍA, los rendimientos financieros generados por los recursos trasladados a cuenta conjunta no fueron consignados oportunamente contraviniendo la normatividad vigente.
Acción 2.</t>
  </si>
  <si>
    <t>H19AC2024. SEÑALIZACIÓN ZONAS DE OBRA - CONTRATO DE OBRA INVÍAS 991-2021.
En visita de inspección realizada por la CGR en septiembre de 2024 a la vía objeto del Contrato de Obra Nro. 991 de 2021, se evidenciaron deficiencias en la implementación y adecuada instalación de elementos de la señalización vial en zonas de ejecución de obras, situación que pone en riesgo de accidente a peatones, vehículos y trabajadores de la obra.</t>
  </si>
  <si>
    <t>Las deficiencias evidenciadas en la señalización y demarcación de las zonas de obras del Contrato de Obra No. 991 de 2021 se atribuyen principalmente al incumplimiento de las obligaciones contractuales por parte del contratista. Dicho incumplimiento se traduce en la falta de implementación de medidas de señalización de peligro en las áreas de intervención, incumpliendo las especificaciones contenidas en el Manual de Señalización de Carreteras – 2015 del Instituto Nacional de Vías (INVÍAS). Estas especificaciones son de carácter obligatorio y buscan garantizar la seguridad de los usuarios mediante la adecuada demarcación visual y la correcta advertencia de los riesgos inherentes a las zonas en construcción.
Aunado a lo anterior, la situación presentada se debe a deficiencias en la función de control y vigilancia de las actividades ejecutadas, a cargo del interventoría y supervisión asignadas al proyecto, toda vez que estas no ejercieron de forma rigurosa el seguimiento técnico y administrativo sobre la ejecución de las medidas de señalización, incumpliendo así su deber de velar por la correcta implementación de los lineamientos contractuales y de lo dispuesto al Manual de Interventoría del INVÍAS (2022) Numeral 8.4 FACULTADES Y OBLIGACIONES ESPECÍFICAS DE LA INTERVENTORÍA con relación al Plan de Manejo del Tránsito (PMT).</t>
  </si>
  <si>
    <t xml:space="preserve">Informe de la interventoría con registro fotográfico que demuestre la subsanación del hallazgo.
</t>
  </si>
  <si>
    <t xml:space="preserve">Informe técnico con registro fotográfico
</t>
  </si>
  <si>
    <t>H20AC2024. SEÑALIZACIÓN ZONAS DE OBRA - CONTRATO DE OBRA NO. 202203141 DE 2022, DERIVADO DEL CONVENIO NRO. 2018 DE 2021.
En visita de inspección a las obras del CONTRATO 202203141 de 2022, derivado del Convenio Interadministrativo Nro. 2018 de 2021, suscrito entre el Instituto Nacional de Vías y el Departamento del Atlántico, realizada por la CGR el 18 de septiembre de 2024, se evidenciaron deficiencias en la implementación y adecuada instalación de señalización vial en zonas de ejecución de obras, situación que pone en riesgo de accidente a peatones, vehículos y trabajadores de la obra.</t>
  </si>
  <si>
    <t>Deficiencias en la función de control y vigilancia de las actividades ejecutadas, a cargo del interventoría y supervisión asignadas al proyecto, toda vez que estas no ejercieron de forma rigurosa el seguimiento técnico y administrativo sobre la ejecución de las medidas de señalización, incumpliendo así su deber de velar por la correcta implementación de los lineamientos contractuales y de lo dispuesto al Manual de Interventoría del INVÍAS (2022) Numeral 8.4 FACULTADES Y OBLIGACIONES ESPECÍFICAS DE LA INTERVENTORÍA con relación al Plan de Manejo del Tránsito (PMT).</t>
  </si>
  <si>
    <t>Requerir a la interventoría y al  Municipio  para que conmine al contratista  de obra a que realice  implementación y aplicación del manual de señalización vigente con relación a las demarcaciones de las zonas de obras identificadas por el Ente de Control.</t>
  </si>
  <si>
    <t>Verificar que la interventoría reciba a satisfacción las demarcaciones identificadas por el Ente de Control.</t>
  </si>
  <si>
    <t xml:space="preserve">Informe de interventoría con registro fotográfico de la señalización referida  </t>
  </si>
  <si>
    <t>H21AC2024. SEÑALIZACIÓN ZONAS DE OBRA - CONTRATO DE OBRA 1724 DE 2020.
En visita de inspección a las obras de la vía plato – Tenerife en el Departamento de Magdalena, objeto del Contrato de Obra 1724 de 2020 suscrito por el INVÍAS, realizada por la CGR el 19 septiembre de 2024, se evidenciaron deficiencias en la implementación de señalización vial en zonas de ejecución de obras, situación que pone en riesgo de accidente a peatones, vehículos y trabajadores de la obra.</t>
  </si>
  <si>
    <t>Las deficiencias evidenciadas en la señalización y demarcación de las zonas de obras del Contrato 1724-2020 se atribuyen principalmente al incumplimiento de las obligaciones contractuales por parte del contratista. Dicho incumplimiento se traduce en la falta de implementación de medidas de señalización de peligro en las áreas de intervención, incumpliendo las especificaciones contenidas en el Manual de Señalización de Carreteras – 2015 del Instituto Nacional de Vías (INVÍAS). Estas especificaciones son de carácter obligatorio y buscan garantizar la seguridad de los usuarios mediante la adecuada demarcación visual y la correcta advertencia de los riesgos inherentes a las zonas en construcción.
Aunado a lo anterior, la situación presentada se debe a deficiencias en la función de control y vigilancia de las actividades ejecutadas, a cargo del interventoría y supervisión asignadas al proyecto, toda vez que estas no ejercieron de forma rigurosa el seguimiento técnico y administrativo sobre la implementación de las medidas de señalización.</t>
  </si>
  <si>
    <t>Requerir a la interventoría para que conmine al contratista  de obra a que realice las reparaciones de las losas afectadas identificadas por el Ente de Control o en su defecto solicitarle el presunto incumplimiento al contrato de obra 1724-2020.</t>
  </si>
  <si>
    <t xml:space="preserve">Verificar que la interventoría reciba a satisfacción las reparaciones de las losas afectadas identificadas por el Ente de Control o en su defecto solicite el presunto incumplimiento del contrato de obra 1724-2020. </t>
  </si>
  <si>
    <t>H22AC2024. EJECUCIÓN DE OBRAS CONVENIO 893-2021, CONTRATO DE OBRA 063-2022 MUNICIPIO EL HATO (SANTANDER).
El INVÍAS suscribió el Convenio 893-2021 con el municipio de Hato -Santander por un valor inicial de $2.699.100.000, derivado de este convenio se firmó el contrato de Obra 063-2022, cuyo objeto consistió en “Construcción de Placa Huellas y Obras de Mejoramiento en las Vías Terciarias en Sector Rural del Municipio de Hato Santander”. En visita de obra desarrollada por la Contraloría General se evidenciaron No conformidades en la ejecución de los ítems Concreto clase D (210 kg/cm2 o 3000 PSI) y Concreto ciclópeo (concreto clase D f´c = 21 Mpa 60% concreto - 40% agregado ciclópeo) los cuales se manifiestan en fisuras, desgaste prematuro y hundimientos en el concreto ciclópeo. El valor del presunto daño patrimonial es de $18.755.573,00 M/Cte.</t>
  </si>
  <si>
    <t>deficiencias tanto en el proceso constructivo adelantado por el contratista de obra, como el incumplimiento de las pruebas de calidad exigidas en la norma y falencias en el seguimiento realizado por la interventoría contratada para tal fin.</t>
  </si>
  <si>
    <t>Requerir a la interventoría y al Municipio para que conmine al contratista  de obra a que realice las reparaciones de las deficiencias identificadas por el Ente de Control o en su defecto solicitarle el siniestro de la póliza de estabilidad de la obra.</t>
  </si>
  <si>
    <t>H23AC2024. PROCESO DE INCUMPLIMIENTO CONTRATO DE OBRA 063-2022, MUNICIPIO DE HATO.
En cumplimiento del convenio interadministrativo 0893 de 2021 suscrito por INVÍAS, y el Municipio de Hato-Santander, ésta última, celebró el contrato de Obra pública No. 063-2022, por valor de $2.698.825.000, cuyo objeto consistió en “Construcción de Placa Huellas y Obras de Mejoramiento en las Vías Terciarias en Sector Rural del Municipio de Hato Santander”, la Administración municipal de Hato, no inició en forma oportuna proceso de incumplimiento del contrato, pese a las solicitudes e informes enviados por la Interventoría.</t>
  </si>
  <si>
    <t>Incumplimiento de lo acorde mediante el convenio interadministrativo por parte del municipio de Hato (Santander) y a debilidades en la gestión administrativa y de control, por parte de INVÍAS y de la Interventoría, ya que las herramientas de seguimiento y control para los convenios y contratos de obra fueron implementadas de forma tardía y no fueron efectivas, teniendo en cuenta que pese a los reiterativos requerimientos a la Administración municipal de Hato, por parte de la interventoría, éstos no fueron atendidos en forma oportuna y diligente por la Alcaldía, en lo relacionado con el inicio de un proceso de incumplimiento al contratista, así se evidenció que INVÍAS no se pronunció al respecto ante el municipio de Hato.</t>
  </si>
  <si>
    <t>Adelantar las acciones necesarias a cargo del Instituto para conminar al Municipio del Hato a que de continuidad de las actuaciones correspondientes para la declaratoria del incumplimiento sobre el contratista de obra.</t>
  </si>
  <si>
    <t>Solicitar a la entidad territorial un informe sobre el estado del proceso de declaratoria del siniestro que se está adelantando contra el contratista de obra SUPROCONSAS por incumplimiento del contrato.</t>
  </si>
  <si>
    <t>Informe del estado del proceso de incumplimiento y oficio remisorio al Municipio</t>
  </si>
  <si>
    <t>H24AC2024. REINTEGRO SALDO CONVENIO 0893 DE 2021.
En revisión de los pagos realizados en desarrollo del contrato de Obra 063-2021 (derivado del Convenio 0893-2021) suscrito por el municipio de Hato, por $2.698.825.000, que tuvo fecha de terminación el 30 de septiembre de 2023 y de liquidación 29 de diciembre de 2023, se determinó un saldo a favor del convenio por valor de $658.120.281, el cual no ha sido reintegrado por el Municipio a la cuenta de la Dirección General de Crédito Público y Tesoro Nacional del Ministerio de Hacienda y Crédito Público.</t>
  </si>
  <si>
    <t>Falta de gestión del Ente territorial como del INVÍAS, para procurar la utilización efectiva de los recursos asignados al convenio 0893 de 2021, así como por debilidades en la supervisión administrativa que debe ejercer el INVÍAS, al convenio, que garantice el cumplimiento del objeto contractual.</t>
  </si>
  <si>
    <t>Adelantar las acciones a lugar con el fin de conminar al municipio a realizar los tramites correspondientes relacionado con la solicitud del reintegro del saldo a favor del convenio determinado por el Ente de Control.</t>
  </si>
  <si>
    <t>Requerir a la entidad territorial para que se realicen los reintegros de los recursos no ejecutados o de no hacerlo iniciar los procesos judiciales a lugar contra el Municipio para la recuperación de los recursos.</t>
  </si>
  <si>
    <t>H25AC2024. RENDIMIENTOS FINANCIEROS CONVENIO 0893 DE 2021.
En la revisión documental, del convenio interadministrativo 0893 de 2021 por $2.699.100.000 suscrito entre INVÍAS y el Municipio de El Hato-Santander, se evidenció que en desarrollo del convenio, los rendimientos financieros generados en la cuenta corriente 0656 de Bancolombia, destinada para el manejo de los recursos girados por INVÍAS a la Entidad Territorial, no fueron reintegrados en forma oportuna, a la cuenta de la Dirección General de Crédito Público y Tesoro Nacional del Ministerio de Hacienda y Crédito Público conforme lo establece la normatividad establecida.
Acción 1.</t>
  </si>
  <si>
    <t>Debilidades en el proceso de vigilancia y control de la ejecución del convenio, en lo relacionado a las actividades administrativas y financieras de las obras objeto del convenio ejercida por la supervisión del Convenio Interadministrativo por parte del INVÍAS y al incumplimiento de lo pactado, por parte del municipio de Hato, Santander.</t>
  </si>
  <si>
    <t>H25AC2024. RENDIMIENTOS FINANCIEROS CONVENIO 0893 DE 2021.
En la revisión documental, del convenio interadministrativo 0893 de 2021 por $2.699.100.000 suscrito entre INVÍAS y el Municipio de El Hato-Santander, se evidenció que en desarrollo del convenio, los rendimientos financieros generados en la cuenta corriente 0656 de Bancolombia, destinada para el manejo de los recursos girados por INVÍAS a la Entidad Territorial, no fueron reintegrados en forma oportuna, a la cuenta de la Dirección General de Crédito Público y Tesoro Nacional del Ministerio de Hacienda y Crédito Público conforme lo establece la normatividad establecida.
Acción 2.</t>
  </si>
  <si>
    <t xml:space="preserve">SMCN </t>
  </si>
  <si>
    <t>DT-GUAJIRA - SUBG</t>
  </si>
  <si>
    <t>Subdirección General</t>
  </si>
  <si>
    <t>SEP-SMF</t>
  </si>
  <si>
    <t>AC2024</t>
  </si>
  <si>
    <t>Instalación señal vertical de tránsito tipo SR, SP Y/O SI, con lámina retrorreflectiva tipo IV (90X90 CM).  2.-  ÍTEM 700.3 marca vial con pintura en frío (72 M2).</t>
  </si>
  <si>
    <t>Oficios a la Unidad Ejecutora  (SMCN) 
(Títulos a favor del INVIAS)</t>
  </si>
  <si>
    <t>Deficiencias en la planeación, específicamente en la construcción de los estudios y diseños, ya que no se contaba con las especificaciones técnicas descritas en el “DOCUMENTO TÉCNICO – BUSINÚ- TRANSPORTE FLUVIAL V1 CONSTRUCCIÓN DEL PROYECTO PILOTO DEL TRANSPORTE PÚBLICO FLUVIAL BUSINÚ EN EL MUNICIPIO DE MONTERÍA “ESTRUCTURACIÓN LÍNEA AZUL”.</t>
  </si>
  <si>
    <t xml:space="preserve">Requerir al interventor del contrato 991 de 2021, Consorcio Intervias Visión 2030, titular del contrato 985 de 2021, un informe técnico detallado de los frentes de obra y la señalización instalada, que incluya registro fotográfico, donde manifieste, evidencie y certifique que el contratista instaló la adecuada señalización en los distintos frentes de obra, conforme los lineamientos contractuales y Plan de Manejo de Tránsito.
</t>
  </si>
  <si>
    <t>H44SentenciaT-302. Transitabilidad y Accesibilidad de la Vía Cucurumana – Punta Sierra – Para ver – Monguí, Municipio de Riohacha, Contrato de Obra 329 de 2022.
Durante la inspección visual realizada por la CGR los días 25, 26 y 27 de septiembre de 2024, a las obras ejecutadas bajo el contrato Nro. 329 de 2022, en el marco del convenio interadministrativo Nro. 2173 de 2020 entre el Instituto Nacional de Vías (INVIAS) y la Alcaldía Municipal de Riohacha, se evidenció que presentan condiciones de acceso y salida intransitables. Esto debido a que no se llevó a cabo el tratamiento adecuado de los tramos adyacentes, lo que imposibilita el acceso seguro al tramo intervenido, donde se realizaron 200 metros lineales de pavimento rígido.</t>
  </si>
  <si>
    <t>Deficiente vigilancia del INSTITUTO a las obligaciones del MUNICIPIO, a través del supervisor designado, la falta de vigilancia y control de las actividades administrativas y financieras de las obras derivadas del objeto del convenio que debía ejercer el interventor contratado por EL INSTITUTO, así como, ausencia de control del COMITÉ TÉCNICO.
La no marcación de la cuenta por parte del ente territorial y la falta de gestión del INVIAS para hacer efectiva lo estipulado en la Guía del “Programa Colombia Rural” y en las cláusulas convenidas para el giro y manejo de los recursos.
Así mismo, el ente territorial, no aplicó los controles para proteger los recursos, no obstante, de iniciar un proceso jurídico para la recuperación del recurso ante la entidad bancaria una vez fueron embargados.</t>
  </si>
  <si>
    <t>H4ACPColombiaRuralCórdoba. Ejecución de obras convenio 2585 de 2019 en el municipio de Buenavista – Córdoba.
Se evidenció la existencia de falencias constructivas en la ejecución del contrato de obras LP-MB-006-2020: MANTENIMIENTO Y MEJORAMIENTO DE LA VÍA QUE COMUNICA BUENAVISTA HASTA LOS LIMITES DE PUEBLO NUEVO EN EL DEPARTAMENTO DE CÓRDOBA, derivado del Convenio 2585-2019, falencias que fueron subsanadas en su totalidad durante la ejecución de la auditoría de cumplimiento, constituyéndose en un beneficio de auditoría.
Acción 1.</t>
  </si>
  <si>
    <t>H4ACPColombiaRuralCórdoba. Ejecución de obras convenio 2585 de 2019 en el municipio de Buenavista – Córdoba.
Se evidenció la existencia de falencias constructivas en la ejecución del contrato de obras LP-MB-006-2020: MANTENIMIENTO Y MEJORAMIENTO DE LA VÍA QUE COMUNICA BUENAVISTA HASTA LOS LIMITES DE PUEBLO NUEVO EN EL DEPARTAMENTO DE CÓRDOBA, derivado del Convenio 2585-2019, falencias que fueron subsanadas en su totalidad durante la ejecución de la auditoría de cumplimiento, constituyéndose en un beneficio de auditoría.
Acción 2.</t>
  </si>
  <si>
    <t>H5ACPColombiaRuralCórdoba. Ejecución de obras convenio 1650 de 2020 en el municipio de Chimá – Córdoba.
Se evidenció la existencia de falencias constructivas en la ejecución del Contrato de obras LP – 002 - 2021: MANTENIMIENTO Y MEJORAMIENTO DE VIAS RURALES EN EL MUNICIPIO DE CHIMA - CÓRDOBA DEL PROGRAMA COLOMBIA RURAL, derivado del Convenio 1650-2020, el valor calculado del daño fiscal es de $2.712.208; no obstante, las falencias fueron reparadas en su totalidad durante la ejecución de la auditoría de cumplimiento, constituyéndose en un beneficio de auditoría.
Acción 1.</t>
  </si>
  <si>
    <t>H5ACPColombiaRuralCórdoba. Ejecución de obras convenio 1650 de 2020 en el municipio de Chimá – Córdoba.
Se evidenció la existencia de falencias constructivas en la ejecución del Contrato de obras LP – 002 - 2021: MANTENIMIENTO Y MEJORAMIENTO DE VIAS RURALES EN EL MUNICIPIO DE CHIMA - CÓRDOBA DEL PROGRAMA COLOMBIA RURAL, derivado del Convenio 1650-2020, el valor calculado del daño fiscal es de $2.712.208; no obstante, las falencias fueron reparadas en su totalidad durante la ejecución de la auditoría de cumplimiento, constituyéndose en un beneficio de auditoría.
Acción 2.</t>
  </si>
  <si>
    <t>H1DConvenio1721-2020. Devolución de recursos Convenio Interadministrativo No. 1721 de 2020, suscrito entre Instituto Nacional de Vías y municipio de Soplaviento.
 (...) se evidenció que el convenio hoy en día no ha sido ejecutado, tampoco se ha liquidado y respecto a los recursos desembolsados junto con sus respectivos rendimientos, no han sido devueltos al INVÍAS por parte del Municipio de Soplaviento, Bolívar. De la misma manera, los recursos que inicialmente fueron consignados por $720.000.000 más sus rendimientos no se encuentran en su totalidad en la cuenta corriente de manejo conjunto por parte del INVÍAS y el municipio de Soplaviento, Bolívar.
El Banco de Bogotá el 24 de abril de 2023 expidió al municipio de Soplaviento extracto Bancario con saldo a corte de marzo 2023 de DOSCIENTOS TRES MILLONES QUINIENTOS ONCE MIL QUINIENTOS VEINTISÉIS PESOS ($203.511.526.00) M/CTE. (…)                                                                                                                                                                          
Acción 1.</t>
  </si>
  <si>
    <t>H1DConvenio1721-2020. Devolución de recursos Convenio Interadministrativo No. 1721 de 2020, suscrito entre Instituto Nacional de Vías y municipio de Soplaviento.
 (...) se evidenció que el convenio hoy en día no ha sido ejecutado, tampoco se ha liquidado y respecto a los recursos desembolsados junto con sus respectivos rendimientos, no han sido devueltos al INVÍAS por parte del Municipio de Soplaviento, Bolívar. De la misma manera, los recursos que inicialmente fueron consignados por $720.000.000 más sus rendimientos no se encuentran en su totalidad en la cuenta corriente de manejo conjunto por parte del INVÍAS y el municipio de Soplaviento, Bolívar.
El Banco de Bogotá el 24 de abril de 2023 expidió al municipio de Soplaviento extracto Bancario con saldo a corte de marzo 2023 de DOSCIENTOS TRES MILLONES QUINIENTOS ONCE MIL QUINIENTOS VEINTISÉIS PESOS ($203.511.526.00) M/CTE. (…)                                                                                                                                                                          
Acción 2.</t>
  </si>
  <si>
    <t>H35ACPColombiaRural. Ejecución de obras de convenio 2007-2020. La Unión, Nariño.
El resultado del contrato L.P. 002 -2021, para el Mejoramiento y mantenimiento de la vía rural Cusillo – La Unión, desde la vereda Bella Vista PR00+000 límite con municipio de Belén hasta la intersección vía nacional, casco urbano municipio de La Unión PR14+750 entrada vereda Peña Blanca” en el marco del convenio interadministrativo N°2007 de 2020 para aunar esfuerzos entre el Instituto Nacional de Vías - INVIAS y el municipio de la Unión-departamento de Nariño para el mantenimiento y mejoramiento de vías rurales del programa “Colombia Rural”, presenta deficiencias de calidad en algunas de las estructuras contratadas como son, box culvert en el K4+562, muro en gaviones en el K5+920, en la alcantarilla del K11+231y en algunas secciones de la placa huella, poniendo en riesgo la estabilidad de la vía y el servicio que la misma presta a la comunidad.</t>
  </si>
  <si>
    <t>H2DenunciasTransCarare. Intervenciones del corredor "Transversal del Carare" - contrato 1628 de 2020 - "Reciclado de pavimento".
Mediante Acta de Modificación 13 del 29/09/2022 del Contrato de Obra 1628 de 2020 se incluyó el ítem no previsto denominado 461.3P “RECICLADO DE PAVIMENTO EN FRIO SIN ADICIÓN DE AGREGADOS PÉTREOS”. Sin embargo, no se evidenciaron los Estudios y Diseños, avalados por la interventoría y el Invías, que justifican la modificación e inclusión del ítem mencionado, así como el Análisis de Precios Unitarios del mismo. Además, según algunos informes de Interventoría, varios sectores intervenidos a través de la implementación de esta actividad han presentado fallos, por los cuales INVIAS pagó $8.831.079.922,403 sin evidenciarse acciones para subsanar o corregir dicha situación.
Acción 1.</t>
  </si>
  <si>
    <t>H2DenunciasTransCarare. Intervenciones del corredor "Transversal del Carare" - contrato 1628 de 2020 - "Reciclado de pavimento".
Mediante Acta de Modificación 13 del 29/09/2022 del Contrato de Obra 1628 de 2020 se incluyó el ítem no previsto denominado 461.3P “RECICLADO DE PAVIMENTO EN FRIO SIN ADICIÓN DE AGREGADOS PÉTREOS”. Sin embargo, no se evidenciaron los Estudios y Diseños, avalados por la interventoría y el Invías, que justifican la modificación e inclusión del ítem mencionado, así como el Análisis de Precios Unitarios del mismo. Además, según algunos informes de Interventoría, varios sectores intervenidos a través de la implementación de esta actividad han presentado fallos, por los cuales INVIAS pagó $8.831.079.922,403 sin evidenciarse acciones para subsanar o corregir dicha situación.
Acción 2.</t>
  </si>
  <si>
    <t>Gestionar ante el Ministerio de Hacienda y Crédito Público enviando todos los documentos tales como escrituras y folios de matrícula que dio lugar a encontrar un predio  en el municipio de Girardot (Cundinamarca), cuya propiedad  aún figura en cabeza de la Liquidada  Empresa Colombiana de Vías Férreas - FERROVÍAS, y por ende no hace parte del inventario de los predios del INVIAS, lo anterior con el fin de que dicho Ministerio de cumplimiento con el artículo 40 de la Ley 1955 del 2019 Plan Nacional de Desarrollo 2018-2022 y artículo 63 de la Ley 105 de 1993.</t>
  </si>
  <si>
    <t>H1ANTYSTODOM2021. Plazo de calibración de diseños en la ejecución de la etapa de preconstrucción del proyecto de ciclorrutas del convenio 2017–AS–20–0025 entre Gobernación de Antioquia e Indeportes y Contrato 171-2018. 
La cláusula séptima del Convenio Interadministrativo N° 1234, firmado el 10 de noviembre de 2017, entre Instituto Nacional de Vías – INVÍAS, y el Departamento de Antioquia - Secretaría de Infraestructura Física, indica lo siguiente: “CLÁUSULA SÉPTIMA: OBLIGACIONES A CARGO DEL DEPARTAMENTO: 1) (...) obtener previo a la contratación de las obras, los diseños, planos, estudios y todos los documentos técnicos para el adecuado desarrollo de las obras (…)”.
Así mismo, el Pliego de Condiciones Definitivo de la Licitación Pública LP-004 de 2018, para el contrato de obra, estableció lo siguiente con respecto a los plazos para la calibración de estudios y diseños requeridos para construir las obras objeto del contrato: (...) En esta etapa el contratista deberá realizar todas y cada una de las intervenciones necesarias y suficientes para llevar a nivel de Fase III los estudios y diseños existentes para construir las obras objeto del contrato (…). Para todos los efectos las intervenciones sobre los Estudios y Diseños son responsabilidad del Contratista. La etapa de preconstrucción tendrá un plazo de treinta (30) días calendario.
El pliego de condiciones para el contrato de interventoría 1355 de 2018, el cual hace parte del contrato, establece en el numeral 8.25.1. Aprobación de Estudios y Diseños lo siguiente: “(…) Es responsabilidad del interventor exigir al contratista el cumplimiento de los plazos establecidos contractualmente para la entrega de Estudios y Diseños y en caso de incumplimiento adelantar las gestiones requeridas para iniciar las acciones administrativas a que haya lugar”.
En la información suministrada por la entidad (INDEPORTES), se observó que existió incumplimiento en la ejecución contractual a lo establecido en el pliego de condiciones definitivo con relación a los términos previstos para la entrega definitiva de los estudios y diseños calibrados a Fase III requeridos para construir las obras objeto del contrato, tal como consta en el informe mensual de interventoría No. 13 correspondiente al período del 01 al 15 de diciembre de 2019 y sus anexos técnicos, ya muy cerca de la terminación del plazo inicial.</t>
  </si>
  <si>
    <t>H3ANTYSTODOM2021. Disminución en el alcance del proyecto de ciclorrutas, contrato de obra 171 de 2018 y convenio 2017-AS-20-0025.
El Instituto Nacional de Vías – INVÍAS, suscribió el convenio interadministrativo 1234, de fecha 10 de noviembre de 2017, con el Departamento de Antioquia -Secretaría de Infraestructura Física (...) por $235.556.321.892, dentro de los cuales, según anexo 1, determinaron que $45.000.000.000 serían para “CICLOINFRAESTRUCTURA EN SUBREGIONES DEL DPTO. DE ANTIOQUIA”. En este mismo convenio, en su cláusula primera, parágrafo segundo, se autorizó a la gobernación para celebrar convenio solamente con INDEPORTES Antioquia para la ejecución de la ciclo infraestructura.
Del anterior convenio, nace el convenio interadministrativo de cooperación 201-AS-20-0025, entre el Departamento de Antioquia - Secretaría de Infraestructura Física y el Instituto Departamental de Deportes de Antioquia - INDEPORTES.
De este convenio de cooperación, y previo todos los pasos de una licitación Pública, INDEPORTES suscribió el contrato de obra 171 de 2018 con el Consorcio Ciclo Infraestructura, por $44.136.796.199 .
El alcance inicial del contrato de obra contemplaba la construcción de 33,76 Km de ciclorruta con un presupuesto oficial de $45.000.000.000. (...) el proceso de selección y adjudicación contractual se hizo con diseños en fase II aportados por la Secretaría de Infraestructura del departamento, siendo exigido al contratista de obra realizar el ajuste y calibración de tales diseños a fase III durante el primer mes de la ejecución del contrato, para proseguir con la gestión predial, obtención de licencias y permisos requeridos para el desarrollo de las obras. 
Por situaciones y modificaciones, el proyecto tuvo un recorte de 14,98 Km, construyendo un total de 18,77 Km (55,6% del alcance inicial; 15,56 Km en Urabá, 2,94 Km en Polideportivo Tulio Ospina y 0,27 Km del puente hacienda El Progreso) con el mismo valor contractual de $44.136.796.199.</t>
  </si>
  <si>
    <t>H13AC2020. Mayor permanencia de interventoría para el contrato 1973 de 2019.
Debido a que el contrato de obra se prorrogó por 4 ocasiones, hasta el 31 de octubre de 2020, se consideró para el contrato de interventoría la necesidad de una adición al valor del contrato por un valor de CIENTO DIECINUEVE MILLONES OCHOCIENTOS VEINTISÉIS MIL SETECIENTOS CATORCE PESOS ($119.826.714), con el fin de cubrir a cabalidad los costos de la interventoría para los meses faltantes de la obra (la adición se firmó el 6 de agosto de 2020, hasta el 31 de octubre de 2020), y evitar que el contrato quedara sin supervisión.
Al evidenciarse que las causas por las que el tiempo real de ejecución de obra superó lo programado, se deben a hechos imputables a las partes intervinientes en el contrato de obra (atrasos por parte del contratista, falencias administrativas por parte del invias para mantener estable el flujo de caja del contratista y falencias en el proceso de supervisión por parte de la interventoría al no tomar acciones contundentes para conminar al contratista a mitigar los atrasos en obra), se colige que era posible ejecutar el contrato de interventoría sin adicionarle valor, ya que se evidencia que la ejecución real del contrato, en términos de facturación, fue de 4 meses, pero se extendió en el tiempo por las fallas imputables a cada una de las partes, tal como se ha señalado.</t>
  </si>
  <si>
    <t>DT QUINDÍO-SMCN-SS</t>
  </si>
  <si>
    <t>Acción 2.
Entrega del corredor férreo del tren de cercanías a la Gobernación de Cundinamarca por intermedio de la Empresa Férrea Regional (EFS), en el marco del convenio 1287-2019 desarrollo del proyecto Regiotram.</t>
  </si>
  <si>
    <t>Apertura del proceso administrativo sancionatorio al contratista por el presunto incumplimiento definitivo del contrato 1628 de 2020</t>
  </si>
  <si>
    <t>Apertura del proceso administrativo sancionatorio al contratista por el presunto incumplimiento definitivo del contrato 1628 de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</si>
</sst>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4" formatCode="_-&quot;$&quot;\ * #,##0.00_-;\-&quot;$&quot;\ * #,##0.00_-;_-&quot;$&quot;\ * &quot;-&quot;??_-;_-@_-"/>
    <numFmt numFmtId="43" formatCode="_-* #,##0.00_-;\-* #,##0.00_-;_-* &quot;-&quot;??_-;_-@_-"/>
    <numFmt numFmtId="164" formatCode="0;[Red]0"/>
    <numFmt numFmtId="165" formatCode="yyyy\-mm\-dd;@"/>
    <numFmt numFmtId="166" formatCode="0&quot;%&quot;"/>
    <numFmt numFmtId="167" formatCode="yyyy/mm/dd;@"/>
    <numFmt numFmtId="168" formatCode="yyyy/mm/dd"/>
  </numFmts>
  <fonts count="4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0"/>
      <name val="Arial"/>
      <family val="2"/>
    </font>
    <font>
      <b/>
      <sz val="8"/>
      <name val="Arial"/>
      <family val="2"/>
    </font>
    <font>
      <b/>
      <sz val="8"/>
      <color indexed="8"/>
      <name val="Tahoma"/>
      <family val="2"/>
    </font>
    <font>
      <sz val="8"/>
      <color indexed="8"/>
      <name val="Tahoma"/>
      <family val="2"/>
    </font>
    <font>
      <sz val="10"/>
      <name val="Arial"/>
      <family val="2"/>
    </font>
    <font>
      <sz val="11"/>
      <color indexed="8"/>
      <name val="Calibri"/>
      <family val="2"/>
    </font>
    <font>
      <sz val="10"/>
      <name val="Arial"/>
      <family val="2"/>
    </font>
    <font>
      <sz val="11"/>
      <color theme="1"/>
      <name val="Calibri"/>
      <family val="2"/>
      <scheme val="minor"/>
    </font>
    <font>
      <sz val="10"/>
      <name val="Arial"/>
      <family val="2"/>
    </font>
    <font>
      <sz val="8"/>
      <color theme="1"/>
      <name val="Arial"/>
      <family val="2"/>
    </font>
    <font>
      <b/>
      <i/>
      <sz val="8"/>
      <name val="Arial"/>
      <family val="2"/>
    </font>
    <font>
      <sz val="8"/>
      <color theme="0"/>
      <name val="Arial"/>
      <family val="2"/>
    </font>
    <font>
      <b/>
      <sz val="8"/>
      <color theme="1"/>
      <name val="Arial"/>
      <family val="2"/>
    </font>
    <font>
      <sz val="10"/>
      <color theme="0" tint="-0.34998626667073579"/>
      <name val="Arial"/>
      <family val="2"/>
    </font>
    <font>
      <sz val="9"/>
      <color theme="1"/>
      <name val="Arial"/>
      <family val="2"/>
    </font>
    <font>
      <sz val="10"/>
      <color rgb="FFFF0000"/>
      <name val="Arial"/>
      <family val="2"/>
    </font>
    <font>
      <b/>
      <sz val="9"/>
      <color indexed="81"/>
      <name val="Tahoma"/>
      <family val="2"/>
    </font>
    <font>
      <sz val="9"/>
      <color theme="0"/>
      <name val="Arial"/>
      <family val="2"/>
    </font>
    <font>
      <sz val="9"/>
      <name val="Arial"/>
      <family val="2"/>
    </font>
    <font>
      <sz val="10"/>
      <color theme="0"/>
      <name val="Arial"/>
      <family val="2"/>
    </font>
    <font>
      <b/>
      <sz val="9"/>
      <name val="Arial"/>
      <family val="2"/>
    </font>
    <font>
      <sz val="10"/>
      <color theme="1"/>
      <name val="Arial"/>
      <family val="2"/>
    </font>
    <font>
      <b/>
      <sz val="8"/>
      <color theme="0"/>
      <name val="Arial"/>
      <family val="2"/>
    </font>
    <font>
      <b/>
      <i/>
      <sz val="8"/>
      <color theme="1"/>
      <name val="Arial"/>
      <family val="2"/>
    </font>
    <font>
      <sz val="8"/>
      <color rgb="FF000000"/>
      <name val="Arial"/>
      <family val="2"/>
    </font>
    <font>
      <sz val="10"/>
      <name val="Arial"/>
      <family val="2"/>
    </font>
    <font>
      <b/>
      <sz val="8"/>
      <color indexed="81"/>
      <name val="Tahoma"/>
      <family val="2"/>
    </font>
    <font>
      <b/>
      <sz val="10"/>
      <color rgb="FFFF0000"/>
      <name val="Aptos Display"/>
      <family val="2"/>
    </font>
    <font>
      <sz val="8"/>
      <color rgb="FFFF0000"/>
      <name val="Aptos Display"/>
      <family val="2"/>
    </font>
    <font>
      <sz val="10"/>
      <color rgb="FFFF0000"/>
      <name val="Aptos Display"/>
      <family val="2"/>
    </font>
    <font>
      <sz val="9"/>
      <color rgb="FF000000"/>
      <name val="Arial"/>
      <family val="2"/>
    </font>
    <font>
      <i/>
      <sz val="9"/>
      <name val="Arial"/>
      <family val="2"/>
    </font>
    <font>
      <b/>
      <sz val="9"/>
      <color theme="1"/>
      <name val="Arial"/>
      <family val="2"/>
    </font>
    <font>
      <sz val="10"/>
      <name val="Arial"/>
      <family val="2"/>
    </font>
    <font>
      <b/>
      <sz val="8"/>
      <color theme="0"/>
      <name val="Aptos Display"/>
      <family val="2"/>
    </font>
    <font>
      <sz val="8"/>
      <color theme="0"/>
      <name val="Aptos Display"/>
      <family val="2"/>
    </font>
    <font>
      <sz val="10"/>
      <color theme="0"/>
      <name val="Aptos Display"/>
      <family val="2"/>
    </font>
    <font>
      <sz val="10"/>
      <color rgb="FF000000"/>
      <name val="Arial"/>
      <family val="2"/>
    </font>
    <font>
      <sz val="10"/>
      <name val="Arial"/>
      <family val="2"/>
    </font>
  </fonts>
  <fills count="19">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3" tint="0.59999389629810485"/>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3" tint="-0.249977111117893"/>
        <bgColor indexed="64"/>
      </patternFill>
    </fill>
    <fill>
      <patternFill patternType="solid">
        <fgColor theme="4" tint="-0.499984740745262"/>
        <bgColor indexed="64"/>
      </patternFill>
    </fill>
    <fill>
      <patternFill patternType="solid">
        <fgColor theme="4" tint="-0.499984740745262"/>
        <bgColor rgb="FF000000"/>
      </patternFill>
    </fill>
    <fill>
      <patternFill patternType="solid">
        <fgColor rgb="FFFEF800"/>
        <bgColor rgb="FF000000"/>
      </patternFill>
    </fill>
    <fill>
      <patternFill patternType="solid">
        <fgColor rgb="FF8FDF8B"/>
        <bgColor indexed="64"/>
      </patternFill>
    </fill>
    <fill>
      <patternFill patternType="solid">
        <fgColor rgb="FFB7EAB4"/>
        <bgColor indexed="64"/>
      </patternFill>
    </fill>
    <fill>
      <patternFill patternType="solid">
        <fgColor rgb="FFB7EAB4"/>
        <bgColor rgb="FF000000"/>
      </patternFill>
    </fill>
    <fill>
      <patternFill patternType="solid">
        <fgColor rgb="FFFFD44B"/>
        <bgColor indexed="64"/>
      </patternFill>
    </fill>
    <fill>
      <patternFill patternType="solid">
        <fgColor theme="8" tint="0.39997558519241921"/>
        <bgColor indexed="64"/>
      </patternFill>
    </fill>
    <fill>
      <patternFill patternType="solid">
        <fgColor rgb="FFFFFF00"/>
        <bgColor indexed="64"/>
      </patternFill>
    </fill>
    <fill>
      <patternFill patternType="solid">
        <fgColor theme="9" tint="-0.249977111117893"/>
        <bgColor indexed="64"/>
      </patternFill>
    </fill>
    <fill>
      <patternFill patternType="solid">
        <fgColor rgb="FF0070C0"/>
        <bgColor indexed="64"/>
      </patternFill>
    </fill>
  </fills>
  <borders count="28">
    <border>
      <left/>
      <right/>
      <top/>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theme="1"/>
      </left>
      <right style="medium">
        <color theme="1"/>
      </right>
      <top style="medium">
        <color theme="1"/>
      </top>
      <bottom style="medium">
        <color theme="1"/>
      </bottom>
      <diagonal/>
    </border>
    <border>
      <left/>
      <right style="medium">
        <color indexed="64"/>
      </right>
      <top/>
      <bottom style="medium">
        <color indexed="64"/>
      </bottom>
      <diagonal/>
    </border>
    <border>
      <left style="thin">
        <color theme="0"/>
      </left>
      <right/>
      <top/>
      <bottom/>
      <diagonal/>
    </border>
    <border>
      <left/>
      <right/>
      <top style="thin">
        <color theme="0"/>
      </top>
      <bottom/>
      <diagonal/>
    </border>
    <border>
      <left style="medium">
        <color theme="1"/>
      </left>
      <right/>
      <top style="medium">
        <color theme="1"/>
      </top>
      <bottom/>
      <diagonal/>
    </border>
    <border>
      <left/>
      <right/>
      <top style="medium">
        <color theme="1"/>
      </top>
      <bottom/>
      <diagonal/>
    </border>
    <border>
      <left style="medium">
        <color theme="1"/>
      </left>
      <right/>
      <top/>
      <bottom style="medium">
        <color indexed="64"/>
      </bottom>
      <diagonal/>
    </border>
    <border>
      <left/>
      <right style="medium">
        <color indexed="64"/>
      </right>
      <top style="medium">
        <color theme="1"/>
      </top>
      <bottom/>
      <diagonal/>
    </border>
    <border>
      <left/>
      <right style="medium">
        <color theme="0"/>
      </right>
      <top/>
      <bottom style="medium">
        <color theme="1"/>
      </bottom>
      <diagonal/>
    </border>
    <border>
      <left/>
      <right/>
      <top style="medium">
        <color theme="0"/>
      </top>
      <bottom style="medium">
        <color theme="1"/>
      </bottom>
      <diagonal/>
    </border>
    <border>
      <left/>
      <right/>
      <top/>
      <bottom style="medium">
        <color theme="0"/>
      </bottom>
      <diagonal/>
    </border>
    <border>
      <left style="medium">
        <color theme="0"/>
      </left>
      <right style="medium">
        <color theme="0"/>
      </right>
      <top style="medium">
        <color theme="0"/>
      </top>
      <bottom style="medium">
        <color theme="1"/>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theme="0"/>
      </top>
      <bottom style="thin">
        <color theme="0"/>
      </bottom>
      <diagonal/>
    </border>
    <border>
      <left/>
      <right/>
      <top style="thin">
        <color indexed="64"/>
      </top>
      <bottom/>
      <diagonal/>
    </border>
    <border>
      <left style="hair">
        <color theme="0" tint="-0.249977111117893"/>
      </left>
      <right style="hair">
        <color theme="0" tint="-0.249977111117893"/>
      </right>
      <top style="hair">
        <color theme="0" tint="-0.249977111117893"/>
      </top>
      <bottom style="hair">
        <color theme="0" tint="-0.249977111117893"/>
      </bottom>
      <diagonal/>
    </border>
    <border>
      <left style="thin">
        <color rgb="FFBFBFBF"/>
      </left>
      <right style="thin">
        <color rgb="FFBFBFBF"/>
      </right>
      <top style="thin">
        <color rgb="FFBFBFBF"/>
      </top>
      <bottom style="thin">
        <color rgb="FFBFBFBF"/>
      </bottom>
      <diagonal/>
    </border>
    <border>
      <left style="hair">
        <color theme="1" tint="0.499984740745262"/>
      </left>
      <right style="hair">
        <color theme="1" tint="0.499984740745262"/>
      </right>
      <top style="hair">
        <color theme="1" tint="0.499984740745262"/>
      </top>
      <bottom style="hair">
        <color theme="1" tint="0.499984740745262"/>
      </bottom>
      <diagonal/>
    </border>
    <border>
      <left/>
      <right style="hair">
        <color theme="0" tint="-0.249977111117893"/>
      </right>
      <top style="hair">
        <color theme="0" tint="-0.249977111117893"/>
      </top>
      <bottom style="hair">
        <color theme="0" tint="-0.249977111117893"/>
      </bottom>
      <diagonal/>
    </border>
  </borders>
  <cellStyleXfs count="35">
    <xf numFmtId="0" fontId="0" fillId="0" borderId="0"/>
    <xf numFmtId="0" fontId="7" fillId="0" borderId="0"/>
    <xf numFmtId="0" fontId="11" fillId="0" borderId="0">
      <alignment vertical="top"/>
    </xf>
    <xf numFmtId="0" fontId="7" fillId="0" borderId="0"/>
    <xf numFmtId="0" fontId="7" fillId="0" borderId="0"/>
    <xf numFmtId="0" fontId="7" fillId="0" borderId="0"/>
    <xf numFmtId="0" fontId="14" fillId="0" borderId="0"/>
    <xf numFmtId="0" fontId="7" fillId="0" borderId="0"/>
    <xf numFmtId="0" fontId="12" fillId="0" borderId="0"/>
    <xf numFmtId="0" fontId="7" fillId="0" borderId="0"/>
    <xf numFmtId="0" fontId="14" fillId="0" borderId="0">
      <alignment vertical="top"/>
    </xf>
    <xf numFmtId="0" fontId="11" fillId="0" borderId="0"/>
    <xf numFmtId="0" fontId="13" fillId="0" borderId="0"/>
    <xf numFmtId="9" fontId="14" fillId="0" borderId="0" applyFont="0" applyFill="0" applyBorder="0" applyAlignment="0" applyProtection="0"/>
    <xf numFmtId="9" fontId="15" fillId="0" borderId="0" applyFont="0" applyFill="0" applyBorder="0" applyAlignment="0" applyProtection="0"/>
    <xf numFmtId="0" fontId="7" fillId="0" borderId="0"/>
    <xf numFmtId="0" fontId="5" fillId="0" borderId="0"/>
    <xf numFmtId="9" fontId="5"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7" fillId="0" borderId="0">
      <alignment vertical="top"/>
    </xf>
    <xf numFmtId="0" fontId="2" fillId="0" borderId="0"/>
    <xf numFmtId="0" fontId="2" fillId="0" borderId="0">
      <alignment vertical="top"/>
    </xf>
    <xf numFmtId="0" fontId="7" fillId="0" borderId="0"/>
    <xf numFmtId="9" fontId="2" fillId="0" borderId="0" applyFont="0" applyFill="0" applyBorder="0" applyAlignment="0" applyProtection="0"/>
    <xf numFmtId="43" fontId="7" fillId="0" borderId="0" applyFont="0" applyFill="0" applyBorder="0" applyAlignment="0" applyProtection="0"/>
    <xf numFmtId="0" fontId="2" fillId="0" borderId="0"/>
    <xf numFmtId="9" fontId="2" fillId="0" borderId="0" applyFont="0" applyFill="0" applyBorder="0" applyAlignment="0" applyProtection="0"/>
    <xf numFmtId="0" fontId="32" fillId="0" borderId="0"/>
    <xf numFmtId="0" fontId="1" fillId="0" borderId="0"/>
    <xf numFmtId="44" fontId="40" fillId="0" borderId="0" applyFont="0" applyFill="0" applyBorder="0" applyAlignment="0" applyProtection="0"/>
    <xf numFmtId="0" fontId="45" fillId="0" borderId="0"/>
  </cellStyleXfs>
  <cellXfs count="220">
    <xf numFmtId="0" fontId="0" fillId="0" borderId="0" xfId="0"/>
    <xf numFmtId="0" fontId="6" fillId="0" borderId="0" xfId="0" applyFont="1" applyAlignment="1">
      <alignment horizontal="justify" vertical="center"/>
    </xf>
    <xf numFmtId="0" fontId="6" fillId="0" borderId="0" xfId="0" applyFont="1"/>
    <xf numFmtId="165" fontId="6" fillId="0" borderId="0" xfId="0" applyNumberFormat="1" applyFont="1"/>
    <xf numFmtId="0" fontId="0" fillId="0" borderId="0" xfId="0" applyAlignment="1">
      <alignment horizontal="center" vertical="center"/>
    </xf>
    <xf numFmtId="0" fontId="6" fillId="0" borderId="2" xfId="0" applyFont="1" applyBorder="1"/>
    <xf numFmtId="165" fontId="6" fillId="0" borderId="2" xfId="0" applyNumberFormat="1" applyFont="1" applyBorder="1"/>
    <xf numFmtId="0" fontId="6" fillId="3" borderId="0" xfId="0" applyFont="1" applyFill="1"/>
    <xf numFmtId="0" fontId="6" fillId="0" borderId="5" xfId="0" applyFont="1" applyBorder="1"/>
    <xf numFmtId="0" fontId="6" fillId="0" borderId="5" xfId="0" applyFont="1" applyBorder="1" applyAlignment="1">
      <alignment horizontal="justify" vertical="center"/>
    </xf>
    <xf numFmtId="0" fontId="6" fillId="0" borderId="7" xfId="0" applyFont="1" applyBorder="1"/>
    <xf numFmtId="0" fontId="0" fillId="0" borderId="0" xfId="0" applyAlignment="1">
      <alignment horizontal="center"/>
    </xf>
    <xf numFmtId="0" fontId="0" fillId="2" borderId="0" xfId="0" applyFill="1"/>
    <xf numFmtId="0" fontId="20" fillId="2" borderId="0" xfId="0" applyFont="1" applyFill="1" applyAlignment="1">
      <alignment horizontal="center" vertical="center"/>
    </xf>
    <xf numFmtId="0" fontId="0" fillId="2" borderId="0" xfId="0" applyFill="1" applyAlignment="1">
      <alignment horizontal="center"/>
    </xf>
    <xf numFmtId="0" fontId="6" fillId="0" borderId="0" xfId="0" applyFont="1" applyAlignment="1">
      <alignment horizontal="center" wrapText="1"/>
    </xf>
    <xf numFmtId="0" fontId="0" fillId="0" borderId="0" xfId="0" applyAlignment="1">
      <alignment horizontal="center" wrapText="1"/>
    </xf>
    <xf numFmtId="0" fontId="7" fillId="0" borderId="0" xfId="0" applyFont="1"/>
    <xf numFmtId="0" fontId="6" fillId="0" borderId="0" xfId="0" applyFont="1" applyAlignment="1">
      <alignment horizontal="justify" vertical="center" wrapText="1"/>
    </xf>
    <xf numFmtId="0" fontId="0" fillId="0" borderId="0" xfId="0" applyAlignment="1">
      <alignment horizontal="justify" vertical="center" wrapText="1"/>
    </xf>
    <xf numFmtId="0" fontId="22" fillId="2" borderId="0" xfId="0" applyFont="1" applyFill="1"/>
    <xf numFmtId="0" fontId="8" fillId="0" borderId="6" xfId="0" applyFont="1" applyBorder="1"/>
    <xf numFmtId="0" fontId="8" fillId="0" borderId="7" xfId="0" applyFont="1" applyBorder="1"/>
    <xf numFmtId="9" fontId="16" fillId="0" borderId="0" xfId="14" applyFont="1" applyFill="1" applyBorder="1"/>
    <xf numFmtId="0" fontId="16" fillId="0" borderId="0" xfId="0" applyFont="1"/>
    <xf numFmtId="0" fontId="28" fillId="0" borderId="0" xfId="0" applyFont="1" applyAlignment="1">
      <alignment horizontal="center" vertical="center" wrapText="1"/>
    </xf>
    <xf numFmtId="0" fontId="28" fillId="0" borderId="0" xfId="0" applyFont="1" applyAlignment="1">
      <alignment horizontal="center" vertical="center"/>
    </xf>
    <xf numFmtId="0" fontId="28" fillId="0" borderId="17" xfId="0" applyFont="1" applyBorder="1" applyAlignment="1">
      <alignment horizontal="center" vertical="center"/>
    </xf>
    <xf numFmtId="0" fontId="19" fillId="0" borderId="18" xfId="0" applyFont="1" applyBorder="1" applyAlignment="1">
      <alignment vertical="center"/>
    </xf>
    <xf numFmtId="0" fontId="19" fillId="0" borderId="20" xfId="0" applyFont="1" applyBorder="1" applyAlignment="1">
      <alignment vertical="center"/>
    </xf>
    <xf numFmtId="0" fontId="19" fillId="0" borderId="7" xfId="0" applyFont="1" applyBorder="1"/>
    <xf numFmtId="9" fontId="28" fillId="0" borderId="0" xfId="14" applyFont="1"/>
    <xf numFmtId="0" fontId="28" fillId="0" borderId="0" xfId="0" applyFont="1"/>
    <xf numFmtId="0" fontId="16" fillId="2" borderId="3" xfId="0" applyFont="1" applyFill="1" applyBorder="1" applyAlignment="1">
      <alignment horizontal="center"/>
    </xf>
    <xf numFmtId="0" fontId="16" fillId="2" borderId="4" xfId="0" applyFont="1" applyFill="1" applyBorder="1" applyAlignment="1">
      <alignment horizontal="center"/>
    </xf>
    <xf numFmtId="0" fontId="16" fillId="2" borderId="0" xfId="0" applyFont="1" applyFill="1" applyAlignment="1">
      <alignment horizontal="center"/>
    </xf>
    <xf numFmtId="0" fontId="28" fillId="2" borderId="0" xfId="0" applyFont="1" applyFill="1" applyAlignment="1">
      <alignment horizontal="center"/>
    </xf>
    <xf numFmtId="0" fontId="6" fillId="0" borderId="0" xfId="0" applyFont="1" applyAlignment="1">
      <alignment horizontal="center" vertical="center"/>
    </xf>
    <xf numFmtId="0" fontId="19" fillId="0" borderId="0" xfId="0" applyFont="1" applyAlignment="1">
      <alignment horizontal="center" vertical="center"/>
    </xf>
    <xf numFmtId="0" fontId="16" fillId="2" borderId="0" xfId="0" applyFont="1" applyFill="1" applyAlignment="1">
      <alignment horizontal="center" vertical="center"/>
    </xf>
    <xf numFmtId="0" fontId="22" fillId="2" borderId="11" xfId="0" applyFont="1" applyFill="1" applyBorder="1"/>
    <xf numFmtId="0" fontId="22" fillId="2" borderId="0" xfId="0" applyFont="1" applyFill="1" applyAlignment="1">
      <alignment horizontal="center"/>
    </xf>
    <xf numFmtId="0" fontId="16" fillId="2" borderId="0" xfId="0" applyFont="1" applyFill="1"/>
    <xf numFmtId="0" fontId="16" fillId="2" borderId="5" xfId="0" applyFont="1" applyFill="1" applyBorder="1"/>
    <xf numFmtId="0" fontId="28" fillId="2" borderId="0" xfId="0" applyFont="1" applyFill="1"/>
    <xf numFmtId="0" fontId="6" fillId="0" borderId="0" xfId="0" applyFont="1" applyAlignment="1">
      <alignment horizontal="center"/>
    </xf>
    <xf numFmtId="0" fontId="8" fillId="0" borderId="7" xfId="0" applyFont="1" applyBorder="1" applyAlignment="1">
      <alignment horizontal="center"/>
    </xf>
    <xf numFmtId="0" fontId="16" fillId="2" borderId="5" xfId="0" applyFont="1" applyFill="1" applyBorder="1" applyAlignment="1">
      <alignment horizontal="center" vertical="center"/>
    </xf>
    <xf numFmtId="0" fontId="0" fillId="2" borderId="0" xfId="0" applyFill="1" applyAlignment="1">
      <alignment horizontal="center" vertical="center"/>
    </xf>
    <xf numFmtId="0" fontId="26" fillId="7" borderId="21" xfId="0" applyFont="1" applyFill="1" applyBorder="1" applyAlignment="1">
      <alignment horizontal="center" vertical="center"/>
    </xf>
    <xf numFmtId="0" fontId="7" fillId="12" borderId="21" xfId="0" applyFont="1" applyFill="1" applyBorder="1" applyAlignment="1">
      <alignment horizontal="center" vertical="center"/>
    </xf>
    <xf numFmtId="0" fontId="7" fillId="0" borderId="21" xfId="0" applyFont="1" applyBorder="1" applyAlignment="1">
      <alignment horizontal="left" vertical="center" indent="1"/>
    </xf>
    <xf numFmtId="0" fontId="0" fillId="12" borderId="21" xfId="0" applyFill="1" applyBorder="1" applyAlignment="1">
      <alignment horizontal="center" vertical="center"/>
    </xf>
    <xf numFmtId="0" fontId="0" fillId="0" borderId="21" xfId="0" applyBorder="1" applyAlignment="1">
      <alignment horizontal="left" vertical="center" indent="1"/>
    </xf>
    <xf numFmtId="0" fontId="7" fillId="13" borderId="25" xfId="0" applyFont="1" applyFill="1" applyBorder="1" applyAlignment="1">
      <alignment horizontal="center" vertical="center"/>
    </xf>
    <xf numFmtId="0" fontId="7" fillId="0" borderId="25" xfId="0" applyFont="1" applyBorder="1" applyAlignment="1">
      <alignment horizontal="left" vertical="center" indent="1"/>
    </xf>
    <xf numFmtId="0" fontId="7" fillId="13" borderId="0" xfId="0" applyFont="1" applyFill="1" applyAlignment="1">
      <alignment horizontal="center" vertical="center"/>
    </xf>
    <xf numFmtId="0" fontId="7" fillId="0" borderId="0" xfId="0" applyFont="1" applyAlignment="1">
      <alignment horizontal="left" vertical="center" indent="1"/>
    </xf>
    <xf numFmtId="0" fontId="0" fillId="14" borderId="0" xfId="0" applyFill="1"/>
    <xf numFmtId="0" fontId="16" fillId="0" borderId="0" xfId="0" applyFont="1" applyAlignment="1">
      <alignment horizontal="center" vertical="center"/>
    </xf>
    <xf numFmtId="0" fontId="16" fillId="0" borderId="19" xfId="0" applyFont="1" applyBorder="1" applyAlignment="1">
      <alignment horizontal="center" vertical="center"/>
    </xf>
    <xf numFmtId="4" fontId="16" fillId="0" borderId="8" xfId="0" applyNumberFormat="1" applyFont="1" applyBorder="1" applyAlignment="1">
      <alignment horizontal="center" vertical="center"/>
    </xf>
    <xf numFmtId="10" fontId="19" fillId="6" borderId="8" xfId="14" applyNumberFormat="1" applyFont="1" applyFill="1" applyBorder="1" applyAlignment="1">
      <alignment horizontal="center" vertical="center"/>
    </xf>
    <xf numFmtId="10" fontId="19" fillId="5" borderId="8" xfId="14" applyNumberFormat="1" applyFont="1" applyFill="1" applyBorder="1" applyAlignment="1">
      <alignment horizontal="center" vertical="center"/>
    </xf>
    <xf numFmtId="10" fontId="19" fillId="2" borderId="0" xfId="14" applyNumberFormat="1" applyFont="1" applyFill="1" applyBorder="1" applyAlignment="1">
      <alignment horizontal="center" vertical="center"/>
    </xf>
    <xf numFmtId="10" fontId="19" fillId="6" borderId="8" xfId="18" applyNumberFormat="1" applyFont="1" applyFill="1" applyBorder="1" applyAlignment="1">
      <alignment horizontal="center" vertical="center"/>
    </xf>
    <xf numFmtId="10" fontId="19" fillId="4" borderId="8" xfId="18" applyNumberFormat="1" applyFont="1" applyFill="1" applyBorder="1" applyAlignment="1">
      <alignment horizontal="center" vertical="center"/>
    </xf>
    <xf numFmtId="10" fontId="19" fillId="4" borderId="8" xfId="14" applyNumberFormat="1" applyFont="1" applyFill="1" applyBorder="1" applyAlignment="1">
      <alignment horizontal="center" vertical="center"/>
    </xf>
    <xf numFmtId="0" fontId="7" fillId="12" borderId="0" xfId="0" applyFont="1" applyFill="1" applyAlignment="1">
      <alignment horizontal="center" vertical="center"/>
    </xf>
    <xf numFmtId="0" fontId="7" fillId="2" borderId="21" xfId="0" applyFont="1" applyFill="1" applyBorder="1" applyAlignment="1">
      <alignment horizontal="left" vertical="center" indent="1"/>
    </xf>
    <xf numFmtId="168" fontId="6" fillId="0" borderId="0" xfId="0" applyNumberFormat="1" applyFont="1" applyAlignment="1">
      <alignment horizontal="center" vertical="center"/>
    </xf>
    <xf numFmtId="168" fontId="8" fillId="0" borderId="7" xfId="0" applyNumberFormat="1" applyFont="1" applyBorder="1" applyAlignment="1">
      <alignment horizontal="center" vertical="center"/>
    </xf>
    <xf numFmtId="168" fontId="0" fillId="0" borderId="0" xfId="0" applyNumberFormat="1" applyAlignment="1">
      <alignment horizontal="center" vertical="center"/>
    </xf>
    <xf numFmtId="0" fontId="29" fillId="0" borderId="0" xfId="0" applyFont="1" applyAlignment="1">
      <alignment horizontal="center" vertical="center" wrapText="1"/>
    </xf>
    <xf numFmtId="0" fontId="18" fillId="0" borderId="0" xfId="0" applyFont="1" applyAlignment="1">
      <alignment horizontal="center" vertical="center"/>
    </xf>
    <xf numFmtId="0" fontId="26" fillId="0" borderId="0" xfId="0" applyFont="1" applyAlignment="1">
      <alignment horizontal="center" vertical="center"/>
    </xf>
    <xf numFmtId="0" fontId="29" fillId="0" borderId="0" xfId="0" applyFont="1" applyAlignment="1">
      <alignment horizontal="center" vertical="center"/>
    </xf>
    <xf numFmtId="0" fontId="20" fillId="0" borderId="0" xfId="0" applyFont="1" applyAlignment="1">
      <alignment horizontal="center" vertical="center"/>
    </xf>
    <xf numFmtId="0" fontId="21" fillId="0" borderId="24" xfId="0" applyFont="1" applyBorder="1" applyAlignment="1">
      <alignment horizontal="center" vertical="center"/>
    </xf>
    <xf numFmtId="0" fontId="30" fillId="0" borderId="3" xfId="0" applyFont="1" applyBorder="1"/>
    <xf numFmtId="0" fontId="17" fillId="0" borderId="0" xfId="0" applyFont="1"/>
    <xf numFmtId="0" fontId="34" fillId="2" borderId="0" xfId="0" applyFont="1" applyFill="1" applyAlignment="1">
      <alignment horizontal="center" vertical="center"/>
    </xf>
    <xf numFmtId="15" fontId="34" fillId="2" borderId="0" xfId="0" applyNumberFormat="1" applyFont="1" applyFill="1" applyAlignment="1">
      <alignment horizontal="center" vertical="center"/>
    </xf>
    <xf numFmtId="0" fontId="34" fillId="0" borderId="0" xfId="0" applyFont="1" applyAlignment="1">
      <alignment horizontal="center" vertical="center"/>
    </xf>
    <xf numFmtId="15" fontId="34" fillId="0" borderId="0" xfId="0" applyNumberFormat="1" applyFont="1" applyAlignment="1">
      <alignment horizontal="center" vertical="center"/>
    </xf>
    <xf numFmtId="0" fontId="35" fillId="0" borderId="0" xfId="0" applyFont="1"/>
    <xf numFmtId="0" fontId="36" fillId="0" borderId="0" xfId="0" applyFont="1"/>
    <xf numFmtId="0" fontId="24" fillId="8" borderId="24" xfId="0" applyFont="1" applyFill="1" applyBorder="1" applyAlignment="1">
      <alignment horizontal="center" vertical="center" wrapText="1"/>
    </xf>
    <xf numFmtId="0" fontId="16" fillId="0" borderId="12" xfId="0" applyFont="1" applyBorder="1" applyAlignment="1">
      <alignment horizontal="center" vertical="center"/>
    </xf>
    <xf numFmtId="0" fontId="16" fillId="16" borderId="0" xfId="0" applyFont="1" applyFill="1" applyAlignment="1">
      <alignment horizontal="center" vertical="center"/>
    </xf>
    <xf numFmtId="0" fontId="30" fillId="0" borderId="0" xfId="0" applyFont="1"/>
    <xf numFmtId="0" fontId="41" fillId="0" borderId="0" xfId="0" applyFont="1" applyAlignment="1">
      <alignment horizontal="center" vertical="center" wrapText="1"/>
    </xf>
    <xf numFmtId="0" fontId="42" fillId="0" borderId="0" xfId="0" applyFont="1" applyAlignment="1">
      <alignment horizontal="center" vertical="center"/>
    </xf>
    <xf numFmtId="0" fontId="43" fillId="0" borderId="0" xfId="0" applyFont="1" applyAlignment="1">
      <alignment horizontal="center" vertical="center"/>
    </xf>
    <xf numFmtId="0" fontId="8" fillId="0" borderId="7" xfId="0" applyFont="1" applyBorder="1" applyAlignment="1">
      <alignment horizontal="justify" vertical="center" wrapText="1"/>
    </xf>
    <xf numFmtId="0" fontId="19" fillId="0" borderId="0" xfId="0" applyFont="1"/>
    <xf numFmtId="0" fontId="19" fillId="0" borderId="22" xfId="0" applyFont="1" applyBorder="1"/>
    <xf numFmtId="0" fontId="24" fillId="8" borderId="27" xfId="0" applyFont="1" applyFill="1" applyBorder="1" applyAlignment="1">
      <alignment horizontal="center" vertical="center" wrapText="1"/>
    </xf>
    <xf numFmtId="0" fontId="25" fillId="0" borderId="27" xfId="0" applyFont="1" applyBorder="1" applyAlignment="1">
      <alignment horizontal="center" vertical="center" wrapText="1"/>
    </xf>
    <xf numFmtId="0" fontId="21" fillId="0" borderId="27" xfId="0" applyFont="1" applyBorder="1" applyAlignment="1">
      <alignment horizontal="center" vertical="center"/>
    </xf>
    <xf numFmtId="0" fontId="24" fillId="8" borderId="26" xfId="0" applyFont="1" applyFill="1" applyBorder="1" applyAlignment="1">
      <alignment horizontal="center" vertical="center" wrapText="1"/>
    </xf>
    <xf numFmtId="0" fontId="16" fillId="10" borderId="26" xfId="0" applyFont="1" applyFill="1" applyBorder="1" applyAlignment="1">
      <alignment horizontal="center" vertical="center" wrapText="1"/>
    </xf>
    <xf numFmtId="0" fontId="25" fillId="10" borderId="26" xfId="0" applyFont="1" applyFill="1" applyBorder="1" applyAlignment="1">
      <alignment horizontal="center" vertical="center" wrapText="1"/>
    </xf>
    <xf numFmtId="165" fontId="25" fillId="10" borderId="26" xfId="0" applyNumberFormat="1" applyFont="1" applyFill="1" applyBorder="1" applyAlignment="1">
      <alignment horizontal="center" vertical="center" wrapText="1"/>
    </xf>
    <xf numFmtId="0" fontId="24" fillId="9" borderId="26" xfId="0" applyFont="1" applyFill="1" applyBorder="1" applyAlignment="1">
      <alignment horizontal="center" vertical="center" wrapText="1"/>
    </xf>
    <xf numFmtId="168" fontId="21" fillId="11" borderId="26" xfId="18" applyNumberFormat="1" applyFont="1" applyFill="1" applyBorder="1" applyAlignment="1">
      <alignment horizontal="center" vertical="center" wrapText="1"/>
    </xf>
    <xf numFmtId="9" fontId="21" fillId="11" borderId="26" xfId="18" applyFont="1" applyFill="1" applyBorder="1" applyAlignment="1">
      <alignment horizontal="center" vertical="center" wrapText="1"/>
    </xf>
    <xf numFmtId="9" fontId="24" fillId="8" borderId="26" xfId="14" applyFont="1" applyFill="1" applyBorder="1" applyAlignment="1">
      <alignment horizontal="center" vertical="center" wrapText="1"/>
    </xf>
    <xf numFmtId="0" fontId="24" fillId="17" borderId="26" xfId="0" applyFont="1" applyFill="1" applyBorder="1" applyAlignment="1">
      <alignment horizontal="center" vertical="center" wrapText="1"/>
    </xf>
    <xf numFmtId="0" fontId="24" fillId="18" borderId="26" xfId="0" applyFont="1" applyFill="1" applyBorder="1" applyAlignment="1">
      <alignment horizontal="center" vertical="center" wrapText="1"/>
    </xf>
    <xf numFmtId="0" fontId="25" fillId="0" borderId="26" xfId="0" applyFont="1" applyBorder="1" applyAlignment="1">
      <alignment horizontal="center" vertical="center" wrapText="1"/>
    </xf>
    <xf numFmtId="0" fontId="21" fillId="0" borderId="26" xfId="0" applyFont="1" applyBorder="1" applyAlignment="1">
      <alignment horizontal="center" vertical="center" wrapText="1"/>
    </xf>
    <xf numFmtId="0" fontId="16" fillId="0" borderId="26"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26" xfId="0" applyFont="1" applyBorder="1" applyAlignment="1">
      <alignment horizontal="justify" vertical="center" wrapText="1"/>
    </xf>
    <xf numFmtId="0" fontId="6" fillId="0" borderId="26" xfId="0" applyFont="1" applyBorder="1" applyAlignment="1" applyProtection="1">
      <alignment horizontal="justify" vertical="center" wrapText="1"/>
      <protection locked="0"/>
    </xf>
    <xf numFmtId="0" fontId="6" fillId="0" borderId="26" xfId="0" applyFont="1" applyBorder="1" applyAlignment="1" applyProtection="1">
      <alignment horizontal="center" vertical="center" wrapText="1"/>
      <protection locked="0"/>
    </xf>
    <xf numFmtId="167" fontId="6" fillId="0" borderId="26" xfId="0" applyNumberFormat="1" applyFont="1" applyBorder="1" applyAlignment="1" applyProtection="1">
      <alignment horizontal="center" vertical="center" wrapText="1"/>
      <protection locked="0"/>
    </xf>
    <xf numFmtId="164" fontId="6" fillId="0" borderId="26" xfId="0" applyNumberFormat="1" applyFont="1" applyBorder="1" applyAlignment="1">
      <alignment horizontal="center" vertical="center" wrapText="1"/>
    </xf>
    <xf numFmtId="0" fontId="25" fillId="0" borderId="26" xfId="0" applyFont="1" applyBorder="1" applyAlignment="1" applyProtection="1">
      <alignment horizontal="justify" vertical="center" wrapText="1"/>
      <protection locked="0"/>
    </xf>
    <xf numFmtId="168" fontId="21" fillId="0" borderId="26" xfId="18" applyNumberFormat="1" applyFont="1" applyFill="1" applyBorder="1" applyAlignment="1">
      <alignment horizontal="center" vertical="center" wrapText="1"/>
    </xf>
    <xf numFmtId="1" fontId="25" fillId="0" borderId="26" xfId="0" applyNumberFormat="1" applyFont="1" applyBorder="1" applyAlignment="1">
      <alignment horizontal="center" vertical="center" wrapText="1"/>
    </xf>
    <xf numFmtId="166" fontId="21" fillId="0" borderId="26" xfId="18" applyNumberFormat="1" applyFont="1" applyFill="1" applyBorder="1" applyAlignment="1">
      <alignment horizontal="center" vertical="center" wrapText="1"/>
    </xf>
    <xf numFmtId="1" fontId="21" fillId="0" borderId="26" xfId="0" applyNumberFormat="1" applyFont="1" applyBorder="1" applyAlignment="1">
      <alignment horizontal="center" vertical="center" wrapText="1"/>
    </xf>
    <xf numFmtId="0" fontId="44" fillId="0" borderId="26" xfId="0" applyFont="1" applyBorder="1"/>
    <xf numFmtId="0" fontId="6" fillId="0" borderId="26" xfId="0" applyFont="1" applyBorder="1" applyAlignment="1">
      <alignment horizontal="center" vertical="center"/>
    </xf>
    <xf numFmtId="0" fontId="31" fillId="0" borderId="26" xfId="0" applyFont="1" applyBorder="1" applyAlignment="1">
      <alignment horizontal="justify" vertical="center" wrapText="1" readingOrder="1"/>
    </xf>
    <xf numFmtId="0" fontId="31" fillId="0" borderId="26" xfId="0" applyFont="1" applyBorder="1" applyAlignment="1">
      <alignment horizontal="center" vertical="center" wrapText="1" readingOrder="1"/>
    </xf>
    <xf numFmtId="14" fontId="31" fillId="0" borderId="26" xfId="0" applyNumberFormat="1" applyFont="1" applyBorder="1" applyAlignment="1">
      <alignment horizontal="center" vertical="center" wrapText="1" readingOrder="1"/>
    </xf>
    <xf numFmtId="14" fontId="6" fillId="0" borderId="26" xfId="0" applyNumberFormat="1" applyFont="1" applyBorder="1" applyAlignment="1">
      <alignment horizontal="center" vertical="center" wrapText="1"/>
    </xf>
    <xf numFmtId="168" fontId="6" fillId="0" borderId="26" xfId="0" applyNumberFormat="1" applyFont="1" applyBorder="1" applyAlignment="1">
      <alignment horizontal="center" vertical="center" wrapText="1"/>
    </xf>
    <xf numFmtId="168" fontId="6" fillId="0" borderId="26" xfId="0" applyNumberFormat="1" applyFont="1" applyBorder="1" applyAlignment="1">
      <alignment horizontal="center" vertical="center"/>
    </xf>
    <xf numFmtId="0" fontId="0" fillId="0" borderId="26" xfId="0" applyBorder="1" applyAlignment="1">
      <alignment horizontal="center" vertical="center"/>
    </xf>
    <xf numFmtId="168" fontId="16" fillId="0" borderId="26" xfId="0" applyNumberFormat="1" applyFont="1" applyBorder="1" applyAlignment="1" applyProtection="1">
      <alignment horizontal="center" vertical="center" wrapText="1"/>
      <protection locked="0"/>
    </xf>
    <xf numFmtId="168" fontId="6" fillId="0" borderId="26" xfId="0" applyNumberFormat="1" applyFont="1" applyBorder="1" applyAlignment="1" applyProtection="1">
      <alignment horizontal="center" vertical="center" wrapText="1"/>
      <protection locked="0"/>
    </xf>
    <xf numFmtId="0" fontId="0" fillId="0" borderId="26" xfId="0" applyBorder="1" applyAlignment="1">
      <alignment horizontal="center" vertical="center" wrapText="1"/>
    </xf>
    <xf numFmtId="0" fontId="27" fillId="0" borderId="26" xfId="0" applyFont="1" applyBorder="1" applyAlignment="1" applyProtection="1">
      <alignment horizontal="justify" vertical="center" wrapText="1"/>
      <protection locked="0"/>
    </xf>
    <xf numFmtId="168" fontId="6" fillId="0" borderId="26" xfId="0" applyNumberFormat="1" applyFont="1" applyBorder="1" applyAlignment="1">
      <alignment vertical="center"/>
    </xf>
    <xf numFmtId="167" fontId="6" fillId="0" borderId="26" xfId="0" applyNumberFormat="1" applyFont="1" applyBorder="1" applyAlignment="1">
      <alignment horizontal="center" vertical="center" wrapText="1"/>
    </xf>
    <xf numFmtId="167" fontId="6" fillId="0" borderId="26" xfId="0" applyNumberFormat="1" applyFont="1" applyBorder="1" applyAlignment="1">
      <alignment horizontal="center" vertical="center"/>
    </xf>
    <xf numFmtId="0" fontId="16" fillId="0" borderId="26" xfId="0" applyFont="1" applyBorder="1" applyAlignment="1">
      <alignment horizontal="justify" vertical="center" wrapText="1"/>
    </xf>
    <xf numFmtId="0" fontId="16" fillId="0" borderId="26" xfId="0" applyFont="1" applyBorder="1" applyAlignment="1" applyProtection="1">
      <alignment horizontal="justify" vertical="center" wrapText="1"/>
      <protection locked="0"/>
    </xf>
    <xf numFmtId="0" fontId="16" fillId="0" borderId="26" xfId="0" applyFont="1" applyBorder="1" applyAlignment="1" applyProtection="1">
      <alignment horizontal="center" vertical="center" wrapText="1"/>
      <protection locked="0"/>
    </xf>
    <xf numFmtId="167" fontId="16" fillId="0" borderId="26" xfId="0" applyNumberFormat="1" applyFont="1" applyBorder="1" applyAlignment="1" applyProtection="1">
      <alignment horizontal="center" vertical="center" wrapText="1"/>
      <protection locked="0"/>
    </xf>
    <xf numFmtId="167" fontId="6" fillId="0" borderId="26" xfId="33" applyNumberFormat="1" applyFont="1" applyFill="1" applyBorder="1" applyAlignment="1">
      <alignment horizontal="center" vertical="center" wrapText="1"/>
    </xf>
    <xf numFmtId="0" fontId="21" fillId="0" borderId="26" xfId="0" applyFont="1" applyBorder="1" applyAlignment="1" applyProtection="1">
      <alignment horizontal="center" vertical="center" wrapText="1"/>
      <protection locked="0"/>
    </xf>
    <xf numFmtId="0" fontId="25" fillId="0" borderId="26" xfId="0" applyFont="1" applyBorder="1" applyAlignment="1">
      <alignment horizontal="justify" vertical="center" wrapText="1"/>
    </xf>
    <xf numFmtId="0" fontId="25" fillId="0" borderId="26" xfId="0" applyFont="1" applyBorder="1" applyAlignment="1">
      <alignment horizontal="center" vertical="center"/>
    </xf>
    <xf numFmtId="168" fontId="25" fillId="0" borderId="26" xfId="0" applyNumberFormat="1" applyFont="1" applyBorder="1" applyAlignment="1">
      <alignment horizontal="center" vertical="center"/>
    </xf>
    <xf numFmtId="0" fontId="21" fillId="0" borderId="26" xfId="0" applyFont="1" applyBorder="1" applyAlignment="1" applyProtection="1">
      <alignment horizontal="justify" vertical="center" wrapText="1"/>
      <protection locked="0"/>
    </xf>
    <xf numFmtId="168" fontId="21" fillId="0" borderId="26" xfId="0" applyNumberFormat="1" applyFont="1" applyBorder="1" applyAlignment="1" applyProtection="1">
      <alignment horizontal="center" vertical="center" wrapText="1"/>
      <protection locked="0"/>
    </xf>
    <xf numFmtId="0" fontId="25" fillId="0" borderId="26" xfId="0" applyFont="1" applyBorder="1" applyAlignment="1" applyProtection="1">
      <alignment horizontal="center" vertical="center" wrapText="1"/>
      <protection locked="0"/>
    </xf>
    <xf numFmtId="168" fontId="25" fillId="0" borderId="26" xfId="0" applyNumberFormat="1" applyFont="1" applyBorder="1" applyAlignment="1" applyProtection="1">
      <alignment horizontal="center" vertical="center" wrapText="1"/>
      <protection locked="0"/>
    </xf>
    <xf numFmtId="14" fontId="25" fillId="0" borderId="26" xfId="0" applyNumberFormat="1" applyFont="1" applyBorder="1" applyAlignment="1" applyProtection="1">
      <alignment horizontal="justify" vertical="center" wrapText="1"/>
      <protection locked="0"/>
    </xf>
    <xf numFmtId="0" fontId="21" fillId="0" borderId="26" xfId="0" applyFont="1" applyBorder="1" applyAlignment="1">
      <alignment horizontal="justify" vertical="center" wrapText="1"/>
    </xf>
    <xf numFmtId="168" fontId="21" fillId="0" borderId="26" xfId="0" applyNumberFormat="1" applyFont="1" applyBorder="1" applyAlignment="1">
      <alignment horizontal="center" vertical="center" wrapText="1"/>
    </xf>
    <xf numFmtId="164" fontId="21" fillId="0" borderId="26" xfId="0" applyNumberFormat="1" applyFont="1" applyBorder="1" applyAlignment="1">
      <alignment horizontal="center" vertical="center" wrapText="1"/>
    </xf>
    <xf numFmtId="164" fontId="16" fillId="0" borderId="26" xfId="0" applyNumberFormat="1" applyFont="1" applyBorder="1" applyAlignment="1">
      <alignment horizontal="center" vertical="center" wrapText="1"/>
    </xf>
    <xf numFmtId="164" fontId="21" fillId="0" borderId="26" xfId="0" applyNumberFormat="1" applyFont="1" applyBorder="1" applyAlignment="1">
      <alignment horizontal="justify" vertical="center" wrapText="1"/>
    </xf>
    <xf numFmtId="0" fontId="31" fillId="0" borderId="26" xfId="0" applyFont="1" applyBorder="1" applyAlignment="1">
      <alignment horizontal="center" vertical="center"/>
    </xf>
    <xf numFmtId="167" fontId="25" fillId="0" borderId="26" xfId="0" applyNumberFormat="1" applyFont="1" applyBorder="1" applyAlignment="1" applyProtection="1">
      <alignment horizontal="center" vertical="center" wrapText="1"/>
      <protection locked="0"/>
    </xf>
    <xf numFmtId="167" fontId="21" fillId="0" borderId="26" xfId="0" applyNumberFormat="1" applyFont="1" applyBorder="1" applyAlignment="1" applyProtection="1">
      <alignment horizontal="center" vertical="center" wrapText="1"/>
      <protection locked="0"/>
    </xf>
    <xf numFmtId="168" fontId="25" fillId="0" borderId="26" xfId="0" applyNumberFormat="1" applyFont="1" applyBorder="1" applyAlignment="1">
      <alignment horizontal="center" vertical="center" wrapText="1"/>
    </xf>
    <xf numFmtId="2" fontId="21" fillId="0" borderId="26" xfId="0" applyNumberFormat="1" applyFont="1" applyBorder="1" applyAlignment="1">
      <alignment horizontal="justify" vertical="center" wrapText="1"/>
    </xf>
    <xf numFmtId="0" fontId="27" fillId="0" borderId="26" xfId="0" applyFont="1" applyBorder="1" applyAlignment="1">
      <alignment horizontal="justify" vertical="center" wrapText="1"/>
    </xf>
    <xf numFmtId="0" fontId="16" fillId="0" borderId="26" xfId="0" applyFont="1" applyBorder="1" applyAlignment="1">
      <alignment horizontal="center" vertical="center"/>
    </xf>
    <xf numFmtId="0" fontId="25" fillId="0" borderId="26" xfId="1" applyFont="1" applyBorder="1" applyAlignment="1">
      <alignment horizontal="justify" vertical="center" wrapText="1"/>
    </xf>
    <xf numFmtId="0" fontId="21" fillId="0" borderId="26" xfId="1" applyFont="1" applyBorder="1" applyAlignment="1">
      <alignment horizontal="justify" vertical="center" wrapText="1"/>
    </xf>
    <xf numFmtId="0" fontId="21" fillId="0" borderId="26" xfId="1" applyFont="1" applyBorder="1" applyAlignment="1">
      <alignment horizontal="center" vertical="center" wrapText="1"/>
    </xf>
    <xf numFmtId="0" fontId="25" fillId="0" borderId="26" xfId="1" applyFont="1" applyBorder="1" applyAlignment="1">
      <alignment horizontal="center" vertical="center" wrapText="1"/>
    </xf>
    <xf numFmtId="168" fontId="25" fillId="0" borderId="26" xfId="1" applyNumberFormat="1" applyFont="1" applyBorder="1" applyAlignment="1">
      <alignment horizontal="center" vertical="center" wrapText="1"/>
    </xf>
    <xf numFmtId="167" fontId="21" fillId="0" borderId="26" xfId="1" applyNumberFormat="1" applyFont="1" applyBorder="1" applyAlignment="1">
      <alignment horizontal="justify" vertical="center" wrapText="1"/>
    </xf>
    <xf numFmtId="49" fontId="25" fillId="0" borderId="26" xfId="1" applyNumberFormat="1" applyFont="1" applyBorder="1" applyAlignment="1">
      <alignment horizontal="center" vertical="center" wrapText="1"/>
    </xf>
    <xf numFmtId="0" fontId="25" fillId="0" borderId="26" xfId="0" applyFont="1" applyBorder="1" applyAlignment="1">
      <alignment horizontal="justify" vertical="center"/>
    </xf>
    <xf numFmtId="168" fontId="21" fillId="0" borderId="26" xfId="1" applyNumberFormat="1" applyFont="1" applyBorder="1" applyAlignment="1">
      <alignment horizontal="center" vertical="center" wrapText="1"/>
    </xf>
    <xf numFmtId="168" fontId="21" fillId="0" borderId="26" xfId="15" applyNumberFormat="1" applyFont="1" applyBorder="1" applyAlignment="1">
      <alignment horizontal="center" vertical="center" wrapText="1"/>
    </xf>
    <xf numFmtId="0" fontId="21" fillId="0" borderId="26" xfId="15" applyFont="1" applyBorder="1" applyAlignment="1">
      <alignment horizontal="justify" vertical="center" wrapText="1"/>
    </xf>
    <xf numFmtId="0" fontId="21" fillId="0" borderId="26" xfId="15" applyFont="1" applyBorder="1" applyAlignment="1">
      <alignment horizontal="center" vertical="center" wrapText="1"/>
    </xf>
    <xf numFmtId="0" fontId="21" fillId="0" borderId="26" xfId="0" applyFont="1" applyBorder="1" applyAlignment="1">
      <alignment horizontal="left" vertical="center" wrapText="1"/>
    </xf>
    <xf numFmtId="1" fontId="21" fillId="0" borderId="26" xfId="0" applyNumberFormat="1" applyFont="1" applyBorder="1" applyAlignment="1">
      <alignment horizontal="justify" vertical="center" wrapText="1"/>
    </xf>
    <xf numFmtId="0" fontId="21" fillId="0" borderId="26" xfId="0" applyFont="1" applyBorder="1" applyAlignment="1">
      <alignment horizontal="center" vertical="center"/>
    </xf>
    <xf numFmtId="168" fontId="21" fillId="0" borderId="26" xfId="0" applyNumberFormat="1" applyFont="1" applyBorder="1" applyAlignment="1">
      <alignment horizontal="center" vertical="center"/>
    </xf>
    <xf numFmtId="168" fontId="21" fillId="0" borderId="26" xfId="0" applyNumberFormat="1" applyFont="1" applyBorder="1" applyAlignment="1">
      <alignment horizontal="justify" vertical="center" wrapText="1"/>
    </xf>
    <xf numFmtId="0" fontId="21" fillId="0" borderId="26" xfId="0" applyFont="1" applyBorder="1" applyAlignment="1">
      <alignment horizontal="justify" vertical="center"/>
    </xf>
    <xf numFmtId="0" fontId="21" fillId="15" borderId="26" xfId="0" applyFont="1" applyFill="1" applyBorder="1" applyAlignment="1">
      <alignment horizontal="center" vertical="center" wrapText="1"/>
    </xf>
    <xf numFmtId="168" fontId="37" fillId="0" borderId="26" xfId="0" applyNumberFormat="1" applyFont="1" applyBorder="1" applyAlignment="1">
      <alignment horizontal="center" vertical="center" wrapText="1"/>
    </xf>
    <xf numFmtId="0" fontId="37" fillId="0" borderId="26" xfId="0" applyFont="1" applyBorder="1" applyAlignment="1">
      <alignment horizontal="justify" vertical="center" wrapText="1"/>
    </xf>
    <xf numFmtId="1" fontId="25" fillId="0" borderId="26" xfId="0" applyNumberFormat="1" applyFont="1" applyBorder="1" applyAlignment="1">
      <alignment horizontal="justify" vertical="center" wrapText="1"/>
    </xf>
    <xf numFmtId="4" fontId="21" fillId="0" borderId="26" xfId="0" applyNumberFormat="1" applyFont="1" applyBorder="1" applyAlignment="1">
      <alignment horizontal="center"/>
    </xf>
    <xf numFmtId="0" fontId="21" fillId="0" borderId="26" xfId="0" applyFont="1" applyBorder="1"/>
    <xf numFmtId="0" fontId="19" fillId="0" borderId="8" xfId="0" applyFont="1" applyBorder="1" applyAlignment="1">
      <alignment horizontal="center" vertical="center"/>
    </xf>
    <xf numFmtId="0" fontId="19" fillId="0" borderId="9" xfId="0" applyFont="1" applyBorder="1" applyAlignment="1">
      <alignment horizontal="center" vertical="center" wrapText="1"/>
    </xf>
    <xf numFmtId="0" fontId="19" fillId="0" borderId="9" xfId="0" applyFont="1" applyBorder="1" applyAlignment="1">
      <alignment horizontal="center" vertical="center"/>
    </xf>
    <xf numFmtId="0" fontId="27" fillId="0" borderId="26" xfId="0" applyFont="1" applyBorder="1" applyAlignment="1">
      <alignment horizontal="center" vertical="center" wrapText="1"/>
    </xf>
    <xf numFmtId="0" fontId="30" fillId="0" borderId="3" xfId="0" applyFont="1" applyBorder="1"/>
    <xf numFmtId="0" fontId="17" fillId="0" borderId="0" xfId="0" applyFont="1"/>
    <xf numFmtId="0" fontId="6" fillId="0" borderId="0" xfId="0" applyFont="1"/>
    <xf numFmtId="0" fontId="16" fillId="2" borderId="6" xfId="0" applyFont="1" applyFill="1" applyBorder="1" applyAlignment="1">
      <alignment horizontal="center"/>
    </xf>
    <xf numFmtId="0" fontId="16" fillId="2" borderId="7" xfId="0" applyFont="1" applyFill="1" applyBorder="1" applyAlignment="1">
      <alignment horizontal="center"/>
    </xf>
    <xf numFmtId="0" fontId="16" fillId="2" borderId="1" xfId="0" applyFont="1" applyFill="1" applyBorder="1" applyAlignment="1">
      <alignment horizontal="center"/>
    </xf>
    <xf numFmtId="0" fontId="6" fillId="0" borderId="6" xfId="0" applyFont="1" applyBorder="1" applyAlignment="1">
      <alignment horizontal="center" vertical="center" wrapText="1"/>
    </xf>
    <xf numFmtId="0" fontId="6" fillId="0" borderId="1" xfId="0" applyFont="1" applyBorder="1" applyAlignment="1">
      <alignment horizontal="center" vertical="center" wrapText="1"/>
    </xf>
    <xf numFmtId="0" fontId="16" fillId="0" borderId="0" xfId="0" applyFont="1" applyAlignment="1">
      <alignment horizontal="center"/>
    </xf>
    <xf numFmtId="0" fontId="6" fillId="0" borderId="0" xfId="0" applyFont="1" applyAlignment="1">
      <alignment horizontal="center"/>
    </xf>
    <xf numFmtId="0" fontId="8" fillId="0" borderId="0" xfId="0" applyFont="1" applyAlignment="1">
      <alignment horizontal="left"/>
    </xf>
    <xf numFmtId="0" fontId="19" fillId="0" borderId="6" xfId="0" applyFont="1" applyBorder="1" applyAlignment="1">
      <alignment horizontal="center"/>
    </xf>
    <xf numFmtId="0" fontId="8" fillId="0" borderId="7" xfId="0" applyFont="1" applyBorder="1" applyAlignment="1">
      <alignment horizontal="center"/>
    </xf>
    <xf numFmtId="0" fontId="6" fillId="0" borderId="0" xfId="0" applyFont="1" applyAlignment="1" applyProtection="1">
      <alignment horizontal="center"/>
      <protection locked="0"/>
    </xf>
    <xf numFmtId="0" fontId="8" fillId="0" borderId="23" xfId="0" applyFont="1" applyBorder="1" applyAlignment="1" applyProtection="1">
      <alignment horizontal="center"/>
      <protection locked="0"/>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1" xfId="0" applyFont="1" applyBorder="1" applyAlignment="1">
      <alignment horizontal="center" vertical="center"/>
    </xf>
    <xf numFmtId="0" fontId="19" fillId="0" borderId="13" xfId="0" applyFont="1" applyBorder="1" applyAlignment="1">
      <alignment horizontal="center" vertical="center"/>
    </xf>
    <xf numFmtId="0" fontId="19" fillId="0" borderId="14" xfId="0" applyFont="1" applyBorder="1" applyAlignment="1">
      <alignment horizontal="center" vertical="center"/>
    </xf>
    <xf numFmtId="0" fontId="19" fillId="0" borderId="16" xfId="0" applyFont="1" applyBorder="1" applyAlignment="1">
      <alignment horizontal="center" vertical="center"/>
    </xf>
    <xf numFmtId="0" fontId="19" fillId="0" borderId="15" xfId="0" applyFont="1" applyBorder="1" applyAlignment="1">
      <alignment horizontal="center" vertical="center"/>
    </xf>
    <xf numFmtId="0" fontId="19" fillId="0" borderId="5" xfId="0" applyFont="1" applyBorder="1" applyAlignment="1">
      <alignment horizontal="center" vertical="center"/>
    </xf>
    <xf numFmtId="0" fontId="19" fillId="0" borderId="10" xfId="0" applyFont="1" applyBorder="1" applyAlignment="1">
      <alignment horizontal="center" vertical="center"/>
    </xf>
    <xf numFmtId="0" fontId="19" fillId="0" borderId="6" xfId="0" applyFont="1" applyBorder="1" applyAlignment="1">
      <alignment horizontal="center" vertical="center"/>
    </xf>
    <xf numFmtId="0" fontId="19" fillId="0" borderId="1" xfId="0" applyFont="1" applyBorder="1" applyAlignment="1">
      <alignment horizontal="center" vertical="center"/>
    </xf>
  </cellXfs>
  <cellStyles count="35">
    <cellStyle name="Millares 2" xfId="19" xr:uid="{757B1AAE-6027-4EC9-9400-A48672338970}"/>
    <cellStyle name="Millares 3" xfId="28" xr:uid="{4C1A1BE3-862D-4139-A3F2-C75597EAEA56}"/>
    <cellStyle name="Moneda" xfId="33" builtinId="4"/>
    <cellStyle name="Normal" xfId="0" builtinId="0"/>
    <cellStyle name="Normal 10" xfId="22" xr:uid="{35B8BCBE-B331-423A-847F-004600274886}"/>
    <cellStyle name="Normal 11" xfId="32" xr:uid="{2554E0F7-56C8-42AF-9535-557C9C501346}"/>
    <cellStyle name="Normal 13 2" xfId="1" xr:uid="{00000000-0005-0000-0000-000002000000}"/>
    <cellStyle name="Normal 2" xfId="2" xr:uid="{00000000-0005-0000-0000-000003000000}"/>
    <cellStyle name="Normal 2 2" xfId="23" xr:uid="{0ED642E3-7CAF-4C14-BF1D-662445CB9683}"/>
    <cellStyle name="Normal 2 3" xfId="31" xr:uid="{77E1B34C-39B3-4DEA-B6F2-46AEF65C1A58}"/>
    <cellStyle name="Normal 2 3 2" xfId="3" xr:uid="{00000000-0005-0000-0000-000004000000}"/>
    <cellStyle name="Normal 2 4" xfId="34" xr:uid="{0C55C242-3343-4643-980C-A96F2E91FE0F}"/>
    <cellStyle name="Normal 3" xfId="4" xr:uid="{00000000-0005-0000-0000-000005000000}"/>
    <cellStyle name="Normal 4" xfId="5" xr:uid="{00000000-0005-0000-0000-000006000000}"/>
    <cellStyle name="Normal 4 2" xfId="6" xr:uid="{00000000-0005-0000-0000-000007000000}"/>
    <cellStyle name="Normal 4 2 2" xfId="24" xr:uid="{F34402E4-E1AB-4278-9F5A-36EF7C7AC01A}"/>
    <cellStyle name="Normal 4 3" xfId="7" xr:uid="{00000000-0005-0000-0000-000008000000}"/>
    <cellStyle name="Normal 5" xfId="8" xr:uid="{00000000-0005-0000-0000-000009000000}"/>
    <cellStyle name="Normal 5 2" xfId="9" xr:uid="{00000000-0005-0000-0000-00000A000000}"/>
    <cellStyle name="Normal 6" xfId="10" xr:uid="{00000000-0005-0000-0000-00000B000000}"/>
    <cellStyle name="Normal 6 2" xfId="25" xr:uid="{148CB59B-4FF7-42E9-B376-C1C50E29C40E}"/>
    <cellStyle name="Normal 7" xfId="11" xr:uid="{00000000-0005-0000-0000-00000C000000}"/>
    <cellStyle name="Normal 7 2" xfId="15" xr:uid="{00000000-0005-0000-0000-00000D000000}"/>
    <cellStyle name="Normal 8" xfId="12" xr:uid="{00000000-0005-0000-0000-00000E000000}"/>
    <cellStyle name="Normal 8 2" xfId="26" xr:uid="{14E5824D-04D6-45A8-892E-6DC674F73F41}"/>
    <cellStyle name="Normal 9" xfId="16" xr:uid="{00000000-0005-0000-0000-00000F000000}"/>
    <cellStyle name="Normal 9 2" xfId="20" xr:uid="{1AED0840-40CB-4AA0-81E1-0773C5508AAA}"/>
    <cellStyle name="Normal 9 3" xfId="29" xr:uid="{EFB032C6-F561-40F5-9B3E-77157DD81026}"/>
    <cellStyle name="Porcentaje" xfId="14" builtinId="5"/>
    <cellStyle name="Porcentaje 2" xfId="17" xr:uid="{00000000-0005-0000-0000-000011000000}"/>
    <cellStyle name="Porcentaje 2 2" xfId="30" xr:uid="{8B6BF7F0-4D2C-4A44-8874-1604551B096B}"/>
    <cellStyle name="Porcentaje 2 3" xfId="13" xr:uid="{00000000-0005-0000-0000-000012000000}"/>
    <cellStyle name="Porcentaje 2 3 2" xfId="27" xr:uid="{18407A24-D771-4F32-82CB-D5F3CFD355A8}"/>
    <cellStyle name="Porcentaje 3" xfId="18" xr:uid="{141E453C-9FC6-4295-A6AC-5246DA752946}"/>
    <cellStyle name="Porcentaje 3 2" xfId="21" xr:uid="{EFB49E58-2ACD-42F8-860E-6D1F538F9185}"/>
  </cellStyles>
  <dxfs count="124">
    <dxf>
      <fill>
        <patternFill>
          <bgColor rgb="FF47CFFF"/>
        </patternFill>
      </fill>
    </dxf>
    <dxf>
      <fill>
        <patternFill>
          <bgColor rgb="FFFFC000"/>
        </patternFill>
      </fill>
    </dxf>
    <dxf>
      <fill>
        <patternFill>
          <bgColor rgb="FF9BEB85"/>
        </patternFill>
      </fill>
    </dxf>
    <dxf>
      <fill>
        <patternFill>
          <bgColor rgb="FFFF7575"/>
        </patternFill>
      </fill>
    </dxf>
    <dxf>
      <fill>
        <patternFill>
          <bgColor rgb="FFC59EE2"/>
        </patternFill>
      </fill>
    </dxf>
    <dxf>
      <fill>
        <patternFill>
          <bgColor theme="5" tint="-0.24994659260841701"/>
        </patternFill>
      </fill>
    </dxf>
    <dxf>
      <fill>
        <patternFill>
          <bgColor rgb="FFFF7575"/>
        </patternFill>
      </fill>
    </dxf>
    <dxf>
      <fill>
        <patternFill>
          <bgColor rgb="FFFFC000"/>
        </patternFill>
      </fill>
    </dxf>
    <dxf>
      <fill>
        <patternFill>
          <bgColor rgb="FFC399DB"/>
        </patternFill>
      </fill>
    </dxf>
    <dxf>
      <fill>
        <patternFill>
          <bgColor rgb="FFFFFB53"/>
        </patternFill>
      </fill>
    </dxf>
    <dxf>
      <fill>
        <patternFill>
          <bgColor rgb="FF82D6EA"/>
        </patternFill>
      </fill>
    </dxf>
    <dxf>
      <fill>
        <patternFill>
          <bgColor rgb="FF8FDF8B"/>
        </patternFill>
      </fill>
    </dxf>
    <dxf>
      <fill>
        <patternFill>
          <bgColor theme="5" tint="-0.24994659260841701"/>
        </patternFill>
      </fill>
    </dxf>
    <dxf>
      <fill>
        <patternFill>
          <bgColor rgb="FF8FDF8B"/>
        </patternFill>
      </fill>
    </dxf>
    <dxf>
      <fill>
        <patternFill>
          <bgColor rgb="FFFF7575"/>
        </patternFill>
      </fill>
    </dxf>
    <dxf>
      <fill>
        <patternFill>
          <bgColor rgb="FFFFC000"/>
        </patternFill>
      </fill>
    </dxf>
    <dxf>
      <fill>
        <patternFill>
          <bgColor rgb="FF82D6EA"/>
        </patternFill>
      </fill>
    </dxf>
    <dxf>
      <fill>
        <patternFill>
          <bgColor rgb="FFC399DB"/>
        </patternFill>
      </fill>
    </dxf>
    <dxf>
      <fill>
        <patternFill>
          <bgColor rgb="FFFFFB53"/>
        </patternFill>
      </fill>
    </dxf>
    <dxf>
      <font>
        <color theme="0"/>
      </font>
    </dxf>
    <dxf>
      <font>
        <color theme="0"/>
      </font>
    </dxf>
    <dxf>
      <font>
        <color theme="0"/>
      </font>
    </dxf>
    <dxf>
      <font>
        <color theme="0"/>
      </font>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ill>
        <patternFill patternType="solid">
          <fgColor rgb="FFFFC000"/>
          <bgColor rgb="FFFFC000"/>
        </patternFill>
      </fill>
    </dxf>
    <dxf>
      <fill>
        <patternFill patternType="solid">
          <fgColor rgb="FFFFC000"/>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5"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s>
  <tableStyles count="2" defaultTableStyle="TableStyleMedium2" defaultPivotStyle="PivotStyleLight16">
    <tableStyle name="Seguimiento OCI" table="0" count="14" xr9:uid="{00000000-0011-0000-FFFF-FFFF00000000}">
      <tableStyleElement type="wholeTable" dxfId="123"/>
      <tableStyleElement type="headerRow" dxfId="122"/>
      <tableStyleElement type="totalRow" dxfId="121"/>
      <tableStyleElement type="firstColumn" dxfId="120"/>
      <tableStyleElement type="firstRowStripe" dxfId="119"/>
      <tableStyleElement type="secondRowStripe" dxfId="118"/>
      <tableStyleElement type="firstColumnStripe" dxfId="117"/>
      <tableStyleElement type="firstSubtotalColumn" dxfId="116"/>
      <tableStyleElement type="firstSubtotalRow" dxfId="115"/>
      <tableStyleElement type="secondSubtotalRow" dxfId="114"/>
      <tableStyleElement type="firstRowSubheading" dxfId="113"/>
      <tableStyleElement type="secondRowSubheading" dxfId="112"/>
      <tableStyleElement type="pageFieldLabels" dxfId="111"/>
      <tableStyleElement type="pageFieldValues" dxfId="110"/>
    </tableStyle>
    <tableStyle name="Seguimiento OCI 2" table="0" count="14" xr9:uid="{00000000-0011-0000-FFFF-FFFF01000000}">
      <tableStyleElement type="wholeTable" dxfId="109"/>
      <tableStyleElement type="headerRow" dxfId="108"/>
      <tableStyleElement type="totalRow" dxfId="107"/>
      <tableStyleElement type="firstColumn" dxfId="106"/>
      <tableStyleElement type="firstRowStripe" dxfId="105"/>
      <tableStyleElement type="secondRowStripe" dxfId="104"/>
      <tableStyleElement type="firstColumnStripe" dxfId="103"/>
      <tableStyleElement type="firstSubtotalColumn" dxfId="102"/>
      <tableStyleElement type="firstSubtotalRow" dxfId="101"/>
      <tableStyleElement type="secondSubtotalRow" dxfId="100"/>
      <tableStyleElement type="firstRowSubheading" dxfId="99"/>
      <tableStyleElement type="secondRowSubheading" dxfId="98"/>
      <tableStyleElement type="pageFieldLabels" dxfId="97"/>
      <tableStyleElement type="pageFieldValues" dxfId="96"/>
    </tableStyle>
  </tableStyles>
  <colors>
    <mruColors>
      <color rgb="FF47CFFF"/>
      <color rgb="FFC198E0"/>
      <color rgb="FFC7A1E3"/>
      <color rgb="FFB889DB"/>
      <color rgb="FFC59EE2"/>
      <color rgb="FFB381D9"/>
      <color rgb="FFAC74D6"/>
      <color rgb="FFA568D2"/>
      <color rgb="FFBD92DE"/>
      <color rgb="FF9751C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1227667</xdr:colOff>
      <xdr:row>0</xdr:row>
      <xdr:rowOff>31751</xdr:rowOff>
    </xdr:from>
    <xdr:to>
      <xdr:col>1</xdr:col>
      <xdr:colOff>3153834</xdr:colOff>
      <xdr:row>5</xdr:row>
      <xdr:rowOff>2047</xdr:rowOff>
    </xdr:to>
    <xdr:pic>
      <xdr:nvPicPr>
        <xdr:cNvPr id="10" name="Imagen 9">
          <a:extLst>
            <a:ext uri="{FF2B5EF4-FFF2-40B4-BE49-F238E27FC236}">
              <a16:creationId xmlns:a16="http://schemas.microsoft.com/office/drawing/2014/main" id="{16AA2830-1F9B-47FD-A37B-3550572444F5}"/>
            </a:ext>
          </a:extLst>
        </xdr:cNvPr>
        <xdr:cNvPicPr>
          <a:picLocks noChangeAspect="1"/>
        </xdr:cNvPicPr>
      </xdr:nvPicPr>
      <xdr:blipFill>
        <a:blip xmlns:r="http://schemas.openxmlformats.org/officeDocument/2006/relationships" r:embed="rId1">
          <a:clrChange>
            <a:clrFrom>
              <a:srgbClr val="000000">
                <a:alpha val="0"/>
              </a:srgbClr>
            </a:clrFrom>
            <a:clrTo>
              <a:srgbClr val="000000">
                <a:alpha val="0"/>
              </a:srgbClr>
            </a:clrTo>
          </a:clrChange>
          <a:extLst>
            <a:ext uri="{28A0092B-C50C-407E-A947-70E740481C1C}">
              <a14:useLocalDpi xmlns:a14="http://schemas.microsoft.com/office/drawing/2010/main" val="0"/>
            </a:ext>
          </a:extLst>
        </a:blip>
        <a:stretch>
          <a:fillRect/>
        </a:stretch>
      </xdr:blipFill>
      <xdr:spPr>
        <a:xfrm>
          <a:off x="1989667" y="31751"/>
          <a:ext cx="1926167" cy="764046"/>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B06B1-0357-448B-89D5-F2A23312F401}">
  <sheetPr codeName="Hoja2">
    <tabColor rgb="FF92D050"/>
    <pageSetUpPr fitToPage="1"/>
  </sheetPr>
  <dimension ref="A1:C29"/>
  <sheetViews>
    <sheetView showGridLines="0" zoomScale="90" zoomScaleNormal="90" workbookViewId="0">
      <selection activeCell="A6" sqref="A6"/>
    </sheetView>
  </sheetViews>
  <sheetFormatPr baseColWidth="10" defaultColWidth="0" defaultRowHeight="12.75" x14ac:dyDescent="0.2"/>
  <cols>
    <col min="1" max="1" width="11.42578125" customWidth="1"/>
    <col min="2" max="2" width="87.28515625" customWidth="1"/>
    <col min="3" max="3" width="78.140625" hidden="1" customWidth="1"/>
    <col min="4" max="16384" width="11.42578125" hidden="1"/>
  </cols>
  <sheetData>
    <row r="1" spans="1:3" x14ac:dyDescent="0.2">
      <c r="A1" s="58"/>
      <c r="B1" s="58"/>
      <c r="C1" s="58"/>
    </row>
    <row r="2" spans="1:3" x14ac:dyDescent="0.2">
      <c r="A2" s="58"/>
      <c r="B2" s="58"/>
      <c r="C2" s="58"/>
    </row>
    <row r="3" spans="1:3" x14ac:dyDescent="0.2">
      <c r="A3" s="58"/>
      <c r="B3" s="58"/>
      <c r="C3" s="58"/>
    </row>
    <row r="4" spans="1:3" x14ac:dyDescent="0.2">
      <c r="A4" s="58"/>
      <c r="B4" s="58"/>
      <c r="C4" s="58"/>
    </row>
    <row r="5" spans="1:3" x14ac:dyDescent="0.2">
      <c r="A5" s="58"/>
      <c r="B5" s="58"/>
      <c r="C5" s="58"/>
    </row>
    <row r="6" spans="1:3" ht="23.25" customHeight="1" x14ac:dyDescent="0.2">
      <c r="A6" s="49" t="s">
        <v>1063</v>
      </c>
      <c r="B6" s="49" t="s">
        <v>442</v>
      </c>
      <c r="C6" s="49" t="s">
        <v>1064</v>
      </c>
    </row>
    <row r="7" spans="1:3" ht="17.100000000000001" customHeight="1" x14ac:dyDescent="0.2">
      <c r="A7" s="50" t="s">
        <v>1048</v>
      </c>
      <c r="B7" s="51" t="s">
        <v>1038</v>
      </c>
      <c r="C7" s="51" t="s">
        <v>444</v>
      </c>
    </row>
    <row r="8" spans="1:3" ht="17.100000000000001" customHeight="1" x14ac:dyDescent="0.2">
      <c r="A8" s="52" t="s">
        <v>1053</v>
      </c>
      <c r="B8" s="53" t="s">
        <v>1039</v>
      </c>
      <c r="C8" s="53" t="s">
        <v>443</v>
      </c>
    </row>
    <row r="9" spans="1:3" ht="17.100000000000001" customHeight="1" x14ac:dyDescent="0.2">
      <c r="A9" s="50" t="s">
        <v>1055</v>
      </c>
      <c r="B9" s="51" t="s">
        <v>1040</v>
      </c>
      <c r="C9" s="51" t="s">
        <v>445</v>
      </c>
    </row>
    <row r="10" spans="1:3" ht="17.100000000000001" customHeight="1" x14ac:dyDescent="0.2">
      <c r="A10" s="50" t="s">
        <v>283</v>
      </c>
      <c r="B10" s="51" t="s">
        <v>1041</v>
      </c>
      <c r="C10" s="51" t="s">
        <v>446</v>
      </c>
    </row>
    <row r="11" spans="1:3" ht="17.100000000000001" customHeight="1" x14ac:dyDescent="0.2">
      <c r="A11" s="50" t="s">
        <v>1049</v>
      </c>
      <c r="B11" s="51" t="s">
        <v>1042</v>
      </c>
      <c r="C11" s="51" t="s">
        <v>450</v>
      </c>
    </row>
    <row r="12" spans="1:3" ht="17.100000000000001" customHeight="1" x14ac:dyDescent="0.2">
      <c r="A12" s="50" t="s">
        <v>1054</v>
      </c>
      <c r="B12" s="51" t="s">
        <v>1043</v>
      </c>
      <c r="C12" s="51" t="s">
        <v>447</v>
      </c>
    </row>
    <row r="13" spans="1:3" ht="17.100000000000001" customHeight="1" x14ac:dyDescent="0.2">
      <c r="A13" s="50" t="s">
        <v>1056</v>
      </c>
      <c r="B13" s="51" t="s">
        <v>1044</v>
      </c>
      <c r="C13" s="51" t="s">
        <v>448</v>
      </c>
    </row>
    <row r="14" spans="1:3" ht="17.100000000000001" customHeight="1" x14ac:dyDescent="0.2">
      <c r="A14" s="50" t="s">
        <v>1050</v>
      </c>
      <c r="B14" s="51" t="s">
        <v>1045</v>
      </c>
      <c r="C14" s="51" t="s">
        <v>449</v>
      </c>
    </row>
    <row r="15" spans="1:3" ht="17.100000000000001" customHeight="1" x14ac:dyDescent="0.2">
      <c r="A15" s="50" t="s">
        <v>1052</v>
      </c>
      <c r="B15" s="51" t="s">
        <v>1046</v>
      </c>
      <c r="C15" s="51" t="s">
        <v>451</v>
      </c>
    </row>
    <row r="16" spans="1:3" ht="17.100000000000001" customHeight="1" x14ac:dyDescent="0.2">
      <c r="A16" s="50" t="s">
        <v>231</v>
      </c>
      <c r="B16" s="51" t="s">
        <v>452</v>
      </c>
      <c r="C16" s="51" t="s">
        <v>452</v>
      </c>
    </row>
    <row r="17" spans="1:3" ht="17.100000000000001" customHeight="1" x14ac:dyDescent="0.2">
      <c r="A17" s="50" t="s">
        <v>210</v>
      </c>
      <c r="B17" s="51" t="s">
        <v>453</v>
      </c>
      <c r="C17" s="51" t="s">
        <v>453</v>
      </c>
    </row>
    <row r="18" spans="1:3" ht="17.100000000000001" customHeight="1" x14ac:dyDescent="0.2">
      <c r="A18" s="50" t="s">
        <v>223</v>
      </c>
      <c r="B18" s="51" t="s">
        <v>454</v>
      </c>
      <c r="C18" s="51" t="s">
        <v>454</v>
      </c>
    </row>
    <row r="19" spans="1:3" ht="17.100000000000001" customHeight="1" x14ac:dyDescent="0.2">
      <c r="A19" s="50" t="s">
        <v>204</v>
      </c>
      <c r="B19" s="51" t="s">
        <v>455</v>
      </c>
      <c r="C19" s="51" t="s">
        <v>455</v>
      </c>
    </row>
    <row r="20" spans="1:3" ht="17.100000000000001" customHeight="1" x14ac:dyDescent="0.2">
      <c r="A20" s="50" t="s">
        <v>208</v>
      </c>
      <c r="B20" s="51" t="s">
        <v>456</v>
      </c>
      <c r="C20" s="51" t="s">
        <v>456</v>
      </c>
    </row>
    <row r="21" spans="1:3" ht="17.100000000000001" customHeight="1" x14ac:dyDescent="0.2">
      <c r="A21" s="50" t="s">
        <v>1051</v>
      </c>
      <c r="B21" s="51" t="s">
        <v>1047</v>
      </c>
      <c r="C21" s="51" t="s">
        <v>459</v>
      </c>
    </row>
    <row r="22" spans="1:3" ht="17.100000000000001" customHeight="1" x14ac:dyDescent="0.2">
      <c r="A22" s="50" t="s">
        <v>1134</v>
      </c>
      <c r="B22" s="51" t="s">
        <v>1135</v>
      </c>
      <c r="C22" s="51" t="s">
        <v>1136</v>
      </c>
    </row>
    <row r="23" spans="1:3" ht="17.100000000000001" customHeight="1" x14ac:dyDescent="0.2">
      <c r="A23" s="68" t="s">
        <v>1398</v>
      </c>
      <c r="B23" s="51" t="s">
        <v>1399</v>
      </c>
      <c r="C23" s="51"/>
    </row>
    <row r="24" spans="1:3" ht="17.100000000000001" customHeight="1" x14ac:dyDescent="0.2">
      <c r="A24" s="54" t="s">
        <v>1235</v>
      </c>
      <c r="B24" s="57" t="s">
        <v>1234</v>
      </c>
      <c r="C24" s="51" t="s">
        <v>1136</v>
      </c>
    </row>
    <row r="25" spans="1:3" ht="17.100000000000001" customHeight="1" x14ac:dyDescent="0.2">
      <c r="A25" s="56" t="s">
        <v>1248</v>
      </c>
      <c r="B25" s="55" t="s">
        <v>1249</v>
      </c>
      <c r="C25" s="51" t="s">
        <v>1136</v>
      </c>
    </row>
    <row r="26" spans="1:3" ht="17.100000000000001" customHeight="1" x14ac:dyDescent="0.2">
      <c r="A26" s="54" t="s">
        <v>1401</v>
      </c>
      <c r="B26" s="57" t="s">
        <v>1409</v>
      </c>
      <c r="C26" s="51"/>
    </row>
    <row r="27" spans="1:3" ht="17.100000000000001" customHeight="1" x14ac:dyDescent="0.2">
      <c r="A27" s="50" t="s">
        <v>1492</v>
      </c>
      <c r="B27" s="69" t="s">
        <v>1493</v>
      </c>
      <c r="C27" s="51"/>
    </row>
    <row r="28" spans="1:3" ht="17.100000000000001" customHeight="1" x14ac:dyDescent="0.2">
      <c r="A28" s="50" t="s">
        <v>2532</v>
      </c>
      <c r="B28" s="69" t="s">
        <v>2533</v>
      </c>
      <c r="C28" s="51"/>
    </row>
    <row r="29" spans="1:3" ht="17.100000000000001" customHeight="1" x14ac:dyDescent="0.2">
      <c r="A29" s="50" t="s">
        <v>457</v>
      </c>
      <c r="B29" s="51" t="s">
        <v>458</v>
      </c>
      <c r="C29" s="51" t="s">
        <v>458</v>
      </c>
    </row>
  </sheetData>
  <pageMargins left="0.7" right="0.7" top="0.75" bottom="0.75" header="0.3" footer="0.3"/>
  <pageSetup scale="94" fitToHeight="0"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9" tint="0.39997558519241921"/>
    <pageSetUpPr fitToPage="1"/>
  </sheetPr>
  <dimension ref="A1:AX1354"/>
  <sheetViews>
    <sheetView showGridLines="0" tabSelected="1" zoomScale="80" zoomScaleNormal="80" zoomScaleSheetLayoutView="80" zoomScalePageLayoutView="60" workbookViewId="0">
      <pane ySplit="1" topLeftCell="A2" activePane="bottomLeft" state="frozen"/>
      <selection activeCell="M1" sqref="M1"/>
      <selection pane="bottomLeft"/>
    </sheetView>
  </sheetViews>
  <sheetFormatPr baseColWidth="10" defaultRowHeight="12.75" x14ac:dyDescent="0.2"/>
  <cols>
    <col min="1" max="1" width="12.42578125" style="36" customWidth="1"/>
    <col min="2" max="3" width="12.42578125" style="44" customWidth="1"/>
    <col min="4" max="4" width="12.85546875" style="44" hidden="1" customWidth="1"/>
    <col min="5" max="5" width="15.5703125" style="44" hidden="1" customWidth="1"/>
    <col min="6" max="6" width="14" style="44" customWidth="1"/>
    <col min="7" max="7" width="13.7109375" style="39" customWidth="1"/>
    <col min="8" max="8" width="123.7109375" customWidth="1"/>
    <col min="9" max="9" width="85.42578125" customWidth="1"/>
    <col min="10" max="10" width="52.85546875" customWidth="1"/>
    <col min="11" max="11" width="52.85546875" style="19" customWidth="1"/>
    <col min="12" max="12" width="40" style="16" customWidth="1"/>
    <col min="13" max="13" width="15.5703125" customWidth="1"/>
    <col min="14" max="14" width="15.140625" customWidth="1"/>
    <col min="15" max="15" width="13" customWidth="1"/>
    <col min="16" max="16" width="19.85546875" customWidth="1"/>
    <col min="17" max="17" width="22.5703125" style="17" customWidth="1"/>
    <col min="18" max="18" width="20.28515625" style="17" customWidth="1"/>
    <col min="19" max="19" width="15.140625" customWidth="1"/>
    <col min="20" max="20" width="79.5703125" style="19" hidden="1" customWidth="1"/>
    <col min="21" max="21" width="32.140625" style="72" hidden="1" customWidth="1"/>
    <col min="22" max="22" width="32.140625" style="11" hidden="1" customWidth="1"/>
    <col min="23" max="23" width="23.5703125" style="31" customWidth="1"/>
    <col min="24" max="24" width="17.85546875" style="32" hidden="1" customWidth="1"/>
    <col min="25" max="25" width="20.85546875" style="32" hidden="1" customWidth="1"/>
    <col min="26" max="26" width="18.140625" style="32" hidden="1" customWidth="1"/>
    <col min="27" max="27" width="30.85546875" style="32" hidden="1" customWidth="1"/>
    <col min="28" max="29" width="14.5703125" style="25" hidden="1" customWidth="1"/>
    <col min="30" max="30" width="17.85546875" style="25" customWidth="1"/>
    <col min="31" max="31" width="27.85546875" style="59" customWidth="1"/>
    <col min="32" max="32" width="35.85546875" style="26" hidden="1" customWidth="1"/>
    <col min="33" max="33" width="14.5703125" style="59" hidden="1" customWidth="1"/>
    <col min="34" max="34" width="37.28515625" style="59" hidden="1" customWidth="1"/>
    <col min="35" max="35" width="12" style="75" hidden="1" customWidth="1"/>
    <col min="36" max="36" width="11.7109375" style="75" hidden="1" customWidth="1"/>
    <col min="37" max="37" width="32.140625" style="75" hidden="1" customWidth="1"/>
    <col min="38" max="38" width="31.7109375" style="75" hidden="1" customWidth="1"/>
    <col min="39" max="39" width="22.85546875" style="20" customWidth="1"/>
    <col min="40" max="40" width="19.28515625" style="20" customWidth="1"/>
    <col min="41" max="42" width="11.42578125" style="12"/>
    <col min="43" max="43" width="18.140625" style="12" bestFit="1" customWidth="1"/>
    <col min="44" max="44" width="11.42578125" style="12"/>
    <col min="45" max="45" width="20.85546875" style="12" bestFit="1" customWidth="1"/>
    <col min="46" max="46" width="10" style="12" customWidth="1"/>
    <col min="47" max="47" width="20.85546875" style="12" bestFit="1" customWidth="1"/>
    <col min="50" max="50" width="22.28515625" customWidth="1"/>
  </cols>
  <sheetData>
    <row r="1" spans="1:50" s="11" customFormat="1" ht="48.75" customHeight="1" x14ac:dyDescent="0.2">
      <c r="A1" s="100" t="s">
        <v>694</v>
      </c>
      <c r="B1" s="100" t="s">
        <v>284</v>
      </c>
      <c r="C1" s="100" t="s">
        <v>2701</v>
      </c>
      <c r="D1" s="100" t="s">
        <v>2507</v>
      </c>
      <c r="E1" s="100" t="s">
        <v>2470</v>
      </c>
      <c r="F1" s="100" t="s">
        <v>170</v>
      </c>
      <c r="G1" s="101" t="s">
        <v>10</v>
      </c>
      <c r="H1" s="102" t="s">
        <v>695</v>
      </c>
      <c r="I1" s="102" t="s">
        <v>11</v>
      </c>
      <c r="J1" s="102" t="s">
        <v>12</v>
      </c>
      <c r="K1" s="102" t="s">
        <v>166</v>
      </c>
      <c r="L1" s="102" t="s">
        <v>696</v>
      </c>
      <c r="M1" s="102" t="s">
        <v>697</v>
      </c>
      <c r="N1" s="103" t="s">
        <v>698</v>
      </c>
      <c r="O1" s="103" t="s">
        <v>699</v>
      </c>
      <c r="P1" s="102" t="s">
        <v>700</v>
      </c>
      <c r="Q1" s="104" t="s">
        <v>795</v>
      </c>
      <c r="R1" s="104" t="s">
        <v>1852</v>
      </c>
      <c r="S1" s="102" t="s">
        <v>167</v>
      </c>
      <c r="T1" s="102" t="s">
        <v>13</v>
      </c>
      <c r="U1" s="105" t="s">
        <v>933</v>
      </c>
      <c r="V1" s="106" t="s">
        <v>932</v>
      </c>
      <c r="W1" s="107" t="s">
        <v>433</v>
      </c>
      <c r="X1" s="108" t="s">
        <v>5</v>
      </c>
      <c r="Y1" s="108" t="s">
        <v>4</v>
      </c>
      <c r="Z1" s="108" t="s">
        <v>6</v>
      </c>
      <c r="AA1" s="109" t="s">
        <v>3049</v>
      </c>
      <c r="AB1" s="100" t="s">
        <v>112</v>
      </c>
      <c r="AC1" s="100" t="s">
        <v>113</v>
      </c>
      <c r="AD1" s="100" t="s">
        <v>3059</v>
      </c>
      <c r="AE1" s="100" t="s">
        <v>116</v>
      </c>
      <c r="AF1" s="97" t="s">
        <v>36</v>
      </c>
      <c r="AG1" s="87" t="s">
        <v>169</v>
      </c>
      <c r="AH1" s="87" t="s">
        <v>168</v>
      </c>
      <c r="AI1" s="91" t="s">
        <v>114</v>
      </c>
      <c r="AJ1" s="91" t="s">
        <v>115</v>
      </c>
      <c r="AK1" s="91" t="s">
        <v>120</v>
      </c>
      <c r="AL1" s="91" t="s">
        <v>121</v>
      </c>
      <c r="AM1" s="81" t="s">
        <v>135</v>
      </c>
      <c r="AN1" s="82">
        <v>45657</v>
      </c>
      <c r="AO1" s="13"/>
      <c r="AP1" s="14"/>
      <c r="AQ1" s="48"/>
      <c r="AU1" s="48"/>
      <c r="AX1" s="4"/>
    </row>
    <row r="2" spans="1:50" s="11" customFormat="1" ht="291.95" customHeight="1" x14ac:dyDescent="0.2">
      <c r="A2" s="110">
        <f>IF(ISBLANK(F2),"",COUNTA($F$2:F2))</f>
        <v>1</v>
      </c>
      <c r="B2" s="111">
        <f t="shared" ref="B2:B137" si="0">ROW()-1</f>
        <v>1</v>
      </c>
      <c r="C2" s="111">
        <v>2024</v>
      </c>
      <c r="D2" s="111"/>
      <c r="E2" s="111"/>
      <c r="F2" s="112" t="s">
        <v>407</v>
      </c>
      <c r="G2" s="113" t="s">
        <v>3641</v>
      </c>
      <c r="H2" s="114" t="s">
        <v>3643</v>
      </c>
      <c r="I2" s="114" t="s">
        <v>3644</v>
      </c>
      <c r="J2" s="115" t="s">
        <v>3645</v>
      </c>
      <c r="K2" s="115" t="s">
        <v>3646</v>
      </c>
      <c r="L2" s="116" t="s">
        <v>3647</v>
      </c>
      <c r="M2" s="116">
        <v>1</v>
      </c>
      <c r="N2" s="117">
        <v>45658</v>
      </c>
      <c r="O2" s="117">
        <v>45976</v>
      </c>
      <c r="P2" s="118">
        <f t="shared" ref="P2:P132" si="1">(+O2-N2)/7</f>
        <v>45.428571428571431</v>
      </c>
      <c r="Q2" s="113" t="s">
        <v>3740</v>
      </c>
      <c r="R2" s="113" t="s">
        <v>1734</v>
      </c>
      <c r="S2" s="111">
        <v>0</v>
      </c>
      <c r="T2" s="119"/>
      <c r="U2" s="120"/>
      <c r="V2" s="121">
        <f t="shared" ref="V2" si="2">(U2-O2)/30</f>
        <v>-1532.5333333333333</v>
      </c>
      <c r="W2" s="122">
        <f t="shared" ref="W2" si="3">IF(S2/M2&gt;1,100,+S2/M2*100)</f>
        <v>0</v>
      </c>
      <c r="X2" s="123">
        <f t="shared" ref="X2" si="4">+P2*W2/100</f>
        <v>0</v>
      </c>
      <c r="Y2" s="123">
        <f t="shared" ref="Y2" si="5">IF(O2&lt;=$AN$1,X2,0)</f>
        <v>0</v>
      </c>
      <c r="Z2" s="123">
        <f t="shared" ref="Z2" si="6">IF($AN$1&gt;=O2,P2,0)</f>
        <v>0</v>
      </c>
      <c r="AA2" s="111"/>
      <c r="AB2" s="111" t="str">
        <f t="shared" ref="AB2" si="7">IF(W2=100,"CUMPLIDA",IF(O2-$AN$1&lt;0,"VENCIDA",IF(O2-$AN$1&lt;=30,"PRÓXIMA A VENCER",IF(W2&gt;0,"CON AVANCE","EN TERMINO"))))</f>
        <v>EN TERMINO</v>
      </c>
      <c r="AC2" s="111" t="str">
        <f t="shared" ref="AC2" si="8">IF(A2&lt;&gt;"",IF(AJ2=1,"VENCIDO",IF(AJ2=2,"PRÓXIMO A VENCER",IF(AJ2=3,"EN TERMINO",IF(AJ2=4,"CON AVANCE",IF(AJ2=5,"CUMPLIDO",))))),"")</f>
        <v>EN TERMINO</v>
      </c>
      <c r="AD2" s="111" t="str">
        <f>IF(AB2="EN TERMINO","EN EJECUCIÓN",IF(AB2="CUMPLIDA","CUMPLIDA PENDIENTE DE REVISIÓN DE LA CGR",IF(AB2="VENCIDA","VENCIDA",IF(AB2="PRÓXIMA A VENCER","EN EJECUCIÓN",IF(AB2="CON AVANCE","EN EJECUCIÓN",IF(AB2="CUMPLIDA NO EFECTIVA","CUMPLIDA NO EFECTIVA",IF(AB2="CUMPLIDA EN MENOS DEL 100% PENDIENTE DE REVISIÓN POR LA CGR","CUMPLIDA EN MENOS DEL 100% PENDIENTE DE REVISIÓN POR LA CGR")))))))</f>
        <v>EN EJECUCIÓN</v>
      </c>
      <c r="AE2" s="113" t="s">
        <v>3744</v>
      </c>
      <c r="AF2" s="98" t="str">
        <f>AL2</f>
        <v>H1AC2024</v>
      </c>
      <c r="AG2" s="78">
        <f t="shared" ref="AG2" si="9">IF(A2&lt;&gt;"",1,AG1+1)</f>
        <v>1</v>
      </c>
      <c r="AH2" s="78" t="str">
        <f t="shared" ref="AH2" si="10">CONCATENATE(AF2," - ",AG2)</f>
        <v>H1AC2024 - 1</v>
      </c>
      <c r="AI2" s="92">
        <f>IF(AB2="VENCIDA",1,IF(AB2="PRÓXIMA A VENCER",2,IF(AB2="EN TERMINO",3,IF(AB2="CON AVANCE",4,IF(AB2="CUMPLIDA",5,)))))</f>
        <v>3</v>
      </c>
      <c r="AJ2" s="92">
        <f>IF(AG3=AG2+1,MIN(AI2,AJ3),AI2)</f>
        <v>3</v>
      </c>
      <c r="AK2" s="92" t="str">
        <f t="shared" ref="AK2" si="11">IF(A2&lt;&gt;"",MID(H2,1,FIND(" ",H2,1)-1),AK1)</f>
        <v>H1AC2024.</v>
      </c>
      <c r="AL2" s="92" t="str">
        <f>IFERROR(MID(AK2,1,FIND(".",AK2,1)-1),AK2)</f>
        <v>H1AC2024</v>
      </c>
      <c r="AM2" s="83"/>
      <c r="AN2" s="84"/>
      <c r="AO2" s="77"/>
    </row>
    <row r="3" spans="1:50" s="11" customFormat="1" ht="291.95" customHeight="1" x14ac:dyDescent="0.2">
      <c r="A3" s="110">
        <f>IF(ISBLANK(F3),"",COUNTA($F$2:F3))</f>
        <v>2</v>
      </c>
      <c r="B3" s="111">
        <f t="shared" si="0"/>
        <v>2</v>
      </c>
      <c r="C3" s="111">
        <v>2024</v>
      </c>
      <c r="D3" s="111"/>
      <c r="E3" s="111"/>
      <c r="F3" s="112" t="s">
        <v>781</v>
      </c>
      <c r="G3" s="113" t="s">
        <v>868</v>
      </c>
      <c r="H3" s="114" t="s">
        <v>3648</v>
      </c>
      <c r="I3" s="114" t="s">
        <v>3649</v>
      </c>
      <c r="J3" s="115" t="s">
        <v>3650</v>
      </c>
      <c r="K3" s="115" t="s">
        <v>3646</v>
      </c>
      <c r="L3" s="116" t="s">
        <v>3651</v>
      </c>
      <c r="M3" s="116">
        <v>1</v>
      </c>
      <c r="N3" s="117">
        <v>45658</v>
      </c>
      <c r="O3" s="117">
        <v>45976</v>
      </c>
      <c r="P3" s="118">
        <f t="shared" si="1"/>
        <v>45.428571428571431</v>
      </c>
      <c r="Q3" s="113" t="s">
        <v>3740</v>
      </c>
      <c r="R3" s="113" t="s">
        <v>1734</v>
      </c>
      <c r="S3" s="111">
        <v>0</v>
      </c>
      <c r="T3" s="119"/>
      <c r="U3" s="120"/>
      <c r="V3" s="121">
        <f t="shared" ref="V3:V39" si="12">(U3-O3)/30</f>
        <v>-1532.5333333333333</v>
      </c>
      <c r="W3" s="122">
        <f t="shared" ref="W3:W39" si="13">IF(S3/M3&gt;1,100,+S3/M3*100)</f>
        <v>0</v>
      </c>
      <c r="X3" s="123">
        <f t="shared" ref="X3:X39" si="14">+P3*W3/100</f>
        <v>0</v>
      </c>
      <c r="Y3" s="123">
        <f t="shared" ref="Y3:Y39" si="15">IF(O3&lt;=$AN$1,X3,0)</f>
        <v>0</v>
      </c>
      <c r="Z3" s="123">
        <f t="shared" ref="Z3:Z39" si="16">IF($AN$1&gt;=O3,P3,0)</f>
        <v>0</v>
      </c>
      <c r="AA3" s="111"/>
      <c r="AB3" s="111" t="str">
        <f t="shared" ref="AB3:AB66" si="17">IF(W3=100,"CUMPLIDA",IF(O3-$AN$1&lt;0,"VENCIDA",IF(O3-$AN$1&lt;=30,"PRÓXIMA A VENCER",IF(W3&gt;0,"CON AVANCE","EN TERMINO"))))</f>
        <v>EN TERMINO</v>
      </c>
      <c r="AC3" s="111" t="str">
        <f t="shared" ref="AC3:AC66" si="18">IF(A3&lt;&gt;"",IF(AJ3=1,"VENCIDO",IF(AJ3=2,"PRÓXIMO A VENCER",IF(AJ3=3,"EN TERMINO",IF(AJ3=4,"CON AVANCE",IF(AJ3=5,"CUMPLIDO",))))),"")</f>
        <v>EN TERMINO</v>
      </c>
      <c r="AD3" s="111" t="str">
        <f t="shared" ref="AD3:AD66" si="19">IF(AB3="EN TERMINO","EN EJECUCIÓN",IF(AB3="CUMPLIDA","CUMPLIDA PENDIENTE DE REVISIÓN DE LA CGR",IF(AB3="VENCIDA","VENCIDA",IF(AB3="PRÓXIMA A VENCER","EN EJECUCIÓN",IF(AB3="CON AVANCE","EN EJECUCIÓN",IF(AB3="CUMPLIDA NO EFECTIVA","CUMPLIDA NO EFECTIVA",IF(AB3="CUMPLIDA EN MENOS DEL 100% PENDIENTE DE REVISIÓN POR LA CGR","CUMPLIDA EN MENOS DEL 100% PENDIENTE DE REVISIÓN POR LA CGR")))))))</f>
        <v>EN EJECUCIÓN</v>
      </c>
      <c r="AE3" s="113" t="s">
        <v>3744</v>
      </c>
      <c r="AF3" s="98" t="str">
        <f t="shared" ref="AF3:AF66" si="20">AL3</f>
        <v>H2AC2024</v>
      </c>
      <c r="AG3" s="78">
        <f t="shared" ref="AG3:AG66" si="21">IF(A3&lt;&gt;"",1,AG2+1)</f>
        <v>1</v>
      </c>
      <c r="AH3" s="78" t="str">
        <f t="shared" ref="AH3:AH66" si="22">CONCATENATE(AF3," - ",AG3)</f>
        <v>H2AC2024 - 1</v>
      </c>
      <c r="AI3" s="92">
        <f t="shared" ref="AI3:AI66" si="23">IF(AB3="VENCIDA",1,IF(AB3="PRÓXIMA A VENCER",2,IF(AB3="EN TERMINO",3,IF(AB3="CON AVANCE",4,IF(AB3="CUMPLIDA",5,)))))</f>
        <v>3</v>
      </c>
      <c r="AJ3" s="92">
        <f t="shared" ref="AJ3:AJ66" si="24">IF(AG4=AG3+1,MIN(AI3,AJ4),AI3)</f>
        <v>3</v>
      </c>
      <c r="AK3" s="92" t="str">
        <f t="shared" ref="AK3:AK66" si="25">IF(A3&lt;&gt;"",MID(H3,1,FIND(" ",H3,1)-1),AK2)</f>
        <v>H2AC2024.</v>
      </c>
      <c r="AL3" s="92" t="str">
        <f t="shared" ref="AL3:AL66" si="26">IFERROR(MID(AK3,1,FIND(".",AK3,1)-1),AK3)</f>
        <v>H2AC2024</v>
      </c>
      <c r="AM3" s="83"/>
      <c r="AN3" s="84"/>
      <c r="AO3" s="77"/>
    </row>
    <row r="4" spans="1:50" s="11" customFormat="1" ht="291.95" customHeight="1" x14ac:dyDescent="0.2">
      <c r="A4" s="110">
        <f>IF(ISBLANK(F4),"",COUNTA($F$2:F4))</f>
        <v>3</v>
      </c>
      <c r="B4" s="111">
        <f t="shared" si="0"/>
        <v>3</v>
      </c>
      <c r="C4" s="111">
        <v>2024</v>
      </c>
      <c r="D4" s="111"/>
      <c r="E4" s="111"/>
      <c r="F4" s="112" t="s">
        <v>407</v>
      </c>
      <c r="G4" s="113" t="s">
        <v>3641</v>
      </c>
      <c r="H4" s="114" t="s">
        <v>3652</v>
      </c>
      <c r="I4" s="114" t="s">
        <v>3653</v>
      </c>
      <c r="J4" s="115" t="s">
        <v>3654</v>
      </c>
      <c r="K4" s="115" t="s">
        <v>3646</v>
      </c>
      <c r="L4" s="116" t="s">
        <v>3647</v>
      </c>
      <c r="M4" s="116">
        <v>1</v>
      </c>
      <c r="N4" s="117">
        <v>45658</v>
      </c>
      <c r="O4" s="117">
        <v>45976</v>
      </c>
      <c r="P4" s="118">
        <f t="shared" si="1"/>
        <v>45.428571428571431</v>
      </c>
      <c r="Q4" s="113" t="s">
        <v>3740</v>
      </c>
      <c r="R4" s="113" t="s">
        <v>1734</v>
      </c>
      <c r="S4" s="111">
        <v>0</v>
      </c>
      <c r="T4" s="119"/>
      <c r="U4" s="120"/>
      <c r="V4" s="121">
        <f t="shared" si="12"/>
        <v>-1532.5333333333333</v>
      </c>
      <c r="W4" s="122">
        <f t="shared" si="13"/>
        <v>0</v>
      </c>
      <c r="X4" s="123">
        <f t="shared" si="14"/>
        <v>0</v>
      </c>
      <c r="Y4" s="123">
        <f t="shared" si="15"/>
        <v>0</v>
      </c>
      <c r="Z4" s="123">
        <f t="shared" si="16"/>
        <v>0</v>
      </c>
      <c r="AA4" s="111"/>
      <c r="AB4" s="111" t="str">
        <f t="shared" si="17"/>
        <v>EN TERMINO</v>
      </c>
      <c r="AC4" s="111" t="str">
        <f t="shared" si="18"/>
        <v>EN TERMINO</v>
      </c>
      <c r="AD4" s="111" t="str">
        <f t="shared" si="19"/>
        <v>EN EJECUCIÓN</v>
      </c>
      <c r="AE4" s="113" t="s">
        <v>3744</v>
      </c>
      <c r="AF4" s="98" t="str">
        <f t="shared" si="20"/>
        <v>H3AC2024</v>
      </c>
      <c r="AG4" s="78">
        <f t="shared" si="21"/>
        <v>1</v>
      </c>
      <c r="AH4" s="78" t="str">
        <f t="shared" si="22"/>
        <v>H3AC2024 - 1</v>
      </c>
      <c r="AI4" s="92">
        <f t="shared" si="23"/>
        <v>3</v>
      </c>
      <c r="AJ4" s="92">
        <f t="shared" si="24"/>
        <v>3</v>
      </c>
      <c r="AK4" s="92" t="str">
        <f t="shared" si="25"/>
        <v>H3AC2024.</v>
      </c>
      <c r="AL4" s="92" t="str">
        <f t="shared" si="26"/>
        <v>H3AC2024</v>
      </c>
      <c r="AM4" s="83"/>
      <c r="AN4" s="84"/>
      <c r="AO4" s="77"/>
    </row>
    <row r="5" spans="1:50" s="11" customFormat="1" ht="291.95" customHeight="1" x14ac:dyDescent="0.2">
      <c r="A5" s="110">
        <f>IF(ISBLANK(F5),"",COUNTA($F$2:F5))</f>
        <v>4</v>
      </c>
      <c r="B5" s="111">
        <f t="shared" si="0"/>
        <v>4</v>
      </c>
      <c r="C5" s="111">
        <v>2024</v>
      </c>
      <c r="D5" s="111"/>
      <c r="E5" s="111"/>
      <c r="F5" s="112" t="s">
        <v>407</v>
      </c>
      <c r="G5" s="113" t="s">
        <v>15</v>
      </c>
      <c r="H5" s="114" t="s">
        <v>3655</v>
      </c>
      <c r="I5" s="114" t="s">
        <v>3656</v>
      </c>
      <c r="J5" s="115" t="s">
        <v>3657</v>
      </c>
      <c r="K5" s="115" t="s">
        <v>3658</v>
      </c>
      <c r="L5" s="116" t="s">
        <v>2643</v>
      </c>
      <c r="M5" s="116">
        <v>5</v>
      </c>
      <c r="N5" s="117">
        <v>45658</v>
      </c>
      <c r="O5" s="117">
        <v>45838</v>
      </c>
      <c r="P5" s="118">
        <f t="shared" si="1"/>
        <v>25.714285714285715</v>
      </c>
      <c r="Q5" s="113" t="s">
        <v>1307</v>
      </c>
      <c r="R5" s="113" t="s">
        <v>1721</v>
      </c>
      <c r="S5" s="111">
        <v>0</v>
      </c>
      <c r="T5" s="119"/>
      <c r="U5" s="120"/>
      <c r="V5" s="121">
        <f t="shared" si="12"/>
        <v>-1527.9333333333334</v>
      </c>
      <c r="W5" s="122">
        <f t="shared" si="13"/>
        <v>0</v>
      </c>
      <c r="X5" s="123">
        <f t="shared" si="14"/>
        <v>0</v>
      </c>
      <c r="Y5" s="123">
        <f t="shared" si="15"/>
        <v>0</v>
      </c>
      <c r="Z5" s="123">
        <f t="shared" si="16"/>
        <v>0</v>
      </c>
      <c r="AA5" s="111"/>
      <c r="AB5" s="111" t="str">
        <f t="shared" si="17"/>
        <v>EN TERMINO</v>
      </c>
      <c r="AC5" s="111" t="str">
        <f t="shared" si="18"/>
        <v>EN TERMINO</v>
      </c>
      <c r="AD5" s="111" t="str">
        <f t="shared" si="19"/>
        <v>EN EJECUCIÓN</v>
      </c>
      <c r="AE5" s="113" t="s">
        <v>3744</v>
      </c>
      <c r="AF5" s="98" t="str">
        <f t="shared" si="20"/>
        <v>H4AC2024</v>
      </c>
      <c r="AG5" s="78">
        <f t="shared" si="21"/>
        <v>1</v>
      </c>
      <c r="AH5" s="78" t="str">
        <f t="shared" si="22"/>
        <v>H4AC2024 - 1</v>
      </c>
      <c r="AI5" s="92">
        <f t="shared" si="23"/>
        <v>3</v>
      </c>
      <c r="AJ5" s="92">
        <f t="shared" si="24"/>
        <v>3</v>
      </c>
      <c r="AK5" s="92" t="str">
        <f t="shared" si="25"/>
        <v>H4AC2024.</v>
      </c>
      <c r="AL5" s="92" t="str">
        <f t="shared" si="26"/>
        <v>H4AC2024</v>
      </c>
      <c r="AM5" s="83"/>
      <c r="AN5" s="84"/>
      <c r="AO5" s="77"/>
    </row>
    <row r="6" spans="1:50" s="11" customFormat="1" ht="291.95" customHeight="1" x14ac:dyDescent="0.2">
      <c r="A6" s="110">
        <f>IF(ISBLANK(F6),"",COUNTA($F$2:F6))</f>
        <v>5</v>
      </c>
      <c r="B6" s="111">
        <f t="shared" si="0"/>
        <v>5</v>
      </c>
      <c r="C6" s="111">
        <v>2024</v>
      </c>
      <c r="D6" s="111"/>
      <c r="E6" s="111"/>
      <c r="F6" s="112" t="s">
        <v>1759</v>
      </c>
      <c r="G6" s="113" t="s">
        <v>868</v>
      </c>
      <c r="H6" s="114" t="s">
        <v>3659</v>
      </c>
      <c r="I6" s="114" t="s">
        <v>3660</v>
      </c>
      <c r="J6" s="115" t="s">
        <v>3661</v>
      </c>
      <c r="K6" s="115" t="s">
        <v>3662</v>
      </c>
      <c r="L6" s="116" t="s">
        <v>3268</v>
      </c>
      <c r="M6" s="116">
        <v>1</v>
      </c>
      <c r="N6" s="117">
        <v>45658</v>
      </c>
      <c r="O6" s="117">
        <v>46022</v>
      </c>
      <c r="P6" s="118">
        <f t="shared" si="1"/>
        <v>52</v>
      </c>
      <c r="Q6" s="113" t="s">
        <v>1401</v>
      </c>
      <c r="R6" s="113" t="s">
        <v>1734</v>
      </c>
      <c r="S6" s="111">
        <v>0</v>
      </c>
      <c r="T6" s="119"/>
      <c r="U6" s="120"/>
      <c r="V6" s="121">
        <f t="shared" si="12"/>
        <v>-1534.0666666666666</v>
      </c>
      <c r="W6" s="122">
        <f t="shared" si="13"/>
        <v>0</v>
      </c>
      <c r="X6" s="123">
        <f t="shared" si="14"/>
        <v>0</v>
      </c>
      <c r="Y6" s="123">
        <f t="shared" si="15"/>
        <v>0</v>
      </c>
      <c r="Z6" s="123">
        <f t="shared" si="16"/>
        <v>0</v>
      </c>
      <c r="AA6" s="111"/>
      <c r="AB6" s="111" t="str">
        <f t="shared" si="17"/>
        <v>EN TERMINO</v>
      </c>
      <c r="AC6" s="111" t="str">
        <f t="shared" si="18"/>
        <v>EN TERMINO</v>
      </c>
      <c r="AD6" s="111" t="str">
        <f t="shared" si="19"/>
        <v>EN EJECUCIÓN</v>
      </c>
      <c r="AE6" s="113" t="s">
        <v>3744</v>
      </c>
      <c r="AF6" s="98" t="str">
        <f t="shared" si="20"/>
        <v>H5AC2024</v>
      </c>
      <c r="AG6" s="78">
        <f t="shared" si="21"/>
        <v>1</v>
      </c>
      <c r="AH6" s="78" t="str">
        <f t="shared" si="22"/>
        <v>H5AC2024 - 1</v>
      </c>
      <c r="AI6" s="92">
        <f t="shared" si="23"/>
        <v>3</v>
      </c>
      <c r="AJ6" s="92">
        <f t="shared" si="24"/>
        <v>3</v>
      </c>
      <c r="AK6" s="92" t="str">
        <f t="shared" si="25"/>
        <v>H5AC2024.</v>
      </c>
      <c r="AL6" s="92" t="str">
        <f t="shared" si="26"/>
        <v>H5AC2024</v>
      </c>
      <c r="AM6" s="83"/>
      <c r="AN6" s="84"/>
      <c r="AO6" s="77"/>
    </row>
    <row r="7" spans="1:50" s="11" customFormat="1" ht="291.95" customHeight="1" x14ac:dyDescent="0.2">
      <c r="A7" s="110">
        <f>IF(ISBLANK(F7),"",COUNTA($F$2:F7))</f>
        <v>6</v>
      </c>
      <c r="B7" s="111">
        <f t="shared" si="0"/>
        <v>6</v>
      </c>
      <c r="C7" s="111">
        <v>2024</v>
      </c>
      <c r="D7" s="111"/>
      <c r="E7" s="111"/>
      <c r="F7" s="112" t="s">
        <v>1759</v>
      </c>
      <c r="G7" s="113" t="s">
        <v>15</v>
      </c>
      <c r="H7" s="114" t="s">
        <v>3663</v>
      </c>
      <c r="I7" s="114" t="s">
        <v>3664</v>
      </c>
      <c r="J7" s="115" t="s">
        <v>3665</v>
      </c>
      <c r="K7" s="115" t="s">
        <v>3666</v>
      </c>
      <c r="L7" s="116" t="s">
        <v>3667</v>
      </c>
      <c r="M7" s="116">
        <v>1</v>
      </c>
      <c r="N7" s="117">
        <v>45656</v>
      </c>
      <c r="O7" s="117">
        <v>45838</v>
      </c>
      <c r="P7" s="118">
        <f t="shared" si="1"/>
        <v>26</v>
      </c>
      <c r="Q7" s="113" t="s">
        <v>1055</v>
      </c>
      <c r="R7" s="113" t="s">
        <v>1734</v>
      </c>
      <c r="S7" s="111">
        <v>0</v>
      </c>
      <c r="T7" s="119"/>
      <c r="U7" s="120"/>
      <c r="V7" s="121">
        <f t="shared" si="12"/>
        <v>-1527.9333333333334</v>
      </c>
      <c r="W7" s="122">
        <f t="shared" si="13"/>
        <v>0</v>
      </c>
      <c r="X7" s="123">
        <f t="shared" si="14"/>
        <v>0</v>
      </c>
      <c r="Y7" s="123">
        <f t="shared" si="15"/>
        <v>0</v>
      </c>
      <c r="Z7" s="123">
        <f t="shared" si="16"/>
        <v>0</v>
      </c>
      <c r="AA7" s="111"/>
      <c r="AB7" s="111" t="str">
        <f t="shared" si="17"/>
        <v>EN TERMINO</v>
      </c>
      <c r="AC7" s="111" t="str">
        <f t="shared" si="18"/>
        <v>EN TERMINO</v>
      </c>
      <c r="AD7" s="111" t="str">
        <f t="shared" si="19"/>
        <v>EN EJECUCIÓN</v>
      </c>
      <c r="AE7" s="113" t="s">
        <v>3744</v>
      </c>
      <c r="AF7" s="98" t="str">
        <f t="shared" si="20"/>
        <v>H6AC2024</v>
      </c>
      <c r="AG7" s="78">
        <f t="shared" si="21"/>
        <v>1</v>
      </c>
      <c r="AH7" s="78" t="str">
        <f t="shared" si="22"/>
        <v>H6AC2024 - 1</v>
      </c>
      <c r="AI7" s="92">
        <f t="shared" si="23"/>
        <v>3</v>
      </c>
      <c r="AJ7" s="92">
        <f t="shared" si="24"/>
        <v>3</v>
      </c>
      <c r="AK7" s="92" t="str">
        <f t="shared" si="25"/>
        <v>H6AC2024.</v>
      </c>
      <c r="AL7" s="92" t="str">
        <f t="shared" si="26"/>
        <v>H6AC2024</v>
      </c>
      <c r="AM7" s="83"/>
      <c r="AN7" s="84"/>
      <c r="AO7" s="77"/>
    </row>
    <row r="8" spans="1:50" s="11" customFormat="1" ht="291.95" customHeight="1" x14ac:dyDescent="0.2">
      <c r="A8" s="110">
        <f>IF(ISBLANK(F8),"",COUNTA($F$2:F8))</f>
        <v>7</v>
      </c>
      <c r="B8" s="111">
        <f t="shared" si="0"/>
        <v>7</v>
      </c>
      <c r="C8" s="111">
        <v>2024</v>
      </c>
      <c r="D8" s="111"/>
      <c r="E8" s="111"/>
      <c r="F8" s="112" t="s">
        <v>1759</v>
      </c>
      <c r="G8" s="113" t="s">
        <v>15</v>
      </c>
      <c r="H8" s="114" t="s">
        <v>3668</v>
      </c>
      <c r="I8" s="114" t="s">
        <v>3669</v>
      </c>
      <c r="J8" s="115" t="s">
        <v>3661</v>
      </c>
      <c r="K8" s="115" t="s">
        <v>3662</v>
      </c>
      <c r="L8" s="116" t="s">
        <v>3268</v>
      </c>
      <c r="M8" s="116">
        <v>1</v>
      </c>
      <c r="N8" s="117">
        <v>45656</v>
      </c>
      <c r="O8" s="117">
        <v>45746</v>
      </c>
      <c r="P8" s="118">
        <f t="shared" si="1"/>
        <v>12.857142857142858</v>
      </c>
      <c r="Q8" s="113" t="s">
        <v>1055</v>
      </c>
      <c r="R8" s="113" t="s">
        <v>1734</v>
      </c>
      <c r="S8" s="111">
        <v>0</v>
      </c>
      <c r="T8" s="119"/>
      <c r="U8" s="120"/>
      <c r="V8" s="121">
        <f t="shared" si="12"/>
        <v>-1524.8666666666666</v>
      </c>
      <c r="W8" s="122">
        <f t="shared" si="13"/>
        <v>0</v>
      </c>
      <c r="X8" s="123">
        <f t="shared" si="14"/>
        <v>0</v>
      </c>
      <c r="Y8" s="123">
        <f t="shared" si="15"/>
        <v>0</v>
      </c>
      <c r="Z8" s="123">
        <f t="shared" si="16"/>
        <v>0</v>
      </c>
      <c r="AA8" s="111"/>
      <c r="AB8" s="111" t="str">
        <f t="shared" si="17"/>
        <v>EN TERMINO</v>
      </c>
      <c r="AC8" s="111" t="str">
        <f t="shared" si="18"/>
        <v>EN TERMINO</v>
      </c>
      <c r="AD8" s="111" t="str">
        <f t="shared" si="19"/>
        <v>EN EJECUCIÓN</v>
      </c>
      <c r="AE8" s="113" t="s">
        <v>3744</v>
      </c>
      <c r="AF8" s="98" t="str">
        <f t="shared" si="20"/>
        <v>H7AC2024</v>
      </c>
      <c r="AG8" s="78">
        <f t="shared" si="21"/>
        <v>1</v>
      </c>
      <c r="AH8" s="78" t="str">
        <f t="shared" si="22"/>
        <v>H7AC2024 - 1</v>
      </c>
      <c r="AI8" s="92">
        <f t="shared" si="23"/>
        <v>3</v>
      </c>
      <c r="AJ8" s="92">
        <f t="shared" si="24"/>
        <v>3</v>
      </c>
      <c r="AK8" s="92" t="str">
        <f t="shared" si="25"/>
        <v>H7AC2024.</v>
      </c>
      <c r="AL8" s="92" t="str">
        <f t="shared" si="26"/>
        <v>H7AC2024</v>
      </c>
      <c r="AM8" s="83"/>
      <c r="AN8" s="84"/>
      <c r="AO8" s="77"/>
    </row>
    <row r="9" spans="1:50" s="11" customFormat="1" ht="291.95" customHeight="1" x14ac:dyDescent="0.2">
      <c r="A9" s="110">
        <f>IF(ISBLANK(F9),"",COUNTA($F$2:F9))</f>
        <v>8</v>
      </c>
      <c r="B9" s="111">
        <f t="shared" si="0"/>
        <v>8</v>
      </c>
      <c r="C9" s="111">
        <v>2024</v>
      </c>
      <c r="D9" s="111"/>
      <c r="E9" s="111"/>
      <c r="F9" s="112" t="s">
        <v>781</v>
      </c>
      <c r="G9" s="113" t="s">
        <v>15</v>
      </c>
      <c r="H9" s="114" t="s">
        <v>3670</v>
      </c>
      <c r="I9" s="114" t="s">
        <v>3671</v>
      </c>
      <c r="J9" s="115" t="s">
        <v>3672</v>
      </c>
      <c r="K9" s="115" t="s">
        <v>3673</v>
      </c>
      <c r="L9" s="116" t="s">
        <v>3674</v>
      </c>
      <c r="M9" s="116">
        <v>1</v>
      </c>
      <c r="N9" s="117">
        <v>45658</v>
      </c>
      <c r="O9" s="117">
        <v>45900</v>
      </c>
      <c r="P9" s="118">
        <f t="shared" si="1"/>
        <v>34.571428571428569</v>
      </c>
      <c r="Q9" s="113" t="s">
        <v>1401</v>
      </c>
      <c r="R9" s="113" t="s">
        <v>1734</v>
      </c>
      <c r="S9" s="111">
        <v>0</v>
      </c>
      <c r="T9" s="119"/>
      <c r="U9" s="120"/>
      <c r="V9" s="121">
        <f t="shared" si="12"/>
        <v>-1530</v>
      </c>
      <c r="W9" s="122">
        <f t="shared" si="13"/>
        <v>0</v>
      </c>
      <c r="X9" s="123">
        <f t="shared" si="14"/>
        <v>0</v>
      </c>
      <c r="Y9" s="123">
        <f t="shared" si="15"/>
        <v>0</v>
      </c>
      <c r="Z9" s="123">
        <f t="shared" si="16"/>
        <v>0</v>
      </c>
      <c r="AA9" s="111"/>
      <c r="AB9" s="111" t="str">
        <f t="shared" si="17"/>
        <v>EN TERMINO</v>
      </c>
      <c r="AC9" s="111" t="str">
        <f t="shared" si="18"/>
        <v>EN TERMINO</v>
      </c>
      <c r="AD9" s="111" t="str">
        <f t="shared" si="19"/>
        <v>EN EJECUCIÓN</v>
      </c>
      <c r="AE9" s="113" t="s">
        <v>3744</v>
      </c>
      <c r="AF9" s="98" t="str">
        <f t="shared" si="20"/>
        <v>H8AC2024</v>
      </c>
      <c r="AG9" s="78">
        <f t="shared" si="21"/>
        <v>1</v>
      </c>
      <c r="AH9" s="78" t="str">
        <f t="shared" si="22"/>
        <v>H8AC2024 - 1</v>
      </c>
      <c r="AI9" s="92">
        <f t="shared" si="23"/>
        <v>3</v>
      </c>
      <c r="AJ9" s="92">
        <f t="shared" si="24"/>
        <v>3</v>
      </c>
      <c r="AK9" s="92" t="str">
        <f t="shared" si="25"/>
        <v>H8AC2024.</v>
      </c>
      <c r="AL9" s="92" t="str">
        <f t="shared" si="26"/>
        <v>H8AC2024</v>
      </c>
      <c r="AM9" s="83"/>
      <c r="AN9" s="84"/>
      <c r="AO9" s="77"/>
    </row>
    <row r="10" spans="1:50" s="11" customFormat="1" ht="291.95" customHeight="1" x14ac:dyDescent="0.2">
      <c r="A10" s="110">
        <f>IF(ISBLANK(F10),"",COUNTA($F$2:F10))</f>
        <v>9</v>
      </c>
      <c r="B10" s="111">
        <f t="shared" si="0"/>
        <v>9</v>
      </c>
      <c r="C10" s="111">
        <v>2024</v>
      </c>
      <c r="D10" s="111"/>
      <c r="E10" s="111"/>
      <c r="F10" s="112" t="s">
        <v>407</v>
      </c>
      <c r="G10" s="113" t="s">
        <v>15</v>
      </c>
      <c r="H10" s="114" t="s">
        <v>3675</v>
      </c>
      <c r="I10" s="114" t="s">
        <v>3676</v>
      </c>
      <c r="J10" s="115" t="s">
        <v>3661</v>
      </c>
      <c r="K10" s="115" t="s">
        <v>3662</v>
      </c>
      <c r="L10" s="116" t="s">
        <v>3268</v>
      </c>
      <c r="M10" s="116">
        <v>1</v>
      </c>
      <c r="N10" s="117">
        <v>45658</v>
      </c>
      <c r="O10" s="117">
        <v>46022</v>
      </c>
      <c r="P10" s="118">
        <f t="shared" si="1"/>
        <v>52</v>
      </c>
      <c r="Q10" s="113" t="s">
        <v>1401</v>
      </c>
      <c r="R10" s="113" t="s">
        <v>1734</v>
      </c>
      <c r="S10" s="111">
        <v>0</v>
      </c>
      <c r="T10" s="119"/>
      <c r="U10" s="120"/>
      <c r="V10" s="121">
        <f t="shared" si="12"/>
        <v>-1534.0666666666666</v>
      </c>
      <c r="W10" s="122">
        <f t="shared" si="13"/>
        <v>0</v>
      </c>
      <c r="X10" s="123">
        <f t="shared" si="14"/>
        <v>0</v>
      </c>
      <c r="Y10" s="123">
        <f t="shared" si="15"/>
        <v>0</v>
      </c>
      <c r="Z10" s="123">
        <f t="shared" si="16"/>
        <v>0</v>
      </c>
      <c r="AA10" s="111"/>
      <c r="AB10" s="111" t="str">
        <f t="shared" si="17"/>
        <v>EN TERMINO</v>
      </c>
      <c r="AC10" s="111" t="str">
        <f t="shared" si="18"/>
        <v>EN TERMINO</v>
      </c>
      <c r="AD10" s="111" t="str">
        <f t="shared" si="19"/>
        <v>EN EJECUCIÓN</v>
      </c>
      <c r="AE10" s="113" t="s">
        <v>3744</v>
      </c>
      <c r="AF10" s="98" t="str">
        <f t="shared" si="20"/>
        <v>H9AC2024</v>
      </c>
      <c r="AG10" s="78">
        <f t="shared" si="21"/>
        <v>1</v>
      </c>
      <c r="AH10" s="78" t="str">
        <f t="shared" si="22"/>
        <v>H9AC2024 - 1</v>
      </c>
      <c r="AI10" s="92">
        <f t="shared" si="23"/>
        <v>3</v>
      </c>
      <c r="AJ10" s="92">
        <f t="shared" si="24"/>
        <v>3</v>
      </c>
      <c r="AK10" s="92" t="str">
        <f t="shared" si="25"/>
        <v>H9AC2024.</v>
      </c>
      <c r="AL10" s="92" t="str">
        <f t="shared" si="26"/>
        <v>H9AC2024</v>
      </c>
      <c r="AM10" s="83"/>
      <c r="AN10" s="84"/>
      <c r="AO10" s="77"/>
    </row>
    <row r="11" spans="1:50" s="11" customFormat="1" ht="291.95" customHeight="1" x14ac:dyDescent="0.2">
      <c r="A11" s="110">
        <f>IF(ISBLANK(F11),"",COUNTA($F$2:F11))</f>
        <v>10</v>
      </c>
      <c r="B11" s="111">
        <f t="shared" si="0"/>
        <v>10</v>
      </c>
      <c r="C11" s="111">
        <v>2024</v>
      </c>
      <c r="D11" s="111"/>
      <c r="E11" s="111"/>
      <c r="F11" s="112" t="s">
        <v>407</v>
      </c>
      <c r="G11" s="113" t="s">
        <v>15</v>
      </c>
      <c r="H11" s="114" t="s">
        <v>3677</v>
      </c>
      <c r="I11" s="114" t="s">
        <v>3678</v>
      </c>
      <c r="J11" s="115" t="s">
        <v>3745</v>
      </c>
      <c r="K11" s="115" t="s">
        <v>3679</v>
      </c>
      <c r="L11" s="116" t="s">
        <v>3680</v>
      </c>
      <c r="M11" s="116">
        <v>1</v>
      </c>
      <c r="N11" s="117">
        <v>45672</v>
      </c>
      <c r="O11" s="117">
        <v>45746</v>
      </c>
      <c r="P11" s="118">
        <f t="shared" si="1"/>
        <v>10.571428571428571</v>
      </c>
      <c r="Q11" s="113" t="s">
        <v>3741</v>
      </c>
      <c r="R11" s="113" t="s">
        <v>3742</v>
      </c>
      <c r="S11" s="111">
        <v>0</v>
      </c>
      <c r="T11" s="119"/>
      <c r="U11" s="120"/>
      <c r="V11" s="121">
        <f t="shared" si="12"/>
        <v>-1524.8666666666666</v>
      </c>
      <c r="W11" s="122">
        <f t="shared" si="13"/>
        <v>0</v>
      </c>
      <c r="X11" s="123">
        <f t="shared" si="14"/>
        <v>0</v>
      </c>
      <c r="Y11" s="123">
        <f t="shared" si="15"/>
        <v>0</v>
      </c>
      <c r="Z11" s="123">
        <f t="shared" si="16"/>
        <v>0</v>
      </c>
      <c r="AA11" s="111"/>
      <c r="AB11" s="111" t="str">
        <f t="shared" si="17"/>
        <v>EN TERMINO</v>
      </c>
      <c r="AC11" s="111" t="str">
        <f t="shared" si="18"/>
        <v>EN TERMINO</v>
      </c>
      <c r="AD11" s="111" t="str">
        <f t="shared" si="19"/>
        <v>EN EJECUCIÓN</v>
      </c>
      <c r="AE11" s="113" t="s">
        <v>3744</v>
      </c>
      <c r="AF11" s="98" t="str">
        <f t="shared" si="20"/>
        <v>H10AC2024</v>
      </c>
      <c r="AG11" s="78">
        <f t="shared" si="21"/>
        <v>1</v>
      </c>
      <c r="AH11" s="78" t="str">
        <f t="shared" si="22"/>
        <v>H10AC2024 - 1</v>
      </c>
      <c r="AI11" s="92">
        <f t="shared" si="23"/>
        <v>3</v>
      </c>
      <c r="AJ11" s="92">
        <f t="shared" si="24"/>
        <v>3</v>
      </c>
      <c r="AK11" s="92" t="str">
        <f t="shared" si="25"/>
        <v>H10AC2024.</v>
      </c>
      <c r="AL11" s="92" t="str">
        <f t="shared" si="26"/>
        <v>H10AC2024</v>
      </c>
      <c r="AM11" s="83"/>
      <c r="AN11" s="84"/>
      <c r="AO11" s="77"/>
    </row>
    <row r="12" spans="1:50" s="11" customFormat="1" ht="291.95" customHeight="1" x14ac:dyDescent="0.2">
      <c r="A12" s="110">
        <f>IF(ISBLANK(F12),"",COUNTA($F$2:F12))</f>
        <v>11</v>
      </c>
      <c r="B12" s="111">
        <f t="shared" si="0"/>
        <v>11</v>
      </c>
      <c r="C12" s="111">
        <v>2024</v>
      </c>
      <c r="D12" s="111"/>
      <c r="E12" s="111"/>
      <c r="F12" s="112" t="s">
        <v>407</v>
      </c>
      <c r="G12" s="113" t="s">
        <v>15</v>
      </c>
      <c r="H12" s="114" t="s">
        <v>3681</v>
      </c>
      <c r="I12" s="114" t="s">
        <v>3682</v>
      </c>
      <c r="J12" s="115" t="s">
        <v>3683</v>
      </c>
      <c r="K12" s="115" t="s">
        <v>3684</v>
      </c>
      <c r="L12" s="116" t="s">
        <v>3746</v>
      </c>
      <c r="M12" s="116">
        <v>2</v>
      </c>
      <c r="N12" s="117">
        <v>45658</v>
      </c>
      <c r="O12" s="117">
        <v>46022</v>
      </c>
      <c r="P12" s="118">
        <f t="shared" si="1"/>
        <v>52</v>
      </c>
      <c r="Q12" s="113" t="s">
        <v>1050</v>
      </c>
      <c r="R12" s="113" t="s">
        <v>1739</v>
      </c>
      <c r="S12" s="111">
        <v>0</v>
      </c>
      <c r="T12" s="119"/>
      <c r="U12" s="120"/>
      <c r="V12" s="121">
        <f t="shared" si="12"/>
        <v>-1534.0666666666666</v>
      </c>
      <c r="W12" s="122">
        <f t="shared" si="13"/>
        <v>0</v>
      </c>
      <c r="X12" s="123">
        <f t="shared" si="14"/>
        <v>0</v>
      </c>
      <c r="Y12" s="123">
        <f t="shared" si="15"/>
        <v>0</v>
      </c>
      <c r="Z12" s="123">
        <f t="shared" si="16"/>
        <v>0</v>
      </c>
      <c r="AA12" s="111"/>
      <c r="AB12" s="111" t="str">
        <f t="shared" si="17"/>
        <v>EN TERMINO</v>
      </c>
      <c r="AC12" s="111" t="str">
        <f t="shared" si="18"/>
        <v>EN TERMINO</v>
      </c>
      <c r="AD12" s="111" t="str">
        <f t="shared" si="19"/>
        <v>EN EJECUCIÓN</v>
      </c>
      <c r="AE12" s="113" t="s">
        <v>3744</v>
      </c>
      <c r="AF12" s="98" t="str">
        <f t="shared" si="20"/>
        <v>H11AC2024</v>
      </c>
      <c r="AG12" s="78">
        <f t="shared" si="21"/>
        <v>1</v>
      </c>
      <c r="AH12" s="78" t="str">
        <f t="shared" si="22"/>
        <v>H11AC2024 - 1</v>
      </c>
      <c r="AI12" s="92">
        <f t="shared" si="23"/>
        <v>3</v>
      </c>
      <c r="AJ12" s="92">
        <f t="shared" si="24"/>
        <v>3</v>
      </c>
      <c r="AK12" s="92" t="str">
        <f t="shared" si="25"/>
        <v>H11AC2024.</v>
      </c>
      <c r="AL12" s="92" t="str">
        <f t="shared" si="26"/>
        <v>H11AC2024</v>
      </c>
      <c r="AM12" s="83"/>
      <c r="AN12" s="84"/>
      <c r="AO12" s="77"/>
    </row>
    <row r="13" spans="1:50" s="11" customFormat="1" ht="291.95" customHeight="1" x14ac:dyDescent="0.2">
      <c r="A13" s="110">
        <f>IF(ISBLANK(F13),"",COUNTA($F$2:F13))</f>
        <v>12</v>
      </c>
      <c r="B13" s="111">
        <f t="shared" si="0"/>
        <v>12</v>
      </c>
      <c r="C13" s="111">
        <v>2024</v>
      </c>
      <c r="D13" s="111"/>
      <c r="E13" s="111"/>
      <c r="F13" s="112" t="s">
        <v>407</v>
      </c>
      <c r="G13" s="113" t="s">
        <v>15</v>
      </c>
      <c r="H13" s="114" t="s">
        <v>3685</v>
      </c>
      <c r="I13" s="114" t="s">
        <v>3686</v>
      </c>
      <c r="J13" s="115" t="s">
        <v>3687</v>
      </c>
      <c r="K13" s="115" t="s">
        <v>3688</v>
      </c>
      <c r="L13" s="116" t="s">
        <v>3689</v>
      </c>
      <c r="M13" s="116">
        <v>1</v>
      </c>
      <c r="N13" s="117">
        <v>45657</v>
      </c>
      <c r="O13" s="117">
        <v>45869</v>
      </c>
      <c r="P13" s="118">
        <f t="shared" si="1"/>
        <v>30.285714285714285</v>
      </c>
      <c r="Q13" s="113" t="s">
        <v>1401</v>
      </c>
      <c r="R13" s="113" t="s">
        <v>1734</v>
      </c>
      <c r="S13" s="111">
        <v>0</v>
      </c>
      <c r="T13" s="119"/>
      <c r="U13" s="120"/>
      <c r="V13" s="121">
        <f t="shared" si="12"/>
        <v>-1528.9666666666667</v>
      </c>
      <c r="W13" s="122">
        <f t="shared" si="13"/>
        <v>0</v>
      </c>
      <c r="X13" s="123">
        <f t="shared" si="14"/>
        <v>0</v>
      </c>
      <c r="Y13" s="123">
        <f t="shared" si="15"/>
        <v>0</v>
      </c>
      <c r="Z13" s="123">
        <f t="shared" si="16"/>
        <v>0</v>
      </c>
      <c r="AA13" s="111"/>
      <c r="AB13" s="111" t="str">
        <f t="shared" si="17"/>
        <v>EN TERMINO</v>
      </c>
      <c r="AC13" s="111" t="str">
        <f t="shared" si="18"/>
        <v>EN TERMINO</v>
      </c>
      <c r="AD13" s="111" t="str">
        <f t="shared" si="19"/>
        <v>EN EJECUCIÓN</v>
      </c>
      <c r="AE13" s="113" t="s">
        <v>3744</v>
      </c>
      <c r="AF13" s="98" t="str">
        <f t="shared" si="20"/>
        <v>H12AC2024</v>
      </c>
      <c r="AG13" s="78">
        <f t="shared" si="21"/>
        <v>1</v>
      </c>
      <c r="AH13" s="78" t="str">
        <f t="shared" si="22"/>
        <v>H12AC2024 - 1</v>
      </c>
      <c r="AI13" s="92">
        <f t="shared" si="23"/>
        <v>3</v>
      </c>
      <c r="AJ13" s="92">
        <f t="shared" si="24"/>
        <v>3</v>
      </c>
      <c r="AK13" s="92" t="str">
        <f t="shared" si="25"/>
        <v>H12AC2024.</v>
      </c>
      <c r="AL13" s="92" t="str">
        <f t="shared" si="26"/>
        <v>H12AC2024</v>
      </c>
      <c r="AM13" s="83"/>
      <c r="AN13" s="84"/>
      <c r="AO13" s="77"/>
    </row>
    <row r="14" spans="1:50" s="11" customFormat="1" ht="291.95" customHeight="1" x14ac:dyDescent="0.2">
      <c r="A14" s="110">
        <f>IF(ISBLANK(F14),"",COUNTA($F$2:F14))</f>
        <v>13</v>
      </c>
      <c r="B14" s="111">
        <f t="shared" si="0"/>
        <v>13</v>
      </c>
      <c r="C14" s="111">
        <v>2024</v>
      </c>
      <c r="D14" s="111"/>
      <c r="E14" s="111"/>
      <c r="F14" s="112" t="s">
        <v>407</v>
      </c>
      <c r="G14" s="113" t="s">
        <v>15</v>
      </c>
      <c r="H14" s="114" t="s">
        <v>3690</v>
      </c>
      <c r="I14" s="114" t="s">
        <v>3691</v>
      </c>
      <c r="J14" s="115" t="s">
        <v>3692</v>
      </c>
      <c r="K14" s="115" t="s">
        <v>3693</v>
      </c>
      <c r="L14" s="116" t="s">
        <v>3694</v>
      </c>
      <c r="M14" s="116">
        <v>2</v>
      </c>
      <c r="N14" s="117">
        <v>45658</v>
      </c>
      <c r="O14" s="117">
        <v>45900</v>
      </c>
      <c r="P14" s="118">
        <f t="shared" si="1"/>
        <v>34.571428571428569</v>
      </c>
      <c r="Q14" s="113" t="s">
        <v>1050</v>
      </c>
      <c r="R14" s="113" t="s">
        <v>1739</v>
      </c>
      <c r="S14" s="111">
        <v>0</v>
      </c>
      <c r="T14" s="119"/>
      <c r="U14" s="120"/>
      <c r="V14" s="121">
        <f t="shared" si="12"/>
        <v>-1530</v>
      </c>
      <c r="W14" s="122">
        <f t="shared" si="13"/>
        <v>0</v>
      </c>
      <c r="X14" s="123">
        <f t="shared" si="14"/>
        <v>0</v>
      </c>
      <c r="Y14" s="123">
        <f t="shared" si="15"/>
        <v>0</v>
      </c>
      <c r="Z14" s="123">
        <f t="shared" si="16"/>
        <v>0</v>
      </c>
      <c r="AA14" s="111"/>
      <c r="AB14" s="111" t="str">
        <f t="shared" si="17"/>
        <v>EN TERMINO</v>
      </c>
      <c r="AC14" s="111" t="str">
        <f t="shared" si="18"/>
        <v>EN TERMINO</v>
      </c>
      <c r="AD14" s="111" t="str">
        <f t="shared" si="19"/>
        <v>EN EJECUCIÓN</v>
      </c>
      <c r="AE14" s="113" t="s">
        <v>3744</v>
      </c>
      <c r="AF14" s="98" t="str">
        <f t="shared" si="20"/>
        <v>H13AC2024</v>
      </c>
      <c r="AG14" s="78">
        <f t="shared" si="21"/>
        <v>1</v>
      </c>
      <c r="AH14" s="78" t="str">
        <f t="shared" si="22"/>
        <v>H13AC2024 - 1</v>
      </c>
      <c r="AI14" s="92">
        <f t="shared" si="23"/>
        <v>3</v>
      </c>
      <c r="AJ14" s="92">
        <f t="shared" si="24"/>
        <v>3</v>
      </c>
      <c r="AK14" s="92" t="str">
        <f t="shared" si="25"/>
        <v>H13AC2024.</v>
      </c>
      <c r="AL14" s="92" t="str">
        <f t="shared" si="26"/>
        <v>H13AC2024</v>
      </c>
      <c r="AM14" s="83"/>
      <c r="AN14" s="84"/>
      <c r="AO14" s="77"/>
    </row>
    <row r="15" spans="1:50" s="11" customFormat="1" ht="291.95" customHeight="1" x14ac:dyDescent="0.2">
      <c r="A15" s="110">
        <f>IF(ISBLANK(F15),"",COUNTA($F$2:F15))</f>
        <v>14</v>
      </c>
      <c r="B15" s="111">
        <f t="shared" si="0"/>
        <v>14</v>
      </c>
      <c r="C15" s="111">
        <v>2024</v>
      </c>
      <c r="D15" s="111"/>
      <c r="E15" s="111"/>
      <c r="F15" s="112" t="s">
        <v>407</v>
      </c>
      <c r="G15" s="113" t="s">
        <v>15</v>
      </c>
      <c r="H15" s="114" t="s">
        <v>3695</v>
      </c>
      <c r="I15" s="114" t="s">
        <v>3696</v>
      </c>
      <c r="J15" s="115" t="s">
        <v>3252</v>
      </c>
      <c r="K15" s="115" t="s">
        <v>3697</v>
      </c>
      <c r="L15" s="116" t="s">
        <v>3254</v>
      </c>
      <c r="M15" s="116">
        <v>3</v>
      </c>
      <c r="N15" s="117">
        <v>45689</v>
      </c>
      <c r="O15" s="117">
        <v>45807</v>
      </c>
      <c r="P15" s="118">
        <f t="shared" si="1"/>
        <v>16.857142857142858</v>
      </c>
      <c r="Q15" s="113" t="s">
        <v>1248</v>
      </c>
      <c r="R15" s="113" t="s">
        <v>1739</v>
      </c>
      <c r="S15" s="111">
        <v>0</v>
      </c>
      <c r="T15" s="119"/>
      <c r="U15" s="120"/>
      <c r="V15" s="121">
        <f t="shared" si="12"/>
        <v>-1526.9</v>
      </c>
      <c r="W15" s="122">
        <f t="shared" si="13"/>
        <v>0</v>
      </c>
      <c r="X15" s="123">
        <f t="shared" si="14"/>
        <v>0</v>
      </c>
      <c r="Y15" s="123">
        <f t="shared" si="15"/>
        <v>0</v>
      </c>
      <c r="Z15" s="123">
        <f t="shared" si="16"/>
        <v>0</v>
      </c>
      <c r="AA15" s="111"/>
      <c r="AB15" s="111" t="str">
        <f t="shared" si="17"/>
        <v>EN TERMINO</v>
      </c>
      <c r="AC15" s="111" t="str">
        <f t="shared" si="18"/>
        <v>EN TERMINO</v>
      </c>
      <c r="AD15" s="111" t="str">
        <f t="shared" si="19"/>
        <v>EN EJECUCIÓN</v>
      </c>
      <c r="AE15" s="113" t="s">
        <v>3744</v>
      </c>
      <c r="AF15" s="98" t="str">
        <f t="shared" si="20"/>
        <v>H14AC2024</v>
      </c>
      <c r="AG15" s="78">
        <f t="shared" si="21"/>
        <v>1</v>
      </c>
      <c r="AH15" s="78" t="str">
        <f t="shared" si="22"/>
        <v>H14AC2024 - 1</v>
      </c>
      <c r="AI15" s="92">
        <f t="shared" si="23"/>
        <v>3</v>
      </c>
      <c r="AJ15" s="92">
        <f t="shared" si="24"/>
        <v>3</v>
      </c>
      <c r="AK15" s="92" t="str">
        <f t="shared" si="25"/>
        <v>H14AC2024.</v>
      </c>
      <c r="AL15" s="92" t="str">
        <f t="shared" si="26"/>
        <v>H14AC2024</v>
      </c>
      <c r="AM15" s="83"/>
      <c r="AN15" s="84"/>
      <c r="AO15" s="77"/>
    </row>
    <row r="16" spans="1:50" s="11" customFormat="1" ht="291.95" customHeight="1" x14ac:dyDescent="0.2">
      <c r="A16" s="110">
        <f>IF(ISBLANK(F16),"",COUNTA($F$2:F16))</f>
        <v>15</v>
      </c>
      <c r="B16" s="111">
        <f t="shared" si="0"/>
        <v>15</v>
      </c>
      <c r="C16" s="111">
        <v>2024</v>
      </c>
      <c r="D16" s="111"/>
      <c r="E16" s="111"/>
      <c r="F16" s="112" t="s">
        <v>407</v>
      </c>
      <c r="G16" s="113" t="s">
        <v>15</v>
      </c>
      <c r="H16" s="114" t="s">
        <v>3698</v>
      </c>
      <c r="I16" s="114" t="s">
        <v>3699</v>
      </c>
      <c r="J16" s="115" t="s">
        <v>3246</v>
      </c>
      <c r="K16" s="115" t="s">
        <v>3247</v>
      </c>
      <c r="L16" s="116" t="s">
        <v>3248</v>
      </c>
      <c r="M16" s="116">
        <v>2</v>
      </c>
      <c r="N16" s="117">
        <v>45658</v>
      </c>
      <c r="O16" s="117">
        <v>45991</v>
      </c>
      <c r="P16" s="118">
        <f t="shared" si="1"/>
        <v>47.571428571428569</v>
      </c>
      <c r="Q16" s="113" t="s">
        <v>1055</v>
      </c>
      <c r="R16" s="113" t="s">
        <v>1734</v>
      </c>
      <c r="S16" s="111">
        <v>0</v>
      </c>
      <c r="T16" s="119"/>
      <c r="U16" s="120"/>
      <c r="V16" s="121">
        <f t="shared" si="12"/>
        <v>-1533.0333333333333</v>
      </c>
      <c r="W16" s="122">
        <f t="shared" si="13"/>
        <v>0</v>
      </c>
      <c r="X16" s="123">
        <f t="shared" si="14"/>
        <v>0</v>
      </c>
      <c r="Y16" s="123">
        <f t="shared" si="15"/>
        <v>0</v>
      </c>
      <c r="Z16" s="123">
        <f t="shared" si="16"/>
        <v>0</v>
      </c>
      <c r="AA16" s="111"/>
      <c r="AB16" s="111" t="str">
        <f t="shared" si="17"/>
        <v>EN TERMINO</v>
      </c>
      <c r="AC16" s="111" t="str">
        <f t="shared" si="18"/>
        <v>EN TERMINO</v>
      </c>
      <c r="AD16" s="111" t="str">
        <f t="shared" si="19"/>
        <v>EN EJECUCIÓN</v>
      </c>
      <c r="AE16" s="113" t="s">
        <v>3744</v>
      </c>
      <c r="AF16" s="98" t="str">
        <f t="shared" si="20"/>
        <v>H15AC2024</v>
      </c>
      <c r="AG16" s="78">
        <f t="shared" si="21"/>
        <v>1</v>
      </c>
      <c r="AH16" s="78" t="str">
        <f t="shared" si="22"/>
        <v>H15AC2024 - 1</v>
      </c>
      <c r="AI16" s="92">
        <f t="shared" si="23"/>
        <v>3</v>
      </c>
      <c r="AJ16" s="92">
        <f t="shared" si="24"/>
        <v>3</v>
      </c>
      <c r="AK16" s="92" t="str">
        <f t="shared" si="25"/>
        <v>H15AC2024.</v>
      </c>
      <c r="AL16" s="92" t="str">
        <f t="shared" si="26"/>
        <v>H15AC2024</v>
      </c>
      <c r="AM16" s="83"/>
      <c r="AN16" s="84"/>
      <c r="AO16" s="77"/>
    </row>
    <row r="17" spans="1:41" s="11" customFormat="1" ht="291.95" customHeight="1" x14ac:dyDescent="0.2">
      <c r="A17" s="110" t="str">
        <f>IF(ISBLANK(F17),"",COUNTA($F$2:F17))</f>
        <v/>
      </c>
      <c r="B17" s="111">
        <f t="shared" si="0"/>
        <v>16</v>
      </c>
      <c r="C17" s="111">
        <v>2024</v>
      </c>
      <c r="D17" s="111"/>
      <c r="E17" s="111"/>
      <c r="F17" s="112"/>
      <c r="G17" s="113" t="s">
        <v>15</v>
      </c>
      <c r="H17" s="114" t="s">
        <v>3700</v>
      </c>
      <c r="I17" s="114" t="s">
        <v>3699</v>
      </c>
      <c r="J17" s="115" t="s">
        <v>3249</v>
      </c>
      <c r="K17" s="115" t="s">
        <v>3701</v>
      </c>
      <c r="L17" s="116" t="s">
        <v>3251</v>
      </c>
      <c r="M17" s="116">
        <v>6</v>
      </c>
      <c r="N17" s="117">
        <v>45658</v>
      </c>
      <c r="O17" s="117">
        <v>45868</v>
      </c>
      <c r="P17" s="118">
        <f t="shared" si="1"/>
        <v>30</v>
      </c>
      <c r="Q17" s="113" t="s">
        <v>1055</v>
      </c>
      <c r="R17" s="113" t="s">
        <v>1734</v>
      </c>
      <c r="S17" s="111">
        <v>0</v>
      </c>
      <c r="T17" s="119"/>
      <c r="U17" s="120"/>
      <c r="V17" s="121">
        <f t="shared" si="12"/>
        <v>-1528.9333333333334</v>
      </c>
      <c r="W17" s="122">
        <f t="shared" si="13"/>
        <v>0</v>
      </c>
      <c r="X17" s="123">
        <f t="shared" si="14"/>
        <v>0</v>
      </c>
      <c r="Y17" s="123">
        <f t="shared" si="15"/>
        <v>0</v>
      </c>
      <c r="Z17" s="123">
        <f t="shared" si="16"/>
        <v>0</v>
      </c>
      <c r="AA17" s="111"/>
      <c r="AB17" s="111" t="str">
        <f t="shared" si="17"/>
        <v>EN TERMINO</v>
      </c>
      <c r="AC17" s="111" t="str">
        <f t="shared" si="18"/>
        <v/>
      </c>
      <c r="AD17" s="111" t="str">
        <f t="shared" si="19"/>
        <v>EN EJECUCIÓN</v>
      </c>
      <c r="AE17" s="113" t="s">
        <v>3744</v>
      </c>
      <c r="AF17" s="98" t="str">
        <f t="shared" si="20"/>
        <v>H15AC2024</v>
      </c>
      <c r="AG17" s="78">
        <f t="shared" si="21"/>
        <v>2</v>
      </c>
      <c r="AH17" s="78" t="str">
        <f t="shared" si="22"/>
        <v>H15AC2024 - 2</v>
      </c>
      <c r="AI17" s="92">
        <f t="shared" si="23"/>
        <v>3</v>
      </c>
      <c r="AJ17" s="92">
        <f t="shared" si="24"/>
        <v>3</v>
      </c>
      <c r="AK17" s="92" t="str">
        <f t="shared" si="25"/>
        <v>H15AC2024.</v>
      </c>
      <c r="AL17" s="92" t="str">
        <f t="shared" si="26"/>
        <v>H15AC2024</v>
      </c>
      <c r="AM17" s="83"/>
      <c r="AN17" s="84"/>
      <c r="AO17" s="77"/>
    </row>
    <row r="18" spans="1:41" s="11" customFormat="1" ht="291.95" customHeight="1" x14ac:dyDescent="0.2">
      <c r="A18" s="110">
        <f>IF(ISBLANK(F18),"",COUNTA($F$2:F18))</f>
        <v>16</v>
      </c>
      <c r="B18" s="111">
        <f t="shared" si="0"/>
        <v>17</v>
      </c>
      <c r="C18" s="111">
        <v>2024</v>
      </c>
      <c r="D18" s="111"/>
      <c r="E18" s="111"/>
      <c r="F18" s="112" t="s">
        <v>407</v>
      </c>
      <c r="G18" s="113" t="s">
        <v>15</v>
      </c>
      <c r="H18" s="114" t="s">
        <v>3702</v>
      </c>
      <c r="I18" s="114" t="s">
        <v>3703</v>
      </c>
      <c r="J18" s="115" t="s">
        <v>3246</v>
      </c>
      <c r="K18" s="115" t="s">
        <v>3247</v>
      </c>
      <c r="L18" s="116" t="s">
        <v>3248</v>
      </c>
      <c r="M18" s="116">
        <v>2</v>
      </c>
      <c r="N18" s="117">
        <v>45658</v>
      </c>
      <c r="O18" s="117">
        <v>45991</v>
      </c>
      <c r="P18" s="118">
        <f t="shared" si="1"/>
        <v>47.571428571428569</v>
      </c>
      <c r="Q18" s="113" t="s">
        <v>1055</v>
      </c>
      <c r="R18" s="113" t="s">
        <v>1734</v>
      </c>
      <c r="S18" s="111">
        <v>0</v>
      </c>
      <c r="T18" s="119"/>
      <c r="U18" s="120"/>
      <c r="V18" s="121">
        <f t="shared" si="12"/>
        <v>-1533.0333333333333</v>
      </c>
      <c r="W18" s="122">
        <f t="shared" si="13"/>
        <v>0</v>
      </c>
      <c r="X18" s="123">
        <f t="shared" si="14"/>
        <v>0</v>
      </c>
      <c r="Y18" s="123">
        <f t="shared" si="15"/>
        <v>0</v>
      </c>
      <c r="Z18" s="123">
        <f t="shared" si="16"/>
        <v>0</v>
      </c>
      <c r="AA18" s="111"/>
      <c r="AB18" s="111" t="str">
        <f t="shared" si="17"/>
        <v>EN TERMINO</v>
      </c>
      <c r="AC18" s="111" t="str">
        <f t="shared" si="18"/>
        <v>EN TERMINO</v>
      </c>
      <c r="AD18" s="111" t="str">
        <f t="shared" si="19"/>
        <v>EN EJECUCIÓN</v>
      </c>
      <c r="AE18" s="113" t="s">
        <v>3744</v>
      </c>
      <c r="AF18" s="98" t="str">
        <f t="shared" si="20"/>
        <v>H16AC2024</v>
      </c>
      <c r="AG18" s="78">
        <f t="shared" si="21"/>
        <v>1</v>
      </c>
      <c r="AH18" s="78" t="str">
        <f t="shared" si="22"/>
        <v>H16AC2024 - 1</v>
      </c>
      <c r="AI18" s="92">
        <f t="shared" si="23"/>
        <v>3</v>
      </c>
      <c r="AJ18" s="92">
        <f t="shared" si="24"/>
        <v>3</v>
      </c>
      <c r="AK18" s="92" t="str">
        <f t="shared" si="25"/>
        <v>H16AC2024.</v>
      </c>
      <c r="AL18" s="92" t="str">
        <f t="shared" si="26"/>
        <v>H16AC2024</v>
      </c>
      <c r="AM18" s="83"/>
      <c r="AN18" s="84"/>
      <c r="AO18" s="77"/>
    </row>
    <row r="19" spans="1:41" s="11" customFormat="1" ht="291.95" customHeight="1" x14ac:dyDescent="0.2">
      <c r="A19" s="110" t="str">
        <f>IF(ISBLANK(F19),"",COUNTA($F$2:F19))</f>
        <v/>
      </c>
      <c r="B19" s="111">
        <f t="shared" si="0"/>
        <v>18</v>
      </c>
      <c r="C19" s="111">
        <v>2024</v>
      </c>
      <c r="D19" s="111"/>
      <c r="E19" s="111"/>
      <c r="F19" s="112"/>
      <c r="G19" s="113" t="s">
        <v>15</v>
      </c>
      <c r="H19" s="114" t="s">
        <v>3704</v>
      </c>
      <c r="I19" s="114" t="s">
        <v>3703</v>
      </c>
      <c r="J19" s="115" t="s">
        <v>3249</v>
      </c>
      <c r="K19" s="115" t="s">
        <v>3265</v>
      </c>
      <c r="L19" s="116" t="s">
        <v>3251</v>
      </c>
      <c r="M19" s="116">
        <v>6</v>
      </c>
      <c r="N19" s="117">
        <v>45658</v>
      </c>
      <c r="O19" s="117">
        <v>45868</v>
      </c>
      <c r="P19" s="118">
        <f t="shared" si="1"/>
        <v>30</v>
      </c>
      <c r="Q19" s="113" t="s">
        <v>1055</v>
      </c>
      <c r="R19" s="113" t="s">
        <v>1734</v>
      </c>
      <c r="S19" s="111">
        <v>0</v>
      </c>
      <c r="T19" s="119"/>
      <c r="U19" s="120"/>
      <c r="V19" s="121">
        <f t="shared" si="12"/>
        <v>-1528.9333333333334</v>
      </c>
      <c r="W19" s="122">
        <f t="shared" si="13"/>
        <v>0</v>
      </c>
      <c r="X19" s="123">
        <f t="shared" si="14"/>
        <v>0</v>
      </c>
      <c r="Y19" s="123">
        <f t="shared" si="15"/>
        <v>0</v>
      </c>
      <c r="Z19" s="123">
        <f t="shared" si="16"/>
        <v>0</v>
      </c>
      <c r="AA19" s="111"/>
      <c r="AB19" s="111" t="str">
        <f t="shared" si="17"/>
        <v>EN TERMINO</v>
      </c>
      <c r="AC19" s="111" t="str">
        <f t="shared" si="18"/>
        <v/>
      </c>
      <c r="AD19" s="111" t="str">
        <f t="shared" si="19"/>
        <v>EN EJECUCIÓN</v>
      </c>
      <c r="AE19" s="113" t="s">
        <v>3744</v>
      </c>
      <c r="AF19" s="98" t="str">
        <f t="shared" si="20"/>
        <v>H16AC2024</v>
      </c>
      <c r="AG19" s="78">
        <f t="shared" si="21"/>
        <v>2</v>
      </c>
      <c r="AH19" s="78" t="str">
        <f t="shared" si="22"/>
        <v>H16AC2024 - 2</v>
      </c>
      <c r="AI19" s="92">
        <f t="shared" si="23"/>
        <v>3</v>
      </c>
      <c r="AJ19" s="92">
        <f t="shared" si="24"/>
        <v>3</v>
      </c>
      <c r="AK19" s="92" t="str">
        <f t="shared" si="25"/>
        <v>H16AC2024.</v>
      </c>
      <c r="AL19" s="92" t="str">
        <f t="shared" si="26"/>
        <v>H16AC2024</v>
      </c>
      <c r="AM19" s="83"/>
      <c r="AN19" s="84"/>
      <c r="AO19" s="77"/>
    </row>
    <row r="20" spans="1:41" s="11" customFormat="1" ht="291.95" customHeight="1" x14ac:dyDescent="0.2">
      <c r="A20" s="110">
        <f>IF(ISBLANK(F20),"",COUNTA($F$2:F20))</f>
        <v>17</v>
      </c>
      <c r="B20" s="111">
        <f t="shared" si="0"/>
        <v>19</v>
      </c>
      <c r="C20" s="111">
        <v>2024</v>
      </c>
      <c r="D20" s="111"/>
      <c r="E20" s="111"/>
      <c r="F20" s="112" t="s">
        <v>407</v>
      </c>
      <c r="G20" s="113" t="s">
        <v>15</v>
      </c>
      <c r="H20" s="114" t="s">
        <v>3705</v>
      </c>
      <c r="I20" s="114" t="s">
        <v>3747</v>
      </c>
      <c r="J20" s="115" t="s">
        <v>3706</v>
      </c>
      <c r="K20" s="115" t="s">
        <v>3707</v>
      </c>
      <c r="L20" s="116" t="s">
        <v>3708</v>
      </c>
      <c r="M20" s="116">
        <v>1</v>
      </c>
      <c r="N20" s="117">
        <v>45689</v>
      </c>
      <c r="O20" s="117">
        <v>45838</v>
      </c>
      <c r="P20" s="118">
        <f t="shared" si="1"/>
        <v>21.285714285714285</v>
      </c>
      <c r="Q20" s="113" t="s">
        <v>3743</v>
      </c>
      <c r="R20" s="113" t="s">
        <v>1819</v>
      </c>
      <c r="S20" s="111">
        <v>0</v>
      </c>
      <c r="T20" s="119"/>
      <c r="U20" s="120"/>
      <c r="V20" s="121">
        <f t="shared" si="12"/>
        <v>-1527.9333333333334</v>
      </c>
      <c r="W20" s="122">
        <f t="shared" si="13"/>
        <v>0</v>
      </c>
      <c r="X20" s="123">
        <f t="shared" si="14"/>
        <v>0</v>
      </c>
      <c r="Y20" s="123">
        <f t="shared" si="15"/>
        <v>0</v>
      </c>
      <c r="Z20" s="123">
        <f t="shared" si="16"/>
        <v>0</v>
      </c>
      <c r="AA20" s="111"/>
      <c r="AB20" s="111" t="str">
        <f t="shared" si="17"/>
        <v>EN TERMINO</v>
      </c>
      <c r="AC20" s="111" t="str">
        <f t="shared" si="18"/>
        <v>EN TERMINO</v>
      </c>
      <c r="AD20" s="111" t="str">
        <f t="shared" si="19"/>
        <v>EN EJECUCIÓN</v>
      </c>
      <c r="AE20" s="113" t="s">
        <v>3744</v>
      </c>
      <c r="AF20" s="98" t="str">
        <f t="shared" si="20"/>
        <v>H17AC2024</v>
      </c>
      <c r="AG20" s="78">
        <f t="shared" si="21"/>
        <v>1</v>
      </c>
      <c r="AH20" s="78" t="str">
        <f t="shared" si="22"/>
        <v>H17AC2024 - 1</v>
      </c>
      <c r="AI20" s="92">
        <f t="shared" si="23"/>
        <v>3</v>
      </c>
      <c r="AJ20" s="92">
        <f t="shared" si="24"/>
        <v>3</v>
      </c>
      <c r="AK20" s="92" t="str">
        <f t="shared" si="25"/>
        <v>H17AC2024.</v>
      </c>
      <c r="AL20" s="92" t="str">
        <f t="shared" si="26"/>
        <v>H17AC2024</v>
      </c>
      <c r="AM20" s="83"/>
      <c r="AN20" s="84"/>
      <c r="AO20" s="77"/>
    </row>
    <row r="21" spans="1:41" s="11" customFormat="1" ht="291.95" customHeight="1" x14ac:dyDescent="0.2">
      <c r="A21" s="110">
        <f>IF(ISBLANK(F21),"",COUNTA($F$2:F21))</f>
        <v>18</v>
      </c>
      <c r="B21" s="111">
        <f t="shared" si="0"/>
        <v>20</v>
      </c>
      <c r="C21" s="111">
        <v>2024</v>
      </c>
      <c r="D21" s="111"/>
      <c r="E21" s="111"/>
      <c r="F21" s="112" t="s">
        <v>407</v>
      </c>
      <c r="G21" s="113" t="s">
        <v>15</v>
      </c>
      <c r="H21" s="114" t="s">
        <v>3709</v>
      </c>
      <c r="I21" s="114" t="s">
        <v>3710</v>
      </c>
      <c r="J21" s="115" t="s">
        <v>3246</v>
      </c>
      <c r="K21" s="115" t="s">
        <v>3247</v>
      </c>
      <c r="L21" s="116" t="s">
        <v>3248</v>
      </c>
      <c r="M21" s="116">
        <v>2</v>
      </c>
      <c r="N21" s="117">
        <v>45658</v>
      </c>
      <c r="O21" s="117">
        <v>45991</v>
      </c>
      <c r="P21" s="118">
        <f t="shared" si="1"/>
        <v>47.571428571428569</v>
      </c>
      <c r="Q21" s="113" t="s">
        <v>283</v>
      </c>
      <c r="R21" s="113" t="s">
        <v>1734</v>
      </c>
      <c r="S21" s="111">
        <v>0</v>
      </c>
      <c r="T21" s="119"/>
      <c r="U21" s="120"/>
      <c r="V21" s="121">
        <f t="shared" si="12"/>
        <v>-1533.0333333333333</v>
      </c>
      <c r="W21" s="122">
        <f t="shared" si="13"/>
        <v>0</v>
      </c>
      <c r="X21" s="123">
        <f t="shared" si="14"/>
        <v>0</v>
      </c>
      <c r="Y21" s="123">
        <f t="shared" si="15"/>
        <v>0</v>
      </c>
      <c r="Z21" s="123">
        <f t="shared" si="16"/>
        <v>0</v>
      </c>
      <c r="AA21" s="111"/>
      <c r="AB21" s="111" t="str">
        <f t="shared" si="17"/>
        <v>EN TERMINO</v>
      </c>
      <c r="AC21" s="111" t="str">
        <f t="shared" si="18"/>
        <v>EN TERMINO</v>
      </c>
      <c r="AD21" s="111" t="str">
        <f t="shared" si="19"/>
        <v>EN EJECUCIÓN</v>
      </c>
      <c r="AE21" s="113" t="s">
        <v>3744</v>
      </c>
      <c r="AF21" s="98" t="str">
        <f t="shared" si="20"/>
        <v>H18AC2024</v>
      </c>
      <c r="AG21" s="78">
        <f t="shared" si="21"/>
        <v>1</v>
      </c>
      <c r="AH21" s="78" t="str">
        <f t="shared" si="22"/>
        <v>H18AC2024 - 1</v>
      </c>
      <c r="AI21" s="92">
        <f t="shared" si="23"/>
        <v>3</v>
      </c>
      <c r="AJ21" s="92">
        <f t="shared" si="24"/>
        <v>3</v>
      </c>
      <c r="AK21" s="92" t="str">
        <f t="shared" si="25"/>
        <v>H18AC2024.</v>
      </c>
      <c r="AL21" s="92" t="str">
        <f t="shared" si="26"/>
        <v>H18AC2024</v>
      </c>
      <c r="AM21" s="83"/>
      <c r="AN21" s="84"/>
      <c r="AO21" s="77"/>
    </row>
    <row r="22" spans="1:41" s="11" customFormat="1" ht="291.95" customHeight="1" x14ac:dyDescent="0.2">
      <c r="A22" s="110" t="str">
        <f>IF(ISBLANK(F22),"",COUNTA($F$2:F22))</f>
        <v/>
      </c>
      <c r="B22" s="111">
        <f t="shared" si="0"/>
        <v>21</v>
      </c>
      <c r="C22" s="111">
        <v>2024</v>
      </c>
      <c r="D22" s="111"/>
      <c r="E22" s="111"/>
      <c r="F22" s="112"/>
      <c r="G22" s="113" t="s">
        <v>15</v>
      </c>
      <c r="H22" s="114" t="s">
        <v>3711</v>
      </c>
      <c r="I22" s="114" t="s">
        <v>3710</v>
      </c>
      <c r="J22" s="115" t="s">
        <v>3249</v>
      </c>
      <c r="K22" s="115" t="s">
        <v>3265</v>
      </c>
      <c r="L22" s="116" t="s">
        <v>3251</v>
      </c>
      <c r="M22" s="116">
        <v>6</v>
      </c>
      <c r="N22" s="117">
        <v>45658</v>
      </c>
      <c r="O22" s="117">
        <v>45868</v>
      </c>
      <c r="P22" s="118">
        <f t="shared" si="1"/>
        <v>30</v>
      </c>
      <c r="Q22" s="113" t="s">
        <v>283</v>
      </c>
      <c r="R22" s="113" t="s">
        <v>1734</v>
      </c>
      <c r="S22" s="111">
        <v>0</v>
      </c>
      <c r="T22" s="119"/>
      <c r="U22" s="120"/>
      <c r="V22" s="121">
        <f t="shared" si="12"/>
        <v>-1528.9333333333334</v>
      </c>
      <c r="W22" s="122">
        <f t="shared" si="13"/>
        <v>0</v>
      </c>
      <c r="X22" s="123">
        <f t="shared" si="14"/>
        <v>0</v>
      </c>
      <c r="Y22" s="123">
        <f t="shared" si="15"/>
        <v>0</v>
      </c>
      <c r="Z22" s="123">
        <f t="shared" si="16"/>
        <v>0</v>
      </c>
      <c r="AA22" s="111"/>
      <c r="AB22" s="111" t="str">
        <f t="shared" si="17"/>
        <v>EN TERMINO</v>
      </c>
      <c r="AC22" s="111" t="str">
        <f t="shared" si="18"/>
        <v/>
      </c>
      <c r="AD22" s="111" t="str">
        <f t="shared" si="19"/>
        <v>EN EJECUCIÓN</v>
      </c>
      <c r="AE22" s="113" t="s">
        <v>3744</v>
      </c>
      <c r="AF22" s="98" t="str">
        <f t="shared" si="20"/>
        <v>H18AC2024</v>
      </c>
      <c r="AG22" s="78">
        <f t="shared" si="21"/>
        <v>2</v>
      </c>
      <c r="AH22" s="78" t="str">
        <f t="shared" si="22"/>
        <v>H18AC2024 - 2</v>
      </c>
      <c r="AI22" s="92">
        <f t="shared" si="23"/>
        <v>3</v>
      </c>
      <c r="AJ22" s="92">
        <f t="shared" si="24"/>
        <v>3</v>
      </c>
      <c r="AK22" s="92" t="str">
        <f t="shared" si="25"/>
        <v>H18AC2024.</v>
      </c>
      <c r="AL22" s="92" t="str">
        <f t="shared" si="26"/>
        <v>H18AC2024</v>
      </c>
      <c r="AM22" s="83"/>
      <c r="AN22" s="84"/>
      <c r="AO22" s="77"/>
    </row>
    <row r="23" spans="1:41" s="11" customFormat="1" ht="291.95" customHeight="1" x14ac:dyDescent="0.2">
      <c r="A23" s="110">
        <f>IF(ISBLANK(F23),"",COUNTA($F$2:F23))</f>
        <v>19</v>
      </c>
      <c r="B23" s="111">
        <f t="shared" si="0"/>
        <v>22</v>
      </c>
      <c r="C23" s="111">
        <v>2024</v>
      </c>
      <c r="D23" s="111"/>
      <c r="E23" s="111"/>
      <c r="F23" s="112" t="s">
        <v>407</v>
      </c>
      <c r="G23" s="113" t="s">
        <v>15</v>
      </c>
      <c r="H23" s="114" t="s">
        <v>3712</v>
      </c>
      <c r="I23" s="114" t="s">
        <v>3713</v>
      </c>
      <c r="J23" s="115" t="s">
        <v>3748</v>
      </c>
      <c r="K23" s="115" t="s">
        <v>3714</v>
      </c>
      <c r="L23" s="116" t="s">
        <v>3715</v>
      </c>
      <c r="M23" s="116">
        <v>1</v>
      </c>
      <c r="N23" s="117">
        <v>45658</v>
      </c>
      <c r="O23" s="117">
        <v>45838</v>
      </c>
      <c r="P23" s="118">
        <f t="shared" si="1"/>
        <v>25.714285714285715</v>
      </c>
      <c r="Q23" s="113" t="s">
        <v>1401</v>
      </c>
      <c r="R23" s="113" t="s">
        <v>1734</v>
      </c>
      <c r="S23" s="111">
        <v>0</v>
      </c>
      <c r="T23" s="119"/>
      <c r="U23" s="120"/>
      <c r="V23" s="121">
        <f t="shared" si="12"/>
        <v>-1527.9333333333334</v>
      </c>
      <c r="W23" s="122">
        <f t="shared" si="13"/>
        <v>0</v>
      </c>
      <c r="X23" s="123">
        <f t="shared" si="14"/>
        <v>0</v>
      </c>
      <c r="Y23" s="123">
        <f t="shared" si="15"/>
        <v>0</v>
      </c>
      <c r="Z23" s="123">
        <f t="shared" si="16"/>
        <v>0</v>
      </c>
      <c r="AA23" s="111"/>
      <c r="AB23" s="111" t="str">
        <f t="shared" si="17"/>
        <v>EN TERMINO</v>
      </c>
      <c r="AC23" s="111" t="str">
        <f t="shared" si="18"/>
        <v>EN TERMINO</v>
      </c>
      <c r="AD23" s="111" t="str">
        <f t="shared" si="19"/>
        <v>EN EJECUCIÓN</v>
      </c>
      <c r="AE23" s="113" t="s">
        <v>3744</v>
      </c>
      <c r="AF23" s="98" t="str">
        <f t="shared" si="20"/>
        <v>H19AC2024</v>
      </c>
      <c r="AG23" s="78">
        <f t="shared" si="21"/>
        <v>1</v>
      </c>
      <c r="AH23" s="78" t="str">
        <f t="shared" si="22"/>
        <v>H19AC2024 - 1</v>
      </c>
      <c r="AI23" s="92">
        <f t="shared" si="23"/>
        <v>3</v>
      </c>
      <c r="AJ23" s="92">
        <f t="shared" si="24"/>
        <v>3</v>
      </c>
      <c r="AK23" s="92" t="str">
        <f t="shared" si="25"/>
        <v>H19AC2024.</v>
      </c>
      <c r="AL23" s="92" t="str">
        <f t="shared" si="26"/>
        <v>H19AC2024</v>
      </c>
      <c r="AM23" s="83"/>
      <c r="AN23" s="84"/>
      <c r="AO23" s="77"/>
    </row>
    <row r="24" spans="1:41" s="11" customFormat="1" ht="291.95" customHeight="1" x14ac:dyDescent="0.2">
      <c r="A24" s="110">
        <f>IF(ISBLANK(F24),"",COUNTA($F$2:F24))</f>
        <v>20</v>
      </c>
      <c r="B24" s="111">
        <f t="shared" si="0"/>
        <v>23</v>
      </c>
      <c r="C24" s="111">
        <v>2024</v>
      </c>
      <c r="D24" s="111"/>
      <c r="E24" s="111"/>
      <c r="F24" s="112" t="s">
        <v>407</v>
      </c>
      <c r="G24" s="113" t="s">
        <v>15</v>
      </c>
      <c r="H24" s="114" t="s">
        <v>3716</v>
      </c>
      <c r="I24" s="114" t="s">
        <v>3717</v>
      </c>
      <c r="J24" s="115" t="s">
        <v>3718</v>
      </c>
      <c r="K24" s="115" t="s">
        <v>3719</v>
      </c>
      <c r="L24" s="116" t="s">
        <v>3720</v>
      </c>
      <c r="M24" s="116">
        <v>1</v>
      </c>
      <c r="N24" s="117">
        <v>45656</v>
      </c>
      <c r="O24" s="117">
        <v>45716</v>
      </c>
      <c r="P24" s="118">
        <f t="shared" si="1"/>
        <v>8.5714285714285712</v>
      </c>
      <c r="Q24" s="113" t="s">
        <v>1055</v>
      </c>
      <c r="R24" s="113" t="s">
        <v>1734</v>
      </c>
      <c r="S24" s="111">
        <v>0</v>
      </c>
      <c r="T24" s="119"/>
      <c r="U24" s="120"/>
      <c r="V24" s="121">
        <f t="shared" si="12"/>
        <v>-1523.8666666666666</v>
      </c>
      <c r="W24" s="122">
        <f t="shared" si="13"/>
        <v>0</v>
      </c>
      <c r="X24" s="123">
        <f t="shared" si="14"/>
        <v>0</v>
      </c>
      <c r="Y24" s="123">
        <f t="shared" si="15"/>
        <v>0</v>
      </c>
      <c r="Z24" s="123">
        <f t="shared" si="16"/>
        <v>0</v>
      </c>
      <c r="AA24" s="111"/>
      <c r="AB24" s="111" t="str">
        <f t="shared" si="17"/>
        <v>EN TERMINO</v>
      </c>
      <c r="AC24" s="111" t="str">
        <f t="shared" si="18"/>
        <v>EN TERMINO</v>
      </c>
      <c r="AD24" s="111" t="str">
        <f t="shared" si="19"/>
        <v>EN EJECUCIÓN</v>
      </c>
      <c r="AE24" s="113" t="s">
        <v>3744</v>
      </c>
      <c r="AF24" s="98" t="str">
        <f t="shared" si="20"/>
        <v>H20AC2024</v>
      </c>
      <c r="AG24" s="78">
        <f t="shared" si="21"/>
        <v>1</v>
      </c>
      <c r="AH24" s="78" t="str">
        <f t="shared" si="22"/>
        <v>H20AC2024 - 1</v>
      </c>
      <c r="AI24" s="92">
        <f t="shared" si="23"/>
        <v>3</v>
      </c>
      <c r="AJ24" s="92">
        <f t="shared" si="24"/>
        <v>3</v>
      </c>
      <c r="AK24" s="92" t="str">
        <f t="shared" si="25"/>
        <v>H20AC2024.</v>
      </c>
      <c r="AL24" s="92" t="str">
        <f t="shared" si="26"/>
        <v>H20AC2024</v>
      </c>
      <c r="AM24" s="83"/>
      <c r="AN24" s="84"/>
      <c r="AO24" s="77"/>
    </row>
    <row r="25" spans="1:41" s="11" customFormat="1" ht="291.95" customHeight="1" x14ac:dyDescent="0.2">
      <c r="A25" s="110">
        <f>IF(ISBLANK(F25),"",COUNTA($F$2:F25))</f>
        <v>21</v>
      </c>
      <c r="B25" s="111">
        <f t="shared" si="0"/>
        <v>24</v>
      </c>
      <c r="C25" s="111">
        <v>2024</v>
      </c>
      <c r="D25" s="111"/>
      <c r="E25" s="111"/>
      <c r="F25" s="112" t="s">
        <v>407</v>
      </c>
      <c r="G25" s="113" t="s">
        <v>15</v>
      </c>
      <c r="H25" s="114" t="s">
        <v>3721</v>
      </c>
      <c r="I25" s="114" t="s">
        <v>3722</v>
      </c>
      <c r="J25" s="115" t="s">
        <v>3723</v>
      </c>
      <c r="K25" s="115" t="s">
        <v>3724</v>
      </c>
      <c r="L25" s="116" t="s">
        <v>3674</v>
      </c>
      <c r="M25" s="116">
        <v>1</v>
      </c>
      <c r="N25" s="117">
        <v>45658</v>
      </c>
      <c r="O25" s="117">
        <v>45900</v>
      </c>
      <c r="P25" s="118">
        <f t="shared" si="1"/>
        <v>34.571428571428569</v>
      </c>
      <c r="Q25" s="113" t="s">
        <v>1401</v>
      </c>
      <c r="R25" s="113" t="s">
        <v>1734</v>
      </c>
      <c r="S25" s="111">
        <v>0</v>
      </c>
      <c r="T25" s="119"/>
      <c r="U25" s="120"/>
      <c r="V25" s="121">
        <f t="shared" si="12"/>
        <v>-1530</v>
      </c>
      <c r="W25" s="122">
        <f t="shared" si="13"/>
        <v>0</v>
      </c>
      <c r="X25" s="123">
        <f t="shared" si="14"/>
        <v>0</v>
      </c>
      <c r="Y25" s="123">
        <f t="shared" si="15"/>
        <v>0</v>
      </c>
      <c r="Z25" s="123">
        <f t="shared" si="16"/>
        <v>0</v>
      </c>
      <c r="AA25" s="111"/>
      <c r="AB25" s="111" t="str">
        <f t="shared" si="17"/>
        <v>EN TERMINO</v>
      </c>
      <c r="AC25" s="111" t="str">
        <f t="shared" si="18"/>
        <v>EN TERMINO</v>
      </c>
      <c r="AD25" s="111" t="str">
        <f t="shared" si="19"/>
        <v>EN EJECUCIÓN</v>
      </c>
      <c r="AE25" s="113" t="s">
        <v>3744</v>
      </c>
      <c r="AF25" s="98" t="str">
        <f t="shared" si="20"/>
        <v>H21AC2024</v>
      </c>
      <c r="AG25" s="78">
        <f t="shared" si="21"/>
        <v>1</v>
      </c>
      <c r="AH25" s="78" t="str">
        <f t="shared" si="22"/>
        <v>H21AC2024 - 1</v>
      </c>
      <c r="AI25" s="92">
        <f t="shared" si="23"/>
        <v>3</v>
      </c>
      <c r="AJ25" s="92">
        <f t="shared" si="24"/>
        <v>3</v>
      </c>
      <c r="AK25" s="92" t="str">
        <f t="shared" si="25"/>
        <v>H21AC2024.</v>
      </c>
      <c r="AL25" s="92" t="str">
        <f t="shared" si="26"/>
        <v>H21AC2024</v>
      </c>
      <c r="AM25" s="83"/>
      <c r="AN25" s="84"/>
      <c r="AO25" s="77"/>
    </row>
    <row r="26" spans="1:41" s="11" customFormat="1" ht="291.95" customHeight="1" x14ac:dyDescent="0.2">
      <c r="A26" s="110">
        <f>IF(ISBLANK(F26),"",COUNTA($F$2:F26))</f>
        <v>22</v>
      </c>
      <c r="B26" s="111">
        <f t="shared" si="0"/>
        <v>25</v>
      </c>
      <c r="C26" s="111">
        <v>2024</v>
      </c>
      <c r="D26" s="111"/>
      <c r="E26" s="111"/>
      <c r="F26" s="112" t="s">
        <v>407</v>
      </c>
      <c r="G26" s="113" t="s">
        <v>15</v>
      </c>
      <c r="H26" s="114" t="s">
        <v>3725</v>
      </c>
      <c r="I26" s="114" t="s">
        <v>3726</v>
      </c>
      <c r="J26" s="115" t="s">
        <v>3727</v>
      </c>
      <c r="K26" s="115" t="s">
        <v>3662</v>
      </c>
      <c r="L26" s="116" t="s">
        <v>3268</v>
      </c>
      <c r="M26" s="116">
        <v>1</v>
      </c>
      <c r="N26" s="117">
        <v>45658</v>
      </c>
      <c r="O26" s="117">
        <v>45838</v>
      </c>
      <c r="P26" s="118">
        <f t="shared" si="1"/>
        <v>25.714285714285715</v>
      </c>
      <c r="Q26" s="113" t="s">
        <v>1055</v>
      </c>
      <c r="R26" s="113" t="s">
        <v>1734</v>
      </c>
      <c r="S26" s="111">
        <v>0</v>
      </c>
      <c r="T26" s="119"/>
      <c r="U26" s="120"/>
      <c r="V26" s="121">
        <f t="shared" si="12"/>
        <v>-1527.9333333333334</v>
      </c>
      <c r="W26" s="122">
        <f t="shared" si="13"/>
        <v>0</v>
      </c>
      <c r="X26" s="123">
        <f t="shared" si="14"/>
        <v>0</v>
      </c>
      <c r="Y26" s="123">
        <f t="shared" si="15"/>
        <v>0</v>
      </c>
      <c r="Z26" s="123">
        <f t="shared" si="16"/>
        <v>0</v>
      </c>
      <c r="AA26" s="111"/>
      <c r="AB26" s="111" t="str">
        <f t="shared" si="17"/>
        <v>EN TERMINO</v>
      </c>
      <c r="AC26" s="111" t="str">
        <f t="shared" si="18"/>
        <v>EN TERMINO</v>
      </c>
      <c r="AD26" s="111" t="str">
        <f t="shared" si="19"/>
        <v>EN EJECUCIÓN</v>
      </c>
      <c r="AE26" s="113" t="s">
        <v>3744</v>
      </c>
      <c r="AF26" s="98" t="str">
        <f t="shared" si="20"/>
        <v>H22AC2024</v>
      </c>
      <c r="AG26" s="78">
        <f t="shared" si="21"/>
        <v>1</v>
      </c>
      <c r="AH26" s="78" t="str">
        <f t="shared" si="22"/>
        <v>H22AC2024 - 1</v>
      </c>
      <c r="AI26" s="92">
        <f t="shared" si="23"/>
        <v>3</v>
      </c>
      <c r="AJ26" s="92">
        <f t="shared" si="24"/>
        <v>3</v>
      </c>
      <c r="AK26" s="92" t="str">
        <f t="shared" si="25"/>
        <v>H22AC2024.</v>
      </c>
      <c r="AL26" s="92" t="str">
        <f t="shared" si="26"/>
        <v>H22AC2024</v>
      </c>
      <c r="AM26" s="83"/>
      <c r="AN26" s="84"/>
      <c r="AO26" s="77"/>
    </row>
    <row r="27" spans="1:41" s="11" customFormat="1" ht="291.95" customHeight="1" x14ac:dyDescent="0.2">
      <c r="A27" s="110">
        <f>IF(ISBLANK(F27),"",COUNTA($F$2:F27))</f>
        <v>23</v>
      </c>
      <c r="B27" s="111">
        <f t="shared" si="0"/>
        <v>26</v>
      </c>
      <c r="C27" s="111">
        <v>2024</v>
      </c>
      <c r="D27" s="111"/>
      <c r="E27" s="111"/>
      <c r="F27" s="112" t="s">
        <v>407</v>
      </c>
      <c r="G27" s="113" t="s">
        <v>15</v>
      </c>
      <c r="H27" s="114" t="s">
        <v>3728</v>
      </c>
      <c r="I27" s="114" t="s">
        <v>3729</v>
      </c>
      <c r="J27" s="115" t="s">
        <v>3730</v>
      </c>
      <c r="K27" s="115" t="s">
        <v>3731</v>
      </c>
      <c r="L27" s="116" t="s">
        <v>3732</v>
      </c>
      <c r="M27" s="116">
        <v>2</v>
      </c>
      <c r="N27" s="117">
        <v>45658</v>
      </c>
      <c r="O27" s="117">
        <v>45838</v>
      </c>
      <c r="P27" s="118">
        <f t="shared" si="1"/>
        <v>25.714285714285715</v>
      </c>
      <c r="Q27" s="113" t="s">
        <v>1055</v>
      </c>
      <c r="R27" s="113" t="s">
        <v>1734</v>
      </c>
      <c r="S27" s="111">
        <v>0</v>
      </c>
      <c r="T27" s="119"/>
      <c r="U27" s="120"/>
      <c r="V27" s="121">
        <f t="shared" si="12"/>
        <v>-1527.9333333333334</v>
      </c>
      <c r="W27" s="122">
        <f t="shared" si="13"/>
        <v>0</v>
      </c>
      <c r="X27" s="123">
        <f t="shared" si="14"/>
        <v>0</v>
      </c>
      <c r="Y27" s="123">
        <f t="shared" si="15"/>
        <v>0</v>
      </c>
      <c r="Z27" s="123">
        <f t="shared" si="16"/>
        <v>0</v>
      </c>
      <c r="AA27" s="111"/>
      <c r="AB27" s="111" t="str">
        <f t="shared" si="17"/>
        <v>EN TERMINO</v>
      </c>
      <c r="AC27" s="111" t="str">
        <f t="shared" si="18"/>
        <v>EN TERMINO</v>
      </c>
      <c r="AD27" s="111" t="str">
        <f t="shared" si="19"/>
        <v>EN EJECUCIÓN</v>
      </c>
      <c r="AE27" s="113" t="s">
        <v>3744</v>
      </c>
      <c r="AF27" s="98" t="str">
        <f t="shared" si="20"/>
        <v>H23AC2024</v>
      </c>
      <c r="AG27" s="78">
        <f t="shared" si="21"/>
        <v>1</v>
      </c>
      <c r="AH27" s="78" t="str">
        <f t="shared" si="22"/>
        <v>H23AC2024 - 1</v>
      </c>
      <c r="AI27" s="92">
        <f t="shared" si="23"/>
        <v>3</v>
      </c>
      <c r="AJ27" s="92">
        <f t="shared" si="24"/>
        <v>3</v>
      </c>
      <c r="AK27" s="92" t="str">
        <f t="shared" si="25"/>
        <v>H23AC2024.</v>
      </c>
      <c r="AL27" s="92" t="str">
        <f t="shared" si="26"/>
        <v>H23AC2024</v>
      </c>
      <c r="AM27" s="83"/>
      <c r="AN27" s="84"/>
      <c r="AO27" s="77"/>
    </row>
    <row r="28" spans="1:41" s="11" customFormat="1" ht="291.95" customHeight="1" x14ac:dyDescent="0.2">
      <c r="A28" s="110">
        <f>IF(ISBLANK(F28),"",COUNTA($F$2:F28))</f>
        <v>24</v>
      </c>
      <c r="B28" s="111">
        <f t="shared" si="0"/>
        <v>27</v>
      </c>
      <c r="C28" s="111">
        <v>2024</v>
      </c>
      <c r="D28" s="111"/>
      <c r="E28" s="111"/>
      <c r="F28" s="112" t="s">
        <v>408</v>
      </c>
      <c r="G28" s="113" t="s">
        <v>15</v>
      </c>
      <c r="H28" s="114" t="s">
        <v>3733</v>
      </c>
      <c r="I28" s="114" t="s">
        <v>3734</v>
      </c>
      <c r="J28" s="115" t="s">
        <v>3735</v>
      </c>
      <c r="K28" s="115" t="s">
        <v>3736</v>
      </c>
      <c r="L28" s="116" t="s">
        <v>3306</v>
      </c>
      <c r="M28" s="116">
        <v>1</v>
      </c>
      <c r="N28" s="117">
        <v>45658</v>
      </c>
      <c r="O28" s="117">
        <v>45838</v>
      </c>
      <c r="P28" s="118">
        <f t="shared" si="1"/>
        <v>25.714285714285715</v>
      </c>
      <c r="Q28" s="113" t="s">
        <v>1055</v>
      </c>
      <c r="R28" s="113" t="s">
        <v>1734</v>
      </c>
      <c r="S28" s="111">
        <v>0</v>
      </c>
      <c r="T28" s="119"/>
      <c r="U28" s="120"/>
      <c r="V28" s="121">
        <f t="shared" si="12"/>
        <v>-1527.9333333333334</v>
      </c>
      <c r="W28" s="122">
        <f t="shared" si="13"/>
        <v>0</v>
      </c>
      <c r="X28" s="123">
        <f t="shared" si="14"/>
        <v>0</v>
      </c>
      <c r="Y28" s="123">
        <f t="shared" si="15"/>
        <v>0</v>
      </c>
      <c r="Z28" s="123">
        <f t="shared" si="16"/>
        <v>0</v>
      </c>
      <c r="AA28" s="111"/>
      <c r="AB28" s="111" t="str">
        <f t="shared" si="17"/>
        <v>EN TERMINO</v>
      </c>
      <c r="AC28" s="111" t="str">
        <f t="shared" si="18"/>
        <v>EN TERMINO</v>
      </c>
      <c r="AD28" s="111" t="str">
        <f t="shared" si="19"/>
        <v>EN EJECUCIÓN</v>
      </c>
      <c r="AE28" s="113" t="s">
        <v>3744</v>
      </c>
      <c r="AF28" s="98" t="str">
        <f t="shared" si="20"/>
        <v>H24AC2024</v>
      </c>
      <c r="AG28" s="78">
        <f t="shared" si="21"/>
        <v>1</v>
      </c>
      <c r="AH28" s="78" t="str">
        <f t="shared" si="22"/>
        <v>H24AC2024 - 1</v>
      </c>
      <c r="AI28" s="92">
        <f t="shared" si="23"/>
        <v>3</v>
      </c>
      <c r="AJ28" s="92">
        <f t="shared" si="24"/>
        <v>3</v>
      </c>
      <c r="AK28" s="92" t="str">
        <f t="shared" si="25"/>
        <v>H24AC2024.</v>
      </c>
      <c r="AL28" s="92" t="str">
        <f t="shared" si="26"/>
        <v>H24AC2024</v>
      </c>
      <c r="AM28" s="83"/>
      <c r="AN28" s="84"/>
      <c r="AO28" s="77"/>
    </row>
    <row r="29" spans="1:41" s="11" customFormat="1" ht="291.95" customHeight="1" x14ac:dyDescent="0.2">
      <c r="A29" s="110">
        <f>IF(ISBLANK(F29),"",COUNTA($F$2:F29))</f>
        <v>25</v>
      </c>
      <c r="B29" s="111">
        <f t="shared" si="0"/>
        <v>28</v>
      </c>
      <c r="C29" s="111">
        <v>2024</v>
      </c>
      <c r="D29" s="111"/>
      <c r="E29" s="111"/>
      <c r="F29" s="112" t="s">
        <v>407</v>
      </c>
      <c r="G29" s="113" t="s">
        <v>15</v>
      </c>
      <c r="H29" s="114" t="s">
        <v>3737</v>
      </c>
      <c r="I29" s="114" t="s">
        <v>3738</v>
      </c>
      <c r="J29" s="115" t="s">
        <v>3246</v>
      </c>
      <c r="K29" s="115" t="s">
        <v>3247</v>
      </c>
      <c r="L29" s="116" t="s">
        <v>3248</v>
      </c>
      <c r="M29" s="116">
        <v>2</v>
      </c>
      <c r="N29" s="117">
        <v>45658</v>
      </c>
      <c r="O29" s="117">
        <v>45991</v>
      </c>
      <c r="P29" s="118">
        <f t="shared" si="1"/>
        <v>47.571428571428569</v>
      </c>
      <c r="Q29" s="113" t="s">
        <v>1055</v>
      </c>
      <c r="R29" s="113" t="s">
        <v>1734</v>
      </c>
      <c r="S29" s="111">
        <v>0</v>
      </c>
      <c r="T29" s="119"/>
      <c r="U29" s="120"/>
      <c r="V29" s="121">
        <f t="shared" si="12"/>
        <v>-1533.0333333333333</v>
      </c>
      <c r="W29" s="122">
        <f t="shared" si="13"/>
        <v>0</v>
      </c>
      <c r="X29" s="123">
        <f t="shared" si="14"/>
        <v>0</v>
      </c>
      <c r="Y29" s="123">
        <f t="shared" si="15"/>
        <v>0</v>
      </c>
      <c r="Z29" s="123">
        <f t="shared" si="16"/>
        <v>0</v>
      </c>
      <c r="AA29" s="111"/>
      <c r="AB29" s="111" t="str">
        <f t="shared" si="17"/>
        <v>EN TERMINO</v>
      </c>
      <c r="AC29" s="111" t="str">
        <f t="shared" si="18"/>
        <v>EN TERMINO</v>
      </c>
      <c r="AD29" s="111" t="str">
        <f t="shared" si="19"/>
        <v>EN EJECUCIÓN</v>
      </c>
      <c r="AE29" s="113" t="s">
        <v>3744</v>
      </c>
      <c r="AF29" s="98" t="str">
        <f t="shared" si="20"/>
        <v>H25AC2024</v>
      </c>
      <c r="AG29" s="78">
        <f t="shared" si="21"/>
        <v>1</v>
      </c>
      <c r="AH29" s="78" t="str">
        <f t="shared" si="22"/>
        <v>H25AC2024 - 1</v>
      </c>
      <c r="AI29" s="92">
        <f t="shared" si="23"/>
        <v>3</v>
      </c>
      <c r="AJ29" s="92">
        <f t="shared" si="24"/>
        <v>3</v>
      </c>
      <c r="AK29" s="92" t="str">
        <f t="shared" si="25"/>
        <v>H25AC2024.</v>
      </c>
      <c r="AL29" s="92" t="str">
        <f t="shared" si="26"/>
        <v>H25AC2024</v>
      </c>
      <c r="AM29" s="83"/>
      <c r="AN29" s="84"/>
      <c r="AO29" s="77"/>
    </row>
    <row r="30" spans="1:41" s="11" customFormat="1" ht="291.95" customHeight="1" x14ac:dyDescent="0.2">
      <c r="A30" s="110" t="str">
        <f>IF(ISBLANK(F30),"",COUNTA($F$2:F30))</f>
        <v/>
      </c>
      <c r="B30" s="111">
        <f t="shared" si="0"/>
        <v>29</v>
      </c>
      <c r="C30" s="111">
        <v>2024</v>
      </c>
      <c r="D30" s="111"/>
      <c r="E30" s="111"/>
      <c r="F30" s="112"/>
      <c r="G30" s="113" t="s">
        <v>15</v>
      </c>
      <c r="H30" s="114" t="s">
        <v>3739</v>
      </c>
      <c r="I30" s="114" t="s">
        <v>3738</v>
      </c>
      <c r="J30" s="115" t="s">
        <v>3249</v>
      </c>
      <c r="K30" s="115" t="s">
        <v>3265</v>
      </c>
      <c r="L30" s="116" t="s">
        <v>3251</v>
      </c>
      <c r="M30" s="116">
        <v>6</v>
      </c>
      <c r="N30" s="117">
        <v>45658</v>
      </c>
      <c r="O30" s="117">
        <v>45868</v>
      </c>
      <c r="P30" s="118">
        <f t="shared" si="1"/>
        <v>30</v>
      </c>
      <c r="Q30" s="113" t="s">
        <v>1055</v>
      </c>
      <c r="R30" s="113" t="s">
        <v>1734</v>
      </c>
      <c r="S30" s="111">
        <v>0</v>
      </c>
      <c r="T30" s="119"/>
      <c r="U30" s="120"/>
      <c r="V30" s="121">
        <f t="shared" si="12"/>
        <v>-1528.9333333333334</v>
      </c>
      <c r="W30" s="122">
        <f t="shared" si="13"/>
        <v>0</v>
      </c>
      <c r="X30" s="123">
        <f t="shared" si="14"/>
        <v>0</v>
      </c>
      <c r="Y30" s="123">
        <f t="shared" si="15"/>
        <v>0</v>
      </c>
      <c r="Z30" s="123">
        <f t="shared" si="16"/>
        <v>0</v>
      </c>
      <c r="AA30" s="111"/>
      <c r="AB30" s="111" t="str">
        <f t="shared" si="17"/>
        <v>EN TERMINO</v>
      </c>
      <c r="AC30" s="111" t="str">
        <f t="shared" si="18"/>
        <v/>
      </c>
      <c r="AD30" s="111" t="str">
        <f t="shared" si="19"/>
        <v>EN EJECUCIÓN</v>
      </c>
      <c r="AE30" s="113" t="s">
        <v>3744</v>
      </c>
      <c r="AF30" s="98" t="str">
        <f t="shared" si="20"/>
        <v>H25AC2024</v>
      </c>
      <c r="AG30" s="78">
        <f t="shared" si="21"/>
        <v>2</v>
      </c>
      <c r="AH30" s="78" t="str">
        <f t="shared" si="22"/>
        <v>H25AC2024 - 2</v>
      </c>
      <c r="AI30" s="92">
        <f t="shared" si="23"/>
        <v>3</v>
      </c>
      <c r="AJ30" s="92">
        <f t="shared" si="24"/>
        <v>3</v>
      </c>
      <c r="AK30" s="92" t="str">
        <f t="shared" si="25"/>
        <v>H25AC2024.</v>
      </c>
      <c r="AL30" s="92" t="str">
        <f t="shared" si="26"/>
        <v>H25AC2024</v>
      </c>
      <c r="AM30" s="83"/>
      <c r="AN30" s="84"/>
      <c r="AO30" s="77"/>
    </row>
    <row r="31" spans="1:41" s="11" customFormat="1" ht="291.95" customHeight="1" x14ac:dyDescent="0.2">
      <c r="A31" s="110">
        <f>IF(ISBLANK(F31),"",COUNTA($F$2:F31))</f>
        <v>26</v>
      </c>
      <c r="B31" s="111">
        <f t="shared" si="0"/>
        <v>30</v>
      </c>
      <c r="C31" s="111">
        <v>2024</v>
      </c>
      <c r="D31" s="111"/>
      <c r="E31" s="111"/>
      <c r="F31" s="112" t="s">
        <v>407</v>
      </c>
      <c r="G31" s="113" t="s">
        <v>1619</v>
      </c>
      <c r="H31" s="114" t="s">
        <v>3538</v>
      </c>
      <c r="I31" s="114" t="s">
        <v>3539</v>
      </c>
      <c r="J31" s="115" t="s">
        <v>3293</v>
      </c>
      <c r="K31" s="115" t="s">
        <v>3540</v>
      </c>
      <c r="L31" s="116" t="s">
        <v>3330</v>
      </c>
      <c r="M31" s="116">
        <v>1</v>
      </c>
      <c r="N31" s="117">
        <v>45658</v>
      </c>
      <c r="O31" s="117">
        <v>45869</v>
      </c>
      <c r="P31" s="118">
        <f t="shared" si="1"/>
        <v>30.142857142857142</v>
      </c>
      <c r="Q31" s="113" t="s">
        <v>1055</v>
      </c>
      <c r="R31" s="113" t="s">
        <v>1734</v>
      </c>
      <c r="S31" s="111">
        <v>0</v>
      </c>
      <c r="T31" s="119"/>
      <c r="U31" s="120"/>
      <c r="V31" s="121">
        <f t="shared" si="12"/>
        <v>-1528.9666666666667</v>
      </c>
      <c r="W31" s="122">
        <f t="shared" si="13"/>
        <v>0</v>
      </c>
      <c r="X31" s="123">
        <f t="shared" si="14"/>
        <v>0</v>
      </c>
      <c r="Y31" s="123">
        <f t="shared" si="15"/>
        <v>0</v>
      </c>
      <c r="Z31" s="123">
        <f t="shared" si="16"/>
        <v>0</v>
      </c>
      <c r="AA31" s="111"/>
      <c r="AB31" s="111" t="str">
        <f t="shared" si="17"/>
        <v>EN TERMINO</v>
      </c>
      <c r="AC31" s="111" t="str">
        <f t="shared" si="18"/>
        <v>EN TERMINO</v>
      </c>
      <c r="AD31" s="111" t="str">
        <f t="shared" si="19"/>
        <v>EN EJECUCIÓN</v>
      </c>
      <c r="AE31" s="113" t="s">
        <v>3744</v>
      </c>
      <c r="AF31" s="98" t="str">
        <f t="shared" si="20"/>
        <v>H37SentenciaT-302</v>
      </c>
      <c r="AG31" s="78">
        <f t="shared" si="21"/>
        <v>1</v>
      </c>
      <c r="AH31" s="78" t="str">
        <f t="shared" si="22"/>
        <v>H37SentenciaT-302 - 1</v>
      </c>
      <c r="AI31" s="92">
        <f t="shared" si="23"/>
        <v>3</v>
      </c>
      <c r="AJ31" s="92">
        <f t="shared" si="24"/>
        <v>3</v>
      </c>
      <c r="AK31" s="92" t="str">
        <f t="shared" si="25"/>
        <v>H37SentenciaT-302.</v>
      </c>
      <c r="AL31" s="92" t="str">
        <f t="shared" si="26"/>
        <v>H37SentenciaT-302</v>
      </c>
      <c r="AM31" s="83"/>
      <c r="AN31" s="84"/>
      <c r="AO31" s="77"/>
    </row>
    <row r="32" spans="1:41" s="11" customFormat="1" ht="291.95" customHeight="1" x14ac:dyDescent="0.2">
      <c r="A32" s="110" t="str">
        <f>IF(ISBLANK(F32),"",COUNTA($F$2:F32))</f>
        <v/>
      </c>
      <c r="B32" s="111">
        <f t="shared" si="0"/>
        <v>31</v>
      </c>
      <c r="C32" s="111">
        <v>2024</v>
      </c>
      <c r="D32" s="111"/>
      <c r="E32" s="111"/>
      <c r="F32" s="112"/>
      <c r="G32" s="113" t="s">
        <v>1619</v>
      </c>
      <c r="H32" s="114" t="s">
        <v>3541</v>
      </c>
      <c r="I32" s="114" t="s">
        <v>3539</v>
      </c>
      <c r="J32" s="115" t="s">
        <v>3296</v>
      </c>
      <c r="K32" s="115" t="s">
        <v>3297</v>
      </c>
      <c r="L32" s="116" t="s">
        <v>2643</v>
      </c>
      <c r="M32" s="116">
        <v>5</v>
      </c>
      <c r="N32" s="117">
        <v>45658</v>
      </c>
      <c r="O32" s="117">
        <v>45838</v>
      </c>
      <c r="P32" s="118">
        <f t="shared" si="1"/>
        <v>25.714285714285715</v>
      </c>
      <c r="Q32" s="113" t="s">
        <v>1307</v>
      </c>
      <c r="R32" s="113" t="s">
        <v>1721</v>
      </c>
      <c r="S32" s="111">
        <v>0</v>
      </c>
      <c r="T32" s="119"/>
      <c r="U32" s="120"/>
      <c r="V32" s="121">
        <f t="shared" si="12"/>
        <v>-1527.9333333333334</v>
      </c>
      <c r="W32" s="122">
        <f t="shared" si="13"/>
        <v>0</v>
      </c>
      <c r="X32" s="123">
        <f t="shared" si="14"/>
        <v>0</v>
      </c>
      <c r="Y32" s="123">
        <f t="shared" si="15"/>
        <v>0</v>
      </c>
      <c r="Z32" s="123">
        <f t="shared" si="16"/>
        <v>0</v>
      </c>
      <c r="AA32" s="111"/>
      <c r="AB32" s="111" t="str">
        <f t="shared" si="17"/>
        <v>EN TERMINO</v>
      </c>
      <c r="AC32" s="111" t="str">
        <f t="shared" si="18"/>
        <v/>
      </c>
      <c r="AD32" s="111" t="str">
        <f t="shared" si="19"/>
        <v>EN EJECUCIÓN</v>
      </c>
      <c r="AE32" s="113" t="s">
        <v>3574</v>
      </c>
      <c r="AF32" s="98" t="str">
        <f t="shared" si="20"/>
        <v>H37SentenciaT-302</v>
      </c>
      <c r="AG32" s="78">
        <f t="shared" si="21"/>
        <v>2</v>
      </c>
      <c r="AH32" s="78" t="str">
        <f t="shared" si="22"/>
        <v>H37SentenciaT-302 - 2</v>
      </c>
      <c r="AI32" s="92">
        <f t="shared" si="23"/>
        <v>3</v>
      </c>
      <c r="AJ32" s="92">
        <f t="shared" si="24"/>
        <v>3</v>
      </c>
      <c r="AK32" s="92" t="str">
        <f t="shared" si="25"/>
        <v>H37SentenciaT-302.</v>
      </c>
      <c r="AL32" s="92" t="str">
        <f t="shared" si="26"/>
        <v>H37SentenciaT-302</v>
      </c>
      <c r="AM32" s="83"/>
      <c r="AN32" s="84"/>
      <c r="AO32" s="77"/>
    </row>
    <row r="33" spans="1:41" s="11" customFormat="1" ht="291.95" customHeight="1" x14ac:dyDescent="0.2">
      <c r="A33" s="110">
        <f>IF(ISBLANK(F33),"",COUNTA($F$2:F33))</f>
        <v>27</v>
      </c>
      <c r="B33" s="111">
        <f t="shared" si="0"/>
        <v>32</v>
      </c>
      <c r="C33" s="111">
        <v>2024</v>
      </c>
      <c r="D33" s="111"/>
      <c r="E33" s="111"/>
      <c r="F33" s="112" t="s">
        <v>472</v>
      </c>
      <c r="G33" s="124" t="s">
        <v>3641</v>
      </c>
      <c r="H33" s="114" t="s">
        <v>3749</v>
      </c>
      <c r="I33" s="114" t="s">
        <v>3542</v>
      </c>
      <c r="J33" s="115" t="s">
        <v>3543</v>
      </c>
      <c r="K33" s="115" t="s">
        <v>3544</v>
      </c>
      <c r="L33" s="116" t="s">
        <v>3545</v>
      </c>
      <c r="M33" s="116">
        <v>1</v>
      </c>
      <c r="N33" s="117">
        <v>45658</v>
      </c>
      <c r="O33" s="117">
        <v>45777</v>
      </c>
      <c r="P33" s="118">
        <f t="shared" si="1"/>
        <v>17</v>
      </c>
      <c r="Q33" s="113" t="s">
        <v>1055</v>
      </c>
      <c r="R33" s="113" t="s">
        <v>1734</v>
      </c>
      <c r="S33" s="111">
        <v>0</v>
      </c>
      <c r="T33" s="119"/>
      <c r="U33" s="120"/>
      <c r="V33" s="121">
        <f t="shared" si="12"/>
        <v>-1525.9</v>
      </c>
      <c r="W33" s="122">
        <f t="shared" si="13"/>
        <v>0</v>
      </c>
      <c r="X33" s="123">
        <f t="shared" si="14"/>
        <v>0</v>
      </c>
      <c r="Y33" s="123">
        <f t="shared" si="15"/>
        <v>0</v>
      </c>
      <c r="Z33" s="123">
        <f t="shared" si="16"/>
        <v>0</v>
      </c>
      <c r="AA33" s="111"/>
      <c r="AB33" s="111" t="str">
        <f t="shared" si="17"/>
        <v>EN TERMINO</v>
      </c>
      <c r="AC33" s="111" t="str">
        <f t="shared" si="18"/>
        <v>EN TERMINO</v>
      </c>
      <c r="AD33" s="111" t="str">
        <f t="shared" si="19"/>
        <v>EN EJECUCIÓN</v>
      </c>
      <c r="AE33" s="113" t="s">
        <v>3574</v>
      </c>
      <c r="AF33" s="98" t="str">
        <f t="shared" si="20"/>
        <v>H44SentenciaT-302</v>
      </c>
      <c r="AG33" s="78">
        <f t="shared" si="21"/>
        <v>1</v>
      </c>
      <c r="AH33" s="78" t="str">
        <f t="shared" si="22"/>
        <v>H44SentenciaT-302 - 1</v>
      </c>
      <c r="AI33" s="92">
        <f t="shared" si="23"/>
        <v>3</v>
      </c>
      <c r="AJ33" s="92">
        <f t="shared" si="24"/>
        <v>3</v>
      </c>
      <c r="AK33" s="92" t="str">
        <f t="shared" si="25"/>
        <v>H44SentenciaT-302.</v>
      </c>
      <c r="AL33" s="92" t="str">
        <f t="shared" si="26"/>
        <v>H44SentenciaT-302</v>
      </c>
      <c r="AM33" s="83"/>
      <c r="AN33" s="84"/>
      <c r="AO33" s="77"/>
    </row>
    <row r="34" spans="1:41" s="11" customFormat="1" ht="291.95" customHeight="1" x14ac:dyDescent="0.2">
      <c r="A34" s="110">
        <f>IF(ISBLANK(F34),"",COUNTA($F$2:F34))</f>
        <v>28</v>
      </c>
      <c r="B34" s="111">
        <f t="shared" si="0"/>
        <v>33</v>
      </c>
      <c r="C34" s="111">
        <v>2024</v>
      </c>
      <c r="D34" s="111"/>
      <c r="E34" s="111"/>
      <c r="F34" s="112" t="s">
        <v>472</v>
      </c>
      <c r="G34" s="124" t="s">
        <v>868</v>
      </c>
      <c r="H34" s="114" t="s">
        <v>3546</v>
      </c>
      <c r="I34" s="114" t="s">
        <v>3547</v>
      </c>
      <c r="J34" s="115" t="s">
        <v>3548</v>
      </c>
      <c r="K34" s="115" t="s">
        <v>3267</v>
      </c>
      <c r="L34" s="116" t="s">
        <v>3268</v>
      </c>
      <c r="M34" s="116">
        <v>1</v>
      </c>
      <c r="N34" s="117">
        <v>45656</v>
      </c>
      <c r="O34" s="117">
        <v>46022</v>
      </c>
      <c r="P34" s="118">
        <f t="shared" si="1"/>
        <v>52.285714285714285</v>
      </c>
      <c r="Q34" s="113" t="s">
        <v>1055</v>
      </c>
      <c r="R34" s="113" t="s">
        <v>1734</v>
      </c>
      <c r="S34" s="111">
        <v>0</v>
      </c>
      <c r="T34" s="119"/>
      <c r="U34" s="120"/>
      <c r="V34" s="121">
        <f t="shared" si="12"/>
        <v>-1534.0666666666666</v>
      </c>
      <c r="W34" s="122">
        <f t="shared" si="13"/>
        <v>0</v>
      </c>
      <c r="X34" s="123">
        <f t="shared" si="14"/>
        <v>0</v>
      </c>
      <c r="Y34" s="123">
        <f t="shared" si="15"/>
        <v>0</v>
      </c>
      <c r="Z34" s="123">
        <f t="shared" si="16"/>
        <v>0</v>
      </c>
      <c r="AA34" s="111"/>
      <c r="AB34" s="111" t="str">
        <f t="shared" si="17"/>
        <v>EN TERMINO</v>
      </c>
      <c r="AC34" s="111" t="str">
        <f t="shared" si="18"/>
        <v>EN TERMINO</v>
      </c>
      <c r="AD34" s="111" t="str">
        <f t="shared" si="19"/>
        <v>EN EJECUCIÓN</v>
      </c>
      <c r="AE34" s="113" t="s">
        <v>3574</v>
      </c>
      <c r="AF34" s="98" t="str">
        <f t="shared" si="20"/>
        <v>H45SentenciaT-302</v>
      </c>
      <c r="AG34" s="78">
        <f t="shared" si="21"/>
        <v>1</v>
      </c>
      <c r="AH34" s="78" t="str">
        <f t="shared" si="22"/>
        <v>H45SentenciaT-302 - 1</v>
      </c>
      <c r="AI34" s="92">
        <f t="shared" si="23"/>
        <v>3</v>
      </c>
      <c r="AJ34" s="92">
        <f t="shared" si="24"/>
        <v>3</v>
      </c>
      <c r="AK34" s="92" t="str">
        <f t="shared" si="25"/>
        <v>H45SentenciaT-302.</v>
      </c>
      <c r="AL34" s="92" t="str">
        <f t="shared" si="26"/>
        <v>H45SentenciaT-302</v>
      </c>
      <c r="AM34" s="83"/>
      <c r="AN34" s="84"/>
      <c r="AO34" s="77"/>
    </row>
    <row r="35" spans="1:41" s="11" customFormat="1" ht="291.95" customHeight="1" x14ac:dyDescent="0.2">
      <c r="A35" s="110">
        <f>IF(ISBLANK(F35),"",COUNTA($F$2:F35))</f>
        <v>29</v>
      </c>
      <c r="B35" s="111">
        <f t="shared" si="0"/>
        <v>34</v>
      </c>
      <c r="C35" s="111">
        <v>2024</v>
      </c>
      <c r="D35" s="111"/>
      <c r="E35" s="111"/>
      <c r="F35" s="112" t="s">
        <v>407</v>
      </c>
      <c r="G35" s="124" t="s">
        <v>868</v>
      </c>
      <c r="H35" s="114" t="s">
        <v>3549</v>
      </c>
      <c r="I35" s="114" t="s">
        <v>3550</v>
      </c>
      <c r="J35" s="115" t="s">
        <v>3551</v>
      </c>
      <c r="K35" s="115" t="s">
        <v>3552</v>
      </c>
      <c r="L35" s="116" t="s">
        <v>3268</v>
      </c>
      <c r="M35" s="116">
        <v>1</v>
      </c>
      <c r="N35" s="117">
        <v>45656</v>
      </c>
      <c r="O35" s="117">
        <v>46022</v>
      </c>
      <c r="P35" s="118">
        <f t="shared" si="1"/>
        <v>52.285714285714285</v>
      </c>
      <c r="Q35" s="113" t="s">
        <v>1055</v>
      </c>
      <c r="R35" s="113" t="s">
        <v>1734</v>
      </c>
      <c r="S35" s="111">
        <v>0</v>
      </c>
      <c r="T35" s="119"/>
      <c r="U35" s="120"/>
      <c r="V35" s="121">
        <f t="shared" si="12"/>
        <v>-1534.0666666666666</v>
      </c>
      <c r="W35" s="122">
        <f t="shared" si="13"/>
        <v>0</v>
      </c>
      <c r="X35" s="123">
        <f t="shared" si="14"/>
        <v>0</v>
      </c>
      <c r="Y35" s="123">
        <f t="shared" si="15"/>
        <v>0</v>
      </c>
      <c r="Z35" s="123">
        <f t="shared" si="16"/>
        <v>0</v>
      </c>
      <c r="AA35" s="111"/>
      <c r="AB35" s="111" t="str">
        <f t="shared" si="17"/>
        <v>EN TERMINO</v>
      </c>
      <c r="AC35" s="111" t="str">
        <f t="shared" si="18"/>
        <v>EN TERMINO</v>
      </c>
      <c r="AD35" s="111" t="str">
        <f t="shared" si="19"/>
        <v>EN EJECUCIÓN</v>
      </c>
      <c r="AE35" s="113" t="s">
        <v>3574</v>
      </c>
      <c r="AF35" s="98" t="str">
        <f t="shared" si="20"/>
        <v>H46SentenciaT-302</v>
      </c>
      <c r="AG35" s="78">
        <f t="shared" si="21"/>
        <v>1</v>
      </c>
      <c r="AH35" s="78" t="str">
        <f t="shared" si="22"/>
        <v>H46SentenciaT-302 - 1</v>
      </c>
      <c r="AI35" s="92">
        <f t="shared" si="23"/>
        <v>3</v>
      </c>
      <c r="AJ35" s="92">
        <f t="shared" si="24"/>
        <v>3</v>
      </c>
      <c r="AK35" s="92" t="str">
        <f t="shared" si="25"/>
        <v>H46SentenciaT-302.</v>
      </c>
      <c r="AL35" s="92" t="str">
        <f t="shared" si="26"/>
        <v>H46SentenciaT-302</v>
      </c>
      <c r="AM35" s="83"/>
      <c r="AN35" s="84"/>
      <c r="AO35" s="77"/>
    </row>
    <row r="36" spans="1:41" s="11" customFormat="1" ht="291.95" customHeight="1" x14ac:dyDescent="0.2">
      <c r="A36" s="110">
        <f>IF(ISBLANK(F36),"",COUNTA($F$2:F36))</f>
        <v>30</v>
      </c>
      <c r="B36" s="111">
        <f t="shared" si="0"/>
        <v>35</v>
      </c>
      <c r="C36" s="111">
        <v>2024</v>
      </c>
      <c r="D36" s="111"/>
      <c r="E36" s="111"/>
      <c r="F36" s="112" t="s">
        <v>407</v>
      </c>
      <c r="G36" s="113" t="s">
        <v>15</v>
      </c>
      <c r="H36" s="114" t="s">
        <v>3553</v>
      </c>
      <c r="I36" s="114" t="s">
        <v>3554</v>
      </c>
      <c r="J36" s="115" t="s">
        <v>3266</v>
      </c>
      <c r="K36" s="115" t="s">
        <v>3267</v>
      </c>
      <c r="L36" s="116" t="s">
        <v>3268</v>
      </c>
      <c r="M36" s="116">
        <v>1</v>
      </c>
      <c r="N36" s="117">
        <v>45656</v>
      </c>
      <c r="O36" s="117">
        <v>46022</v>
      </c>
      <c r="P36" s="118">
        <f t="shared" si="1"/>
        <v>52.285714285714285</v>
      </c>
      <c r="Q36" s="113" t="s">
        <v>1055</v>
      </c>
      <c r="R36" s="113" t="s">
        <v>1734</v>
      </c>
      <c r="S36" s="111">
        <v>0</v>
      </c>
      <c r="T36" s="119"/>
      <c r="U36" s="120"/>
      <c r="V36" s="121">
        <f t="shared" si="12"/>
        <v>-1534.0666666666666</v>
      </c>
      <c r="W36" s="122">
        <f t="shared" si="13"/>
        <v>0</v>
      </c>
      <c r="X36" s="123">
        <f t="shared" si="14"/>
        <v>0</v>
      </c>
      <c r="Y36" s="123">
        <f t="shared" si="15"/>
        <v>0</v>
      </c>
      <c r="Z36" s="123">
        <f t="shared" si="16"/>
        <v>0</v>
      </c>
      <c r="AA36" s="111"/>
      <c r="AB36" s="111" t="str">
        <f t="shared" si="17"/>
        <v>EN TERMINO</v>
      </c>
      <c r="AC36" s="111" t="str">
        <f t="shared" si="18"/>
        <v>EN TERMINO</v>
      </c>
      <c r="AD36" s="111" t="str">
        <f t="shared" si="19"/>
        <v>EN EJECUCIÓN</v>
      </c>
      <c r="AE36" s="113" t="s">
        <v>3574</v>
      </c>
      <c r="AF36" s="98" t="str">
        <f t="shared" si="20"/>
        <v>H47SentenciaT-302</v>
      </c>
      <c r="AG36" s="78">
        <f t="shared" si="21"/>
        <v>1</v>
      </c>
      <c r="AH36" s="78" t="str">
        <f t="shared" si="22"/>
        <v>H47SentenciaT-302 - 1</v>
      </c>
      <c r="AI36" s="92">
        <f t="shared" si="23"/>
        <v>3</v>
      </c>
      <c r="AJ36" s="92">
        <f t="shared" si="24"/>
        <v>3</v>
      </c>
      <c r="AK36" s="92" t="str">
        <f t="shared" si="25"/>
        <v>H47SentenciaT-302.</v>
      </c>
      <c r="AL36" s="92" t="str">
        <f t="shared" si="26"/>
        <v>H47SentenciaT-302</v>
      </c>
      <c r="AM36" s="83"/>
      <c r="AN36" s="84"/>
      <c r="AO36" s="77"/>
    </row>
    <row r="37" spans="1:41" s="11" customFormat="1" ht="291.95" customHeight="1" x14ac:dyDescent="0.2">
      <c r="A37" s="110">
        <f>IF(ISBLANK(F37),"",COUNTA($F$2:F37))</f>
        <v>31</v>
      </c>
      <c r="B37" s="111">
        <f t="shared" si="0"/>
        <v>36</v>
      </c>
      <c r="C37" s="111">
        <v>2024</v>
      </c>
      <c r="D37" s="111"/>
      <c r="E37" s="111"/>
      <c r="F37" s="112" t="s">
        <v>407</v>
      </c>
      <c r="G37" s="113" t="s">
        <v>1252</v>
      </c>
      <c r="H37" s="114" t="s">
        <v>3555</v>
      </c>
      <c r="I37" s="114" t="s">
        <v>3556</v>
      </c>
      <c r="J37" s="115" t="s">
        <v>3246</v>
      </c>
      <c r="K37" s="115" t="s">
        <v>3299</v>
      </c>
      <c r="L37" s="116" t="s">
        <v>3248</v>
      </c>
      <c r="M37" s="116">
        <v>2</v>
      </c>
      <c r="N37" s="117">
        <v>45658</v>
      </c>
      <c r="O37" s="117">
        <v>45991</v>
      </c>
      <c r="P37" s="118">
        <f t="shared" si="1"/>
        <v>47.571428571428569</v>
      </c>
      <c r="Q37" s="113" t="s">
        <v>1055</v>
      </c>
      <c r="R37" s="113" t="s">
        <v>1734</v>
      </c>
      <c r="S37" s="111">
        <v>0</v>
      </c>
      <c r="T37" s="119"/>
      <c r="U37" s="120"/>
      <c r="V37" s="121">
        <f t="shared" si="12"/>
        <v>-1533.0333333333333</v>
      </c>
      <c r="W37" s="122">
        <f t="shared" si="13"/>
        <v>0</v>
      </c>
      <c r="X37" s="123">
        <f t="shared" si="14"/>
        <v>0</v>
      </c>
      <c r="Y37" s="123">
        <f t="shared" si="15"/>
        <v>0</v>
      </c>
      <c r="Z37" s="123">
        <f t="shared" si="16"/>
        <v>0</v>
      </c>
      <c r="AA37" s="111"/>
      <c r="AB37" s="111" t="str">
        <f t="shared" si="17"/>
        <v>EN TERMINO</v>
      </c>
      <c r="AC37" s="111" t="str">
        <f t="shared" si="18"/>
        <v>EN TERMINO</v>
      </c>
      <c r="AD37" s="111" t="str">
        <f t="shared" si="19"/>
        <v>EN EJECUCIÓN</v>
      </c>
      <c r="AE37" s="113" t="s">
        <v>3574</v>
      </c>
      <c r="AF37" s="98" t="str">
        <f t="shared" si="20"/>
        <v>H48SentenciaT-302</v>
      </c>
      <c r="AG37" s="78">
        <f t="shared" si="21"/>
        <v>1</v>
      </c>
      <c r="AH37" s="78" t="str">
        <f t="shared" si="22"/>
        <v>H48SentenciaT-302 - 1</v>
      </c>
      <c r="AI37" s="92">
        <f t="shared" si="23"/>
        <v>3</v>
      </c>
      <c r="AJ37" s="92">
        <f t="shared" si="24"/>
        <v>3</v>
      </c>
      <c r="AK37" s="92" t="str">
        <f t="shared" si="25"/>
        <v>H48SentenciaT-302.</v>
      </c>
      <c r="AL37" s="92" t="str">
        <f t="shared" si="26"/>
        <v>H48SentenciaT-302</v>
      </c>
      <c r="AM37" s="83"/>
      <c r="AN37" s="84"/>
      <c r="AO37" s="77"/>
    </row>
    <row r="38" spans="1:41" s="11" customFormat="1" ht="291.95" customHeight="1" x14ac:dyDescent="0.2">
      <c r="A38" s="110" t="str">
        <f>IF(ISBLANK(F38),"",COUNTA($F$2:F38))</f>
        <v/>
      </c>
      <c r="B38" s="111">
        <f t="shared" si="0"/>
        <v>37</v>
      </c>
      <c r="C38" s="111">
        <v>2024</v>
      </c>
      <c r="D38" s="111"/>
      <c r="E38" s="111"/>
      <c r="F38" s="112"/>
      <c r="G38" s="113" t="s">
        <v>1252</v>
      </c>
      <c r="H38" s="114" t="s">
        <v>3557</v>
      </c>
      <c r="I38" s="114" t="s">
        <v>3556</v>
      </c>
      <c r="J38" s="115" t="s">
        <v>3249</v>
      </c>
      <c r="K38" s="115" t="s">
        <v>3250</v>
      </c>
      <c r="L38" s="116" t="s">
        <v>3251</v>
      </c>
      <c r="M38" s="116">
        <v>6</v>
      </c>
      <c r="N38" s="117">
        <v>45656</v>
      </c>
      <c r="O38" s="117">
        <v>45868</v>
      </c>
      <c r="P38" s="118">
        <f t="shared" si="1"/>
        <v>30.285714285714285</v>
      </c>
      <c r="Q38" s="113" t="s">
        <v>1055</v>
      </c>
      <c r="R38" s="113" t="s">
        <v>1734</v>
      </c>
      <c r="S38" s="111">
        <v>0</v>
      </c>
      <c r="T38" s="119"/>
      <c r="U38" s="120"/>
      <c r="V38" s="121">
        <f t="shared" si="12"/>
        <v>-1528.9333333333334</v>
      </c>
      <c r="W38" s="122">
        <f t="shared" si="13"/>
        <v>0</v>
      </c>
      <c r="X38" s="123">
        <f t="shared" si="14"/>
        <v>0</v>
      </c>
      <c r="Y38" s="123">
        <f t="shared" si="15"/>
        <v>0</v>
      </c>
      <c r="Z38" s="123">
        <f t="shared" si="16"/>
        <v>0</v>
      </c>
      <c r="AA38" s="111"/>
      <c r="AB38" s="111" t="str">
        <f t="shared" si="17"/>
        <v>EN TERMINO</v>
      </c>
      <c r="AC38" s="111" t="str">
        <f t="shared" si="18"/>
        <v/>
      </c>
      <c r="AD38" s="111" t="str">
        <f t="shared" si="19"/>
        <v>EN EJECUCIÓN</v>
      </c>
      <c r="AE38" s="113" t="s">
        <v>3574</v>
      </c>
      <c r="AF38" s="98" t="str">
        <f t="shared" si="20"/>
        <v>H48SentenciaT-302</v>
      </c>
      <c r="AG38" s="78">
        <f t="shared" si="21"/>
        <v>2</v>
      </c>
      <c r="AH38" s="78" t="str">
        <f t="shared" si="22"/>
        <v>H48SentenciaT-302 - 2</v>
      </c>
      <c r="AI38" s="92">
        <f t="shared" si="23"/>
        <v>3</v>
      </c>
      <c r="AJ38" s="92">
        <f t="shared" si="24"/>
        <v>3</v>
      </c>
      <c r="AK38" s="92" t="str">
        <f t="shared" si="25"/>
        <v>H48SentenciaT-302.</v>
      </c>
      <c r="AL38" s="92" t="str">
        <f t="shared" si="26"/>
        <v>H48SentenciaT-302</v>
      </c>
      <c r="AM38" s="83"/>
      <c r="AN38" s="84"/>
      <c r="AO38" s="77"/>
    </row>
    <row r="39" spans="1:41" s="11" customFormat="1" ht="291.95" customHeight="1" x14ac:dyDescent="0.2">
      <c r="A39" s="110">
        <f>IF(ISBLANK(F39),"",COUNTA($F$2:F39))</f>
        <v>32</v>
      </c>
      <c r="B39" s="111">
        <f t="shared" si="0"/>
        <v>38</v>
      </c>
      <c r="C39" s="111">
        <v>2024</v>
      </c>
      <c r="D39" s="111"/>
      <c r="E39" s="111"/>
      <c r="F39" s="112" t="s">
        <v>407</v>
      </c>
      <c r="G39" s="113" t="s">
        <v>1503</v>
      </c>
      <c r="H39" s="114" t="s">
        <v>3558</v>
      </c>
      <c r="I39" s="114" t="s">
        <v>3559</v>
      </c>
      <c r="J39" s="115" t="s">
        <v>3560</v>
      </c>
      <c r="K39" s="115" t="s">
        <v>3267</v>
      </c>
      <c r="L39" s="116" t="s">
        <v>3268</v>
      </c>
      <c r="M39" s="116">
        <v>1</v>
      </c>
      <c r="N39" s="117">
        <v>45656</v>
      </c>
      <c r="O39" s="117">
        <v>46022</v>
      </c>
      <c r="P39" s="118">
        <f t="shared" si="1"/>
        <v>52.285714285714285</v>
      </c>
      <c r="Q39" s="113" t="s">
        <v>1055</v>
      </c>
      <c r="R39" s="113" t="s">
        <v>1734</v>
      </c>
      <c r="S39" s="111">
        <v>0</v>
      </c>
      <c r="T39" s="119"/>
      <c r="U39" s="120"/>
      <c r="V39" s="121">
        <f t="shared" si="12"/>
        <v>-1534.0666666666666</v>
      </c>
      <c r="W39" s="122">
        <f t="shared" si="13"/>
        <v>0</v>
      </c>
      <c r="X39" s="123">
        <f t="shared" si="14"/>
        <v>0</v>
      </c>
      <c r="Y39" s="123">
        <f t="shared" si="15"/>
        <v>0</v>
      </c>
      <c r="Z39" s="123">
        <f t="shared" si="16"/>
        <v>0</v>
      </c>
      <c r="AA39" s="111"/>
      <c r="AB39" s="111" t="str">
        <f t="shared" si="17"/>
        <v>EN TERMINO</v>
      </c>
      <c r="AC39" s="111" t="str">
        <f t="shared" si="18"/>
        <v>EN TERMINO</v>
      </c>
      <c r="AD39" s="111" t="str">
        <f t="shared" si="19"/>
        <v>EN EJECUCIÓN</v>
      </c>
      <c r="AE39" s="113" t="s">
        <v>3574</v>
      </c>
      <c r="AF39" s="98" t="str">
        <f t="shared" si="20"/>
        <v>H49SentenciaT-302</v>
      </c>
      <c r="AG39" s="78">
        <f t="shared" si="21"/>
        <v>1</v>
      </c>
      <c r="AH39" s="78" t="str">
        <f t="shared" si="22"/>
        <v>H49SentenciaT-302 - 1</v>
      </c>
      <c r="AI39" s="92">
        <f t="shared" si="23"/>
        <v>3</v>
      </c>
      <c r="AJ39" s="92">
        <f t="shared" si="24"/>
        <v>3</v>
      </c>
      <c r="AK39" s="92" t="str">
        <f t="shared" si="25"/>
        <v>H49SentenciaT-302.</v>
      </c>
      <c r="AL39" s="92" t="str">
        <f t="shared" si="26"/>
        <v>H49SentenciaT-302</v>
      </c>
      <c r="AM39" s="83"/>
      <c r="AN39" s="84"/>
      <c r="AO39" s="77"/>
    </row>
    <row r="40" spans="1:41" s="11" customFormat="1" ht="291.95" customHeight="1" x14ac:dyDescent="0.2">
      <c r="A40" s="110">
        <f>IF(ISBLANK(F40),"",COUNTA($F$2:F40))</f>
        <v>33</v>
      </c>
      <c r="B40" s="111">
        <f t="shared" si="0"/>
        <v>39</v>
      </c>
      <c r="C40" s="111">
        <v>2024</v>
      </c>
      <c r="D40" s="111"/>
      <c r="E40" s="111"/>
      <c r="F40" s="112" t="s">
        <v>408</v>
      </c>
      <c r="G40" s="113" t="s">
        <v>1252</v>
      </c>
      <c r="H40" s="114" t="s">
        <v>3561</v>
      </c>
      <c r="I40" s="114" t="s">
        <v>3562</v>
      </c>
      <c r="J40" s="115" t="s">
        <v>3563</v>
      </c>
      <c r="K40" s="115" t="s">
        <v>3564</v>
      </c>
      <c r="L40" s="116" t="s">
        <v>3565</v>
      </c>
      <c r="M40" s="116">
        <v>2</v>
      </c>
      <c r="N40" s="117">
        <v>45656</v>
      </c>
      <c r="O40" s="117">
        <v>46022</v>
      </c>
      <c r="P40" s="118">
        <f t="shared" si="1"/>
        <v>52.285714285714285</v>
      </c>
      <c r="Q40" s="113" t="s">
        <v>1055</v>
      </c>
      <c r="R40" s="113" t="s">
        <v>1734</v>
      </c>
      <c r="S40" s="111">
        <v>0</v>
      </c>
      <c r="T40" s="119"/>
      <c r="U40" s="120"/>
      <c r="V40" s="121">
        <f t="shared" ref="V40:V103" si="27">(U40-O40)/30</f>
        <v>-1534.0666666666666</v>
      </c>
      <c r="W40" s="122">
        <f t="shared" ref="W40:W103" si="28">IF(S40/M40&gt;1,100,+S40/M40*100)</f>
        <v>0</v>
      </c>
      <c r="X40" s="123">
        <f t="shared" ref="X40:X103" si="29">+P40*W40/100</f>
        <v>0</v>
      </c>
      <c r="Y40" s="123">
        <f t="shared" ref="Y40:Y103" si="30">IF(O40&lt;=$AN$1,X40,0)</f>
        <v>0</v>
      </c>
      <c r="Z40" s="123">
        <f t="shared" ref="Z40:Z103" si="31">IF($AN$1&gt;=O40,P40,0)</f>
        <v>0</v>
      </c>
      <c r="AA40" s="111"/>
      <c r="AB40" s="111" t="str">
        <f t="shared" si="17"/>
        <v>EN TERMINO</v>
      </c>
      <c r="AC40" s="111" t="str">
        <f t="shared" si="18"/>
        <v>EN TERMINO</v>
      </c>
      <c r="AD40" s="111" t="str">
        <f t="shared" si="19"/>
        <v>EN EJECUCIÓN</v>
      </c>
      <c r="AE40" s="113" t="s">
        <v>3575</v>
      </c>
      <c r="AF40" s="98" t="str">
        <f t="shared" si="20"/>
        <v>H2ACObrasporimpuestos</v>
      </c>
      <c r="AG40" s="78">
        <f t="shared" si="21"/>
        <v>1</v>
      </c>
      <c r="AH40" s="78" t="str">
        <f t="shared" si="22"/>
        <v>H2ACObrasporimpuestos - 1</v>
      </c>
      <c r="AI40" s="92">
        <f t="shared" si="23"/>
        <v>3</v>
      </c>
      <c r="AJ40" s="92">
        <f t="shared" si="24"/>
        <v>3</v>
      </c>
      <c r="AK40" s="92" t="str">
        <f t="shared" si="25"/>
        <v>H2ACObrasporimpuestos.</v>
      </c>
      <c r="AL40" s="92" t="str">
        <f t="shared" si="26"/>
        <v>H2ACObrasporimpuestos</v>
      </c>
      <c r="AM40" s="83"/>
      <c r="AN40" s="84"/>
      <c r="AO40" s="77"/>
    </row>
    <row r="41" spans="1:41" s="11" customFormat="1" ht="291.95" customHeight="1" x14ac:dyDescent="0.2">
      <c r="A41" s="110">
        <f>IF(ISBLANK(F41),"",COUNTA($F$2:F41))</f>
        <v>34</v>
      </c>
      <c r="B41" s="111">
        <f t="shared" si="0"/>
        <v>40</v>
      </c>
      <c r="C41" s="111">
        <v>2024</v>
      </c>
      <c r="D41" s="111"/>
      <c r="E41" s="111"/>
      <c r="F41" s="112" t="s">
        <v>407</v>
      </c>
      <c r="G41" s="113" t="s">
        <v>15</v>
      </c>
      <c r="H41" s="114" t="s">
        <v>3566</v>
      </c>
      <c r="I41" s="114" t="s">
        <v>3567</v>
      </c>
      <c r="J41" s="115" t="s">
        <v>3568</v>
      </c>
      <c r="K41" s="115" t="s">
        <v>3267</v>
      </c>
      <c r="L41" s="116" t="s">
        <v>3268</v>
      </c>
      <c r="M41" s="116">
        <v>1</v>
      </c>
      <c r="N41" s="117">
        <v>45656</v>
      </c>
      <c r="O41" s="117">
        <v>45899</v>
      </c>
      <c r="P41" s="118">
        <f t="shared" si="1"/>
        <v>34.714285714285715</v>
      </c>
      <c r="Q41" s="113" t="s">
        <v>1055</v>
      </c>
      <c r="R41" s="113" t="s">
        <v>1734</v>
      </c>
      <c r="S41" s="111">
        <v>0</v>
      </c>
      <c r="T41" s="119"/>
      <c r="U41" s="120"/>
      <c r="V41" s="121">
        <f t="shared" si="27"/>
        <v>-1529.9666666666667</v>
      </c>
      <c r="W41" s="122">
        <f t="shared" si="28"/>
        <v>0</v>
      </c>
      <c r="X41" s="123">
        <f t="shared" si="29"/>
        <v>0</v>
      </c>
      <c r="Y41" s="123">
        <f t="shared" si="30"/>
        <v>0</v>
      </c>
      <c r="Z41" s="123">
        <f t="shared" si="31"/>
        <v>0</v>
      </c>
      <c r="AA41" s="111"/>
      <c r="AB41" s="111" t="str">
        <f t="shared" si="17"/>
        <v>EN TERMINO</v>
      </c>
      <c r="AC41" s="111" t="str">
        <f t="shared" si="18"/>
        <v>EN TERMINO</v>
      </c>
      <c r="AD41" s="111" t="str">
        <f t="shared" si="19"/>
        <v>EN EJECUCIÓN</v>
      </c>
      <c r="AE41" s="113" t="s">
        <v>3575</v>
      </c>
      <c r="AF41" s="98" t="str">
        <f t="shared" si="20"/>
        <v>H4ACObrasporimpuestos</v>
      </c>
      <c r="AG41" s="78">
        <f t="shared" si="21"/>
        <v>1</v>
      </c>
      <c r="AH41" s="78" t="str">
        <f t="shared" si="22"/>
        <v>H4ACObrasporimpuestos - 1</v>
      </c>
      <c r="AI41" s="92">
        <f t="shared" si="23"/>
        <v>3</v>
      </c>
      <c r="AJ41" s="92">
        <f t="shared" si="24"/>
        <v>3</v>
      </c>
      <c r="AK41" s="92" t="str">
        <f t="shared" si="25"/>
        <v>H4ACObrasporimpuestos.</v>
      </c>
      <c r="AL41" s="92" t="str">
        <f t="shared" si="26"/>
        <v>H4ACObrasporimpuestos</v>
      </c>
      <c r="AM41" s="83"/>
      <c r="AN41" s="84"/>
      <c r="AO41" s="77"/>
    </row>
    <row r="42" spans="1:41" s="11" customFormat="1" ht="291.95" customHeight="1" x14ac:dyDescent="0.2">
      <c r="A42" s="110">
        <f>IF(ISBLANK(F42),"",COUNTA($F$2:F42))</f>
        <v>35</v>
      </c>
      <c r="B42" s="111">
        <f t="shared" si="0"/>
        <v>41</v>
      </c>
      <c r="C42" s="111">
        <v>2024</v>
      </c>
      <c r="D42" s="111"/>
      <c r="E42" s="111"/>
      <c r="F42" s="112" t="s">
        <v>407</v>
      </c>
      <c r="G42" s="113" t="s">
        <v>15</v>
      </c>
      <c r="H42" s="114" t="s">
        <v>3569</v>
      </c>
      <c r="I42" s="114" t="s">
        <v>3570</v>
      </c>
      <c r="J42" s="115" t="s">
        <v>3568</v>
      </c>
      <c r="K42" s="115" t="s">
        <v>3267</v>
      </c>
      <c r="L42" s="116" t="s">
        <v>3268</v>
      </c>
      <c r="M42" s="116">
        <v>1</v>
      </c>
      <c r="N42" s="117">
        <v>45656</v>
      </c>
      <c r="O42" s="117">
        <v>45899</v>
      </c>
      <c r="P42" s="118">
        <f t="shared" si="1"/>
        <v>34.714285714285715</v>
      </c>
      <c r="Q42" s="113" t="s">
        <v>1055</v>
      </c>
      <c r="R42" s="113" t="s">
        <v>1734</v>
      </c>
      <c r="S42" s="111">
        <v>0</v>
      </c>
      <c r="T42" s="119"/>
      <c r="U42" s="120"/>
      <c r="V42" s="121">
        <f t="shared" si="27"/>
        <v>-1529.9666666666667</v>
      </c>
      <c r="W42" s="122">
        <f t="shared" si="28"/>
        <v>0</v>
      </c>
      <c r="X42" s="123">
        <f t="shared" si="29"/>
        <v>0</v>
      </c>
      <c r="Y42" s="123">
        <f t="shared" si="30"/>
        <v>0</v>
      </c>
      <c r="Z42" s="123">
        <f t="shared" si="31"/>
        <v>0</v>
      </c>
      <c r="AA42" s="111"/>
      <c r="AB42" s="111" t="str">
        <f t="shared" si="17"/>
        <v>EN TERMINO</v>
      </c>
      <c r="AC42" s="111" t="str">
        <f t="shared" si="18"/>
        <v>EN TERMINO</v>
      </c>
      <c r="AD42" s="111" t="str">
        <f t="shared" si="19"/>
        <v>EN EJECUCIÓN</v>
      </c>
      <c r="AE42" s="113" t="s">
        <v>3575</v>
      </c>
      <c r="AF42" s="98" t="str">
        <f t="shared" si="20"/>
        <v>H5ACObrasporimpuestos</v>
      </c>
      <c r="AG42" s="78">
        <f t="shared" si="21"/>
        <v>1</v>
      </c>
      <c r="AH42" s="78" t="str">
        <f t="shared" si="22"/>
        <v>H5ACObrasporimpuestos - 1</v>
      </c>
      <c r="AI42" s="92">
        <f t="shared" si="23"/>
        <v>3</v>
      </c>
      <c r="AJ42" s="92">
        <f t="shared" si="24"/>
        <v>3</v>
      </c>
      <c r="AK42" s="92" t="str">
        <f t="shared" si="25"/>
        <v>H5ACObrasporimpuestos.</v>
      </c>
      <c r="AL42" s="92" t="str">
        <f t="shared" si="26"/>
        <v>H5ACObrasporimpuestos</v>
      </c>
      <c r="AM42" s="83"/>
      <c r="AN42" s="84"/>
      <c r="AO42" s="77"/>
    </row>
    <row r="43" spans="1:41" s="11" customFormat="1" ht="291.95" customHeight="1" x14ac:dyDescent="0.2">
      <c r="A43" s="110">
        <f>IF(ISBLANK(F43),"",COUNTA($F$2:F43))</f>
        <v>36</v>
      </c>
      <c r="B43" s="111">
        <f t="shared" si="0"/>
        <v>42</v>
      </c>
      <c r="C43" s="111">
        <v>2024</v>
      </c>
      <c r="D43" s="111"/>
      <c r="E43" s="111"/>
      <c r="F43" s="112" t="s">
        <v>407</v>
      </c>
      <c r="G43" s="113" t="s">
        <v>15</v>
      </c>
      <c r="H43" s="114" t="s">
        <v>3571</v>
      </c>
      <c r="I43" s="114" t="s">
        <v>3572</v>
      </c>
      <c r="J43" s="115" t="s">
        <v>3246</v>
      </c>
      <c r="K43" s="115" t="s">
        <v>3247</v>
      </c>
      <c r="L43" s="116" t="s">
        <v>3248</v>
      </c>
      <c r="M43" s="116">
        <v>2</v>
      </c>
      <c r="N43" s="117">
        <v>45658</v>
      </c>
      <c r="O43" s="117">
        <v>45991</v>
      </c>
      <c r="P43" s="118">
        <f t="shared" si="1"/>
        <v>47.571428571428569</v>
      </c>
      <c r="Q43" s="113" t="s">
        <v>1055</v>
      </c>
      <c r="R43" s="113" t="s">
        <v>1734</v>
      </c>
      <c r="S43" s="111">
        <v>0</v>
      </c>
      <c r="T43" s="119"/>
      <c r="U43" s="120"/>
      <c r="V43" s="121">
        <f t="shared" si="27"/>
        <v>-1533.0333333333333</v>
      </c>
      <c r="W43" s="122">
        <f t="shared" si="28"/>
        <v>0</v>
      </c>
      <c r="X43" s="123">
        <f t="shared" si="29"/>
        <v>0</v>
      </c>
      <c r="Y43" s="123">
        <f t="shared" si="30"/>
        <v>0</v>
      </c>
      <c r="Z43" s="123">
        <f t="shared" si="31"/>
        <v>0</v>
      </c>
      <c r="AA43" s="111"/>
      <c r="AB43" s="111" t="str">
        <f t="shared" si="17"/>
        <v>EN TERMINO</v>
      </c>
      <c r="AC43" s="111" t="str">
        <f t="shared" si="18"/>
        <v>EN TERMINO</v>
      </c>
      <c r="AD43" s="111" t="str">
        <f t="shared" si="19"/>
        <v>EN EJECUCIÓN</v>
      </c>
      <c r="AE43" s="113" t="s">
        <v>3575</v>
      </c>
      <c r="AF43" s="98" t="str">
        <f t="shared" si="20"/>
        <v>H8ACObrasporimpuestos</v>
      </c>
      <c r="AG43" s="78">
        <f t="shared" si="21"/>
        <v>1</v>
      </c>
      <c r="AH43" s="78" t="str">
        <f t="shared" si="22"/>
        <v>H8ACObrasporimpuestos - 1</v>
      </c>
      <c r="AI43" s="92">
        <f t="shared" si="23"/>
        <v>3</v>
      </c>
      <c r="AJ43" s="92">
        <f t="shared" si="24"/>
        <v>3</v>
      </c>
      <c r="AK43" s="92" t="str">
        <f t="shared" si="25"/>
        <v>H8ACObrasporimpuestos.</v>
      </c>
      <c r="AL43" s="92" t="str">
        <f t="shared" si="26"/>
        <v>H8ACObrasporimpuestos</v>
      </c>
      <c r="AM43" s="83"/>
      <c r="AN43" s="84"/>
      <c r="AO43" s="77"/>
    </row>
    <row r="44" spans="1:41" s="11" customFormat="1" ht="291.95" customHeight="1" x14ac:dyDescent="0.2">
      <c r="A44" s="110" t="str">
        <f>IF(ISBLANK(F44),"",COUNTA($F$2:F44))</f>
        <v/>
      </c>
      <c r="B44" s="111">
        <f t="shared" si="0"/>
        <v>43</v>
      </c>
      <c r="C44" s="111">
        <v>2024</v>
      </c>
      <c r="D44" s="111"/>
      <c r="E44" s="111"/>
      <c r="F44" s="112"/>
      <c r="G44" s="113" t="s">
        <v>15</v>
      </c>
      <c r="H44" s="114" t="s">
        <v>3573</v>
      </c>
      <c r="I44" s="114" t="s">
        <v>3572</v>
      </c>
      <c r="J44" s="115" t="s">
        <v>3249</v>
      </c>
      <c r="K44" s="115" t="s">
        <v>3302</v>
      </c>
      <c r="L44" s="116" t="s">
        <v>3251</v>
      </c>
      <c r="M44" s="116">
        <v>6</v>
      </c>
      <c r="N44" s="117">
        <v>45658</v>
      </c>
      <c r="O44" s="117">
        <v>45868</v>
      </c>
      <c r="P44" s="118">
        <f t="shared" si="1"/>
        <v>30</v>
      </c>
      <c r="Q44" s="113" t="s">
        <v>1055</v>
      </c>
      <c r="R44" s="113" t="s">
        <v>1734</v>
      </c>
      <c r="S44" s="111">
        <v>0</v>
      </c>
      <c r="T44" s="119"/>
      <c r="U44" s="120"/>
      <c r="V44" s="121">
        <f t="shared" si="27"/>
        <v>-1528.9333333333334</v>
      </c>
      <c r="W44" s="122">
        <f t="shared" si="28"/>
        <v>0</v>
      </c>
      <c r="X44" s="123">
        <f t="shared" si="29"/>
        <v>0</v>
      </c>
      <c r="Y44" s="123">
        <f t="shared" si="30"/>
        <v>0</v>
      </c>
      <c r="Z44" s="123">
        <f t="shared" si="31"/>
        <v>0</v>
      </c>
      <c r="AA44" s="111"/>
      <c r="AB44" s="111" t="str">
        <f t="shared" si="17"/>
        <v>EN TERMINO</v>
      </c>
      <c r="AC44" s="111" t="str">
        <f t="shared" si="18"/>
        <v/>
      </c>
      <c r="AD44" s="111" t="str">
        <f t="shared" si="19"/>
        <v>EN EJECUCIÓN</v>
      </c>
      <c r="AE44" s="113" t="s">
        <v>3575</v>
      </c>
      <c r="AF44" s="98" t="str">
        <f t="shared" si="20"/>
        <v>H8ACObrasporimpuestos</v>
      </c>
      <c r="AG44" s="78">
        <f t="shared" si="21"/>
        <v>2</v>
      </c>
      <c r="AH44" s="78" t="str">
        <f t="shared" si="22"/>
        <v>H8ACObrasporimpuestos - 2</v>
      </c>
      <c r="AI44" s="92">
        <f t="shared" si="23"/>
        <v>3</v>
      </c>
      <c r="AJ44" s="92">
        <f t="shared" si="24"/>
        <v>3</v>
      </c>
      <c r="AK44" s="92" t="str">
        <f t="shared" si="25"/>
        <v>H8ACObrasporimpuestos.</v>
      </c>
      <c r="AL44" s="92" t="str">
        <f t="shared" si="26"/>
        <v>H8ACObrasporimpuestos</v>
      </c>
      <c r="AM44" s="83"/>
      <c r="AN44" s="84"/>
      <c r="AO44" s="77"/>
    </row>
    <row r="45" spans="1:41" s="11" customFormat="1" ht="291.95" customHeight="1" x14ac:dyDescent="0.2">
      <c r="A45" s="110">
        <f>IF(ISBLANK(F45),"",COUNTA($F$2:F45))</f>
        <v>37</v>
      </c>
      <c r="B45" s="111">
        <f t="shared" si="0"/>
        <v>44</v>
      </c>
      <c r="C45" s="111">
        <v>2024</v>
      </c>
      <c r="D45" s="111"/>
      <c r="E45" s="111"/>
      <c r="F45" s="112" t="s">
        <v>472</v>
      </c>
      <c r="G45" s="113" t="s">
        <v>15</v>
      </c>
      <c r="H45" s="114" t="s">
        <v>3576</v>
      </c>
      <c r="I45" s="114" t="s">
        <v>3577</v>
      </c>
      <c r="J45" s="115" t="s">
        <v>3578</v>
      </c>
      <c r="K45" s="115" t="s">
        <v>3579</v>
      </c>
      <c r="L45" s="116" t="s">
        <v>3257</v>
      </c>
      <c r="M45" s="116">
        <v>1</v>
      </c>
      <c r="N45" s="117">
        <v>45658</v>
      </c>
      <c r="O45" s="117">
        <v>45777</v>
      </c>
      <c r="P45" s="118">
        <f t="shared" si="1"/>
        <v>17</v>
      </c>
      <c r="Q45" s="113" t="s">
        <v>1055</v>
      </c>
      <c r="R45" s="113" t="s">
        <v>2009</v>
      </c>
      <c r="S45" s="111">
        <v>0</v>
      </c>
      <c r="T45" s="119"/>
      <c r="U45" s="120"/>
      <c r="V45" s="121">
        <f t="shared" si="27"/>
        <v>-1525.9</v>
      </c>
      <c r="W45" s="122">
        <f t="shared" si="28"/>
        <v>0</v>
      </c>
      <c r="X45" s="123">
        <f t="shared" si="29"/>
        <v>0</v>
      </c>
      <c r="Y45" s="123">
        <f t="shared" si="30"/>
        <v>0</v>
      </c>
      <c r="Z45" s="123">
        <f t="shared" si="31"/>
        <v>0</v>
      </c>
      <c r="AA45" s="111"/>
      <c r="AB45" s="111" t="str">
        <f t="shared" si="17"/>
        <v>EN TERMINO</v>
      </c>
      <c r="AC45" s="111" t="str">
        <f t="shared" si="18"/>
        <v>EN TERMINO</v>
      </c>
      <c r="AD45" s="111" t="str">
        <f t="shared" si="19"/>
        <v>EN EJECUCIÓN</v>
      </c>
      <c r="AE45" s="113" t="s">
        <v>3586</v>
      </c>
      <c r="AF45" s="98" t="str">
        <f t="shared" si="20"/>
        <v>H3AEF-CAT276-Nariño</v>
      </c>
      <c r="AG45" s="78">
        <f t="shared" si="21"/>
        <v>1</v>
      </c>
      <c r="AH45" s="78" t="str">
        <f t="shared" si="22"/>
        <v>H3AEF-CAT276-Nariño - 1</v>
      </c>
      <c r="AI45" s="92">
        <f t="shared" si="23"/>
        <v>3</v>
      </c>
      <c r="AJ45" s="92">
        <f t="shared" si="24"/>
        <v>3</v>
      </c>
      <c r="AK45" s="92" t="str">
        <f t="shared" si="25"/>
        <v>H3AEF-CAT276-Nariño.</v>
      </c>
      <c r="AL45" s="92" t="str">
        <f t="shared" si="26"/>
        <v>H3AEF-CAT276-Nariño</v>
      </c>
      <c r="AM45" s="83"/>
      <c r="AN45" s="84"/>
      <c r="AO45" s="77"/>
    </row>
    <row r="46" spans="1:41" s="11" customFormat="1" ht="291.95" customHeight="1" x14ac:dyDescent="0.2">
      <c r="A46" s="110">
        <f>IF(ISBLANK(F46),"",COUNTA($F$2:F46))</f>
        <v>38</v>
      </c>
      <c r="B46" s="111">
        <f t="shared" si="0"/>
        <v>45</v>
      </c>
      <c r="C46" s="111">
        <v>2024</v>
      </c>
      <c r="D46" s="111"/>
      <c r="E46" s="111"/>
      <c r="F46" s="112" t="s">
        <v>407</v>
      </c>
      <c r="G46" s="113" t="s">
        <v>3641</v>
      </c>
      <c r="H46" s="114" t="s">
        <v>3580</v>
      </c>
      <c r="I46" s="114" t="s">
        <v>3581</v>
      </c>
      <c r="J46" s="115" t="s">
        <v>3246</v>
      </c>
      <c r="K46" s="115" t="s">
        <v>3247</v>
      </c>
      <c r="L46" s="116" t="s">
        <v>3248</v>
      </c>
      <c r="M46" s="116">
        <v>2</v>
      </c>
      <c r="N46" s="117">
        <v>45658</v>
      </c>
      <c r="O46" s="117">
        <v>45991</v>
      </c>
      <c r="P46" s="118">
        <f t="shared" si="1"/>
        <v>47.571428571428569</v>
      </c>
      <c r="Q46" s="113" t="s">
        <v>1055</v>
      </c>
      <c r="R46" s="113" t="s">
        <v>2009</v>
      </c>
      <c r="S46" s="111">
        <v>0</v>
      </c>
      <c r="T46" s="119"/>
      <c r="U46" s="120"/>
      <c r="V46" s="121">
        <f t="shared" si="27"/>
        <v>-1533.0333333333333</v>
      </c>
      <c r="W46" s="122">
        <f t="shared" si="28"/>
        <v>0</v>
      </c>
      <c r="X46" s="123">
        <f t="shared" si="29"/>
        <v>0</v>
      </c>
      <c r="Y46" s="123">
        <f t="shared" si="30"/>
        <v>0</v>
      </c>
      <c r="Z46" s="123">
        <f t="shared" si="31"/>
        <v>0</v>
      </c>
      <c r="AA46" s="111"/>
      <c r="AB46" s="111" t="str">
        <f t="shared" si="17"/>
        <v>EN TERMINO</v>
      </c>
      <c r="AC46" s="111" t="str">
        <f t="shared" si="18"/>
        <v>EN TERMINO</v>
      </c>
      <c r="AD46" s="111" t="str">
        <f t="shared" si="19"/>
        <v>EN EJECUCIÓN</v>
      </c>
      <c r="AE46" s="113" t="s">
        <v>3586</v>
      </c>
      <c r="AF46" s="98" t="str">
        <f t="shared" si="20"/>
        <v>H4AEF-CAT276-Nariño</v>
      </c>
      <c r="AG46" s="78">
        <f t="shared" si="21"/>
        <v>1</v>
      </c>
      <c r="AH46" s="78" t="str">
        <f t="shared" si="22"/>
        <v>H4AEF-CAT276-Nariño - 1</v>
      </c>
      <c r="AI46" s="92">
        <f t="shared" si="23"/>
        <v>3</v>
      </c>
      <c r="AJ46" s="92">
        <f t="shared" si="24"/>
        <v>3</v>
      </c>
      <c r="AK46" s="92" t="str">
        <f t="shared" si="25"/>
        <v>H4AEF-CAT276-Nariño.</v>
      </c>
      <c r="AL46" s="92" t="str">
        <f t="shared" si="26"/>
        <v>H4AEF-CAT276-Nariño</v>
      </c>
      <c r="AM46" s="83"/>
      <c r="AN46" s="84"/>
      <c r="AO46" s="77"/>
    </row>
    <row r="47" spans="1:41" s="11" customFormat="1" ht="291.95" customHeight="1" x14ac:dyDescent="0.2">
      <c r="A47" s="110" t="str">
        <f>IF(ISBLANK(F47),"",COUNTA($F$2:F47))</f>
        <v/>
      </c>
      <c r="B47" s="111">
        <f t="shared" si="0"/>
        <v>46</v>
      </c>
      <c r="C47" s="111">
        <v>2024</v>
      </c>
      <c r="D47" s="111"/>
      <c r="E47" s="111"/>
      <c r="F47" s="112"/>
      <c r="G47" s="113" t="s">
        <v>3641</v>
      </c>
      <c r="H47" s="114" t="s">
        <v>3582</v>
      </c>
      <c r="I47" s="114" t="s">
        <v>3583</v>
      </c>
      <c r="J47" s="115" t="s">
        <v>3249</v>
      </c>
      <c r="K47" s="115" t="s">
        <v>3584</v>
      </c>
      <c r="L47" s="116" t="s">
        <v>3251</v>
      </c>
      <c r="M47" s="116">
        <v>6</v>
      </c>
      <c r="N47" s="117">
        <v>45658</v>
      </c>
      <c r="O47" s="117">
        <v>45868</v>
      </c>
      <c r="P47" s="118">
        <f t="shared" si="1"/>
        <v>30</v>
      </c>
      <c r="Q47" s="113" t="s">
        <v>1055</v>
      </c>
      <c r="R47" s="113" t="s">
        <v>2009</v>
      </c>
      <c r="S47" s="111">
        <v>0</v>
      </c>
      <c r="T47" s="119"/>
      <c r="U47" s="120"/>
      <c r="V47" s="121">
        <f t="shared" si="27"/>
        <v>-1528.9333333333334</v>
      </c>
      <c r="W47" s="122">
        <f t="shared" si="28"/>
        <v>0</v>
      </c>
      <c r="X47" s="123">
        <f t="shared" si="29"/>
        <v>0</v>
      </c>
      <c r="Y47" s="123">
        <f t="shared" si="30"/>
        <v>0</v>
      </c>
      <c r="Z47" s="123">
        <f t="shared" si="31"/>
        <v>0</v>
      </c>
      <c r="AA47" s="111"/>
      <c r="AB47" s="111" t="str">
        <f t="shared" si="17"/>
        <v>EN TERMINO</v>
      </c>
      <c r="AC47" s="111" t="str">
        <f t="shared" si="18"/>
        <v/>
      </c>
      <c r="AD47" s="111" t="str">
        <f t="shared" si="19"/>
        <v>EN EJECUCIÓN</v>
      </c>
      <c r="AE47" s="113" t="s">
        <v>3586</v>
      </c>
      <c r="AF47" s="98" t="str">
        <f t="shared" si="20"/>
        <v>H4AEF-CAT276-Nariño</v>
      </c>
      <c r="AG47" s="78">
        <f t="shared" si="21"/>
        <v>2</v>
      </c>
      <c r="AH47" s="78" t="str">
        <f t="shared" si="22"/>
        <v>H4AEF-CAT276-Nariño - 2</v>
      </c>
      <c r="AI47" s="92">
        <f t="shared" si="23"/>
        <v>3</v>
      </c>
      <c r="AJ47" s="92">
        <f t="shared" si="24"/>
        <v>3</v>
      </c>
      <c r="AK47" s="92" t="str">
        <f t="shared" si="25"/>
        <v>H4AEF-CAT276-Nariño.</v>
      </c>
      <c r="AL47" s="92" t="str">
        <f t="shared" si="26"/>
        <v>H4AEF-CAT276-Nariño</v>
      </c>
      <c r="AM47" s="83"/>
      <c r="AN47" s="84"/>
      <c r="AO47" s="77"/>
    </row>
    <row r="48" spans="1:41" s="11" customFormat="1" ht="291.95" customHeight="1" x14ac:dyDescent="0.2">
      <c r="A48" s="110">
        <f>IF(ISBLANK(F48),"",COUNTA($F$2:F48))</f>
        <v>39</v>
      </c>
      <c r="B48" s="111">
        <f t="shared" si="0"/>
        <v>47</v>
      </c>
      <c r="C48" s="111">
        <v>2024</v>
      </c>
      <c r="D48" s="111"/>
      <c r="E48" s="111"/>
      <c r="F48" s="112" t="s">
        <v>472</v>
      </c>
      <c r="G48" s="113" t="s">
        <v>15</v>
      </c>
      <c r="H48" s="114" t="s">
        <v>3585</v>
      </c>
      <c r="I48" s="114" t="s">
        <v>3577</v>
      </c>
      <c r="J48" s="115" t="s">
        <v>3578</v>
      </c>
      <c r="K48" s="115" t="s">
        <v>3579</v>
      </c>
      <c r="L48" s="116" t="s">
        <v>3257</v>
      </c>
      <c r="M48" s="116">
        <v>1</v>
      </c>
      <c r="N48" s="117">
        <v>45658</v>
      </c>
      <c r="O48" s="117">
        <v>45777</v>
      </c>
      <c r="P48" s="118">
        <f t="shared" si="1"/>
        <v>17</v>
      </c>
      <c r="Q48" s="113" t="s">
        <v>1055</v>
      </c>
      <c r="R48" s="113" t="s">
        <v>2009</v>
      </c>
      <c r="S48" s="111">
        <v>0</v>
      </c>
      <c r="T48" s="119"/>
      <c r="U48" s="120"/>
      <c r="V48" s="121">
        <f t="shared" si="27"/>
        <v>-1525.9</v>
      </c>
      <c r="W48" s="122">
        <f t="shared" si="28"/>
        <v>0</v>
      </c>
      <c r="X48" s="123">
        <f t="shared" si="29"/>
        <v>0</v>
      </c>
      <c r="Y48" s="123">
        <f t="shared" si="30"/>
        <v>0</v>
      </c>
      <c r="Z48" s="123">
        <f t="shared" si="31"/>
        <v>0</v>
      </c>
      <c r="AA48" s="111"/>
      <c r="AB48" s="111" t="str">
        <f t="shared" si="17"/>
        <v>EN TERMINO</v>
      </c>
      <c r="AC48" s="111" t="str">
        <f t="shared" si="18"/>
        <v>EN TERMINO</v>
      </c>
      <c r="AD48" s="111" t="str">
        <f t="shared" si="19"/>
        <v>EN EJECUCIÓN</v>
      </c>
      <c r="AE48" s="113" t="s">
        <v>3586</v>
      </c>
      <c r="AF48" s="98" t="str">
        <f t="shared" si="20"/>
        <v>H5AEF-CAT276-Nariño</v>
      </c>
      <c r="AG48" s="78">
        <f t="shared" si="21"/>
        <v>1</v>
      </c>
      <c r="AH48" s="78" t="str">
        <f t="shared" si="22"/>
        <v>H5AEF-CAT276-Nariño - 1</v>
      </c>
      <c r="AI48" s="92">
        <f t="shared" si="23"/>
        <v>3</v>
      </c>
      <c r="AJ48" s="92">
        <f t="shared" si="24"/>
        <v>3</v>
      </c>
      <c r="AK48" s="92" t="str">
        <f t="shared" si="25"/>
        <v>H5AEF-CAT276-Nariño.</v>
      </c>
      <c r="AL48" s="92" t="str">
        <f t="shared" si="26"/>
        <v>H5AEF-CAT276-Nariño</v>
      </c>
      <c r="AM48" s="83"/>
      <c r="AN48" s="84"/>
      <c r="AO48" s="77"/>
    </row>
    <row r="49" spans="1:41" s="11" customFormat="1" ht="291.95" customHeight="1" x14ac:dyDescent="0.2">
      <c r="A49" s="110">
        <f>IF(ISBLANK(F49),"",COUNTA($F$2:F49))</f>
        <v>40</v>
      </c>
      <c r="B49" s="111">
        <f t="shared" si="0"/>
        <v>48</v>
      </c>
      <c r="C49" s="111">
        <v>2024</v>
      </c>
      <c r="D49" s="111"/>
      <c r="E49" s="111"/>
      <c r="F49" s="112" t="s">
        <v>407</v>
      </c>
      <c r="G49" s="113" t="s">
        <v>1502</v>
      </c>
      <c r="H49" s="114" t="s">
        <v>3075</v>
      </c>
      <c r="I49" s="114" t="s">
        <v>3176</v>
      </c>
      <c r="J49" s="115" t="s">
        <v>3237</v>
      </c>
      <c r="K49" s="115" t="s">
        <v>3238</v>
      </c>
      <c r="L49" s="116" t="s">
        <v>3239</v>
      </c>
      <c r="M49" s="116">
        <v>1</v>
      </c>
      <c r="N49" s="117">
        <v>45644</v>
      </c>
      <c r="O49" s="117">
        <v>45838</v>
      </c>
      <c r="P49" s="118">
        <f t="shared" si="1"/>
        <v>27.714285714285715</v>
      </c>
      <c r="Q49" s="113" t="s">
        <v>1055</v>
      </c>
      <c r="R49" s="113" t="s">
        <v>1734</v>
      </c>
      <c r="S49" s="111">
        <v>0</v>
      </c>
      <c r="T49" s="119"/>
      <c r="U49" s="120"/>
      <c r="V49" s="121">
        <f t="shared" si="27"/>
        <v>-1527.9333333333334</v>
      </c>
      <c r="W49" s="122">
        <f t="shared" si="28"/>
        <v>0</v>
      </c>
      <c r="X49" s="123">
        <f t="shared" si="29"/>
        <v>0</v>
      </c>
      <c r="Y49" s="123">
        <f t="shared" si="30"/>
        <v>0</v>
      </c>
      <c r="Z49" s="123">
        <f t="shared" si="31"/>
        <v>0</v>
      </c>
      <c r="AA49" s="111"/>
      <c r="AB49" s="111" t="str">
        <f t="shared" si="17"/>
        <v>EN TERMINO</v>
      </c>
      <c r="AC49" s="111" t="str">
        <f t="shared" si="18"/>
        <v>EN TERMINO</v>
      </c>
      <c r="AD49" s="111" t="str">
        <f t="shared" si="19"/>
        <v>EN EJECUCIÓN</v>
      </c>
      <c r="AE49" s="113" t="s">
        <v>3351</v>
      </c>
      <c r="AF49" s="98" t="str">
        <f t="shared" si="20"/>
        <v>H1ACPColombiaRuralValledelCauca</v>
      </c>
      <c r="AG49" s="78">
        <f t="shared" si="21"/>
        <v>1</v>
      </c>
      <c r="AH49" s="78" t="str">
        <f t="shared" si="22"/>
        <v>H1ACPColombiaRuralValledelCauca - 1</v>
      </c>
      <c r="AI49" s="92">
        <f t="shared" si="23"/>
        <v>3</v>
      </c>
      <c r="AJ49" s="92">
        <f t="shared" si="24"/>
        <v>3</v>
      </c>
      <c r="AK49" s="92" t="str">
        <f t="shared" si="25"/>
        <v>H1ACPColombiaRuralValledelCauca.</v>
      </c>
      <c r="AL49" s="92" t="str">
        <f t="shared" si="26"/>
        <v>H1ACPColombiaRuralValledelCauca</v>
      </c>
      <c r="AM49" s="83"/>
      <c r="AN49" s="84"/>
      <c r="AO49" s="77"/>
    </row>
    <row r="50" spans="1:41" s="11" customFormat="1" ht="291.95" customHeight="1" x14ac:dyDescent="0.2">
      <c r="A50" s="110" t="str">
        <f>IF(ISBLANK(F50),"",COUNTA($F$2:F50))</f>
        <v/>
      </c>
      <c r="B50" s="111">
        <f t="shared" si="0"/>
        <v>49</v>
      </c>
      <c r="C50" s="111">
        <v>2024</v>
      </c>
      <c r="D50" s="111"/>
      <c r="E50" s="111"/>
      <c r="F50" s="112"/>
      <c r="G50" s="113" t="s">
        <v>1502</v>
      </c>
      <c r="H50" s="114" t="s">
        <v>3076</v>
      </c>
      <c r="I50" s="114" t="s">
        <v>3176</v>
      </c>
      <c r="J50" s="115" t="s">
        <v>3240</v>
      </c>
      <c r="K50" s="115" t="s">
        <v>3241</v>
      </c>
      <c r="L50" s="116" t="s">
        <v>3242</v>
      </c>
      <c r="M50" s="116">
        <v>12</v>
      </c>
      <c r="N50" s="117">
        <v>45644</v>
      </c>
      <c r="O50" s="117">
        <v>45848</v>
      </c>
      <c r="P50" s="118">
        <f t="shared" si="1"/>
        <v>29.142857142857142</v>
      </c>
      <c r="Q50" s="113" t="s">
        <v>1398</v>
      </c>
      <c r="R50" s="113" t="s">
        <v>3357</v>
      </c>
      <c r="S50" s="111">
        <v>0</v>
      </c>
      <c r="T50" s="119"/>
      <c r="U50" s="120"/>
      <c r="V50" s="121">
        <f t="shared" si="27"/>
        <v>-1528.2666666666667</v>
      </c>
      <c r="W50" s="122">
        <f t="shared" si="28"/>
        <v>0</v>
      </c>
      <c r="X50" s="123">
        <f t="shared" si="29"/>
        <v>0</v>
      </c>
      <c r="Y50" s="123">
        <f t="shared" si="30"/>
        <v>0</v>
      </c>
      <c r="Z50" s="123">
        <f t="shared" si="31"/>
        <v>0</v>
      </c>
      <c r="AA50" s="111"/>
      <c r="AB50" s="111" t="str">
        <f t="shared" si="17"/>
        <v>EN TERMINO</v>
      </c>
      <c r="AC50" s="111" t="str">
        <f t="shared" si="18"/>
        <v/>
      </c>
      <c r="AD50" s="111" t="str">
        <f t="shared" si="19"/>
        <v>EN EJECUCIÓN</v>
      </c>
      <c r="AE50" s="113" t="s">
        <v>3351</v>
      </c>
      <c r="AF50" s="98" t="str">
        <f t="shared" si="20"/>
        <v>H1ACPColombiaRuralValledelCauca</v>
      </c>
      <c r="AG50" s="78">
        <f t="shared" si="21"/>
        <v>2</v>
      </c>
      <c r="AH50" s="78" t="str">
        <f t="shared" si="22"/>
        <v>H1ACPColombiaRuralValledelCauca - 2</v>
      </c>
      <c r="AI50" s="92">
        <f t="shared" si="23"/>
        <v>3</v>
      </c>
      <c r="AJ50" s="92">
        <f t="shared" si="24"/>
        <v>3</v>
      </c>
      <c r="AK50" s="92" t="str">
        <f t="shared" si="25"/>
        <v>H1ACPColombiaRuralValledelCauca.</v>
      </c>
      <c r="AL50" s="92" t="str">
        <f t="shared" si="26"/>
        <v>H1ACPColombiaRuralValledelCauca</v>
      </c>
      <c r="AM50" s="83"/>
      <c r="AN50" s="84"/>
      <c r="AO50" s="77"/>
    </row>
    <row r="51" spans="1:41" s="11" customFormat="1" ht="291.95" customHeight="1" x14ac:dyDescent="0.2">
      <c r="A51" s="110">
        <f>IF(ISBLANK(F51),"",COUNTA($F$2:F51))</f>
        <v>41</v>
      </c>
      <c r="B51" s="111">
        <f t="shared" si="0"/>
        <v>50</v>
      </c>
      <c r="C51" s="111">
        <v>2024</v>
      </c>
      <c r="D51" s="111"/>
      <c r="E51" s="111"/>
      <c r="F51" s="112" t="s">
        <v>407</v>
      </c>
      <c r="G51" s="113" t="s">
        <v>15</v>
      </c>
      <c r="H51" s="114" t="s">
        <v>3077</v>
      </c>
      <c r="I51" s="114" t="s">
        <v>3177</v>
      </c>
      <c r="J51" s="115" t="s">
        <v>3243</v>
      </c>
      <c r="K51" s="115" t="s">
        <v>3244</v>
      </c>
      <c r="L51" s="116" t="s">
        <v>3245</v>
      </c>
      <c r="M51" s="116">
        <v>1</v>
      </c>
      <c r="N51" s="117">
        <v>45644</v>
      </c>
      <c r="O51" s="117">
        <v>45991</v>
      </c>
      <c r="P51" s="118">
        <f t="shared" si="1"/>
        <v>49.571428571428569</v>
      </c>
      <c r="Q51" s="113" t="s">
        <v>1055</v>
      </c>
      <c r="R51" s="113" t="s">
        <v>1734</v>
      </c>
      <c r="S51" s="111">
        <v>0</v>
      </c>
      <c r="T51" s="119"/>
      <c r="U51" s="120"/>
      <c r="V51" s="121">
        <f t="shared" si="27"/>
        <v>-1533.0333333333333</v>
      </c>
      <c r="W51" s="122">
        <f t="shared" si="28"/>
        <v>0</v>
      </c>
      <c r="X51" s="123">
        <f t="shared" si="29"/>
        <v>0</v>
      </c>
      <c r="Y51" s="123">
        <f t="shared" si="30"/>
        <v>0</v>
      </c>
      <c r="Z51" s="123">
        <f t="shared" si="31"/>
        <v>0</v>
      </c>
      <c r="AA51" s="111"/>
      <c r="AB51" s="111" t="str">
        <f t="shared" si="17"/>
        <v>EN TERMINO</v>
      </c>
      <c r="AC51" s="111" t="str">
        <f t="shared" si="18"/>
        <v>EN TERMINO</v>
      </c>
      <c r="AD51" s="111" t="str">
        <f t="shared" si="19"/>
        <v>EN EJECUCIÓN</v>
      </c>
      <c r="AE51" s="113" t="s">
        <v>3351</v>
      </c>
      <c r="AF51" s="98" t="str">
        <f t="shared" si="20"/>
        <v>H2ACPColombiaRuralValledelCauca</v>
      </c>
      <c r="AG51" s="78">
        <f t="shared" si="21"/>
        <v>1</v>
      </c>
      <c r="AH51" s="78" t="str">
        <f t="shared" si="22"/>
        <v>H2ACPColombiaRuralValledelCauca - 1</v>
      </c>
      <c r="AI51" s="92">
        <f t="shared" si="23"/>
        <v>3</v>
      </c>
      <c r="AJ51" s="92">
        <f t="shared" si="24"/>
        <v>3</v>
      </c>
      <c r="AK51" s="92" t="str">
        <f t="shared" si="25"/>
        <v>H2ACPColombiaRuralValledelCauca.</v>
      </c>
      <c r="AL51" s="92" t="str">
        <f t="shared" si="26"/>
        <v>H2ACPColombiaRuralValledelCauca</v>
      </c>
      <c r="AM51" s="83"/>
      <c r="AN51" s="84"/>
      <c r="AO51" s="77"/>
    </row>
    <row r="52" spans="1:41" s="11" customFormat="1" ht="291.95" customHeight="1" x14ac:dyDescent="0.2">
      <c r="A52" s="110">
        <f>IF(ISBLANK(F52),"",COUNTA($F$2:F52))</f>
        <v>42</v>
      </c>
      <c r="B52" s="111">
        <f t="shared" si="0"/>
        <v>51</v>
      </c>
      <c r="C52" s="111">
        <v>2024</v>
      </c>
      <c r="D52" s="111"/>
      <c r="E52" s="111"/>
      <c r="F52" s="112" t="s">
        <v>407</v>
      </c>
      <c r="G52" s="113" t="s">
        <v>15</v>
      </c>
      <c r="H52" s="114" t="s">
        <v>3078</v>
      </c>
      <c r="I52" s="114" t="s">
        <v>3178</v>
      </c>
      <c r="J52" s="115" t="s">
        <v>3246</v>
      </c>
      <c r="K52" s="115" t="s">
        <v>3247</v>
      </c>
      <c r="L52" s="116" t="s">
        <v>3248</v>
      </c>
      <c r="M52" s="116">
        <v>2</v>
      </c>
      <c r="N52" s="117">
        <v>45658</v>
      </c>
      <c r="O52" s="117">
        <v>45991</v>
      </c>
      <c r="P52" s="118">
        <f t="shared" si="1"/>
        <v>47.571428571428569</v>
      </c>
      <c r="Q52" s="113" t="s">
        <v>1055</v>
      </c>
      <c r="R52" s="113" t="s">
        <v>3358</v>
      </c>
      <c r="S52" s="111">
        <v>0</v>
      </c>
      <c r="T52" s="119"/>
      <c r="U52" s="120"/>
      <c r="V52" s="121">
        <f t="shared" si="27"/>
        <v>-1533.0333333333333</v>
      </c>
      <c r="W52" s="122">
        <f t="shared" si="28"/>
        <v>0</v>
      </c>
      <c r="X52" s="123">
        <f t="shared" si="29"/>
        <v>0</v>
      </c>
      <c r="Y52" s="123">
        <f t="shared" si="30"/>
        <v>0</v>
      </c>
      <c r="Z52" s="123">
        <f t="shared" si="31"/>
        <v>0</v>
      </c>
      <c r="AA52" s="111"/>
      <c r="AB52" s="111" t="str">
        <f t="shared" si="17"/>
        <v>EN TERMINO</v>
      </c>
      <c r="AC52" s="111" t="str">
        <f t="shared" si="18"/>
        <v>EN TERMINO</v>
      </c>
      <c r="AD52" s="111" t="str">
        <f t="shared" si="19"/>
        <v>EN EJECUCIÓN</v>
      </c>
      <c r="AE52" s="113" t="s">
        <v>3351</v>
      </c>
      <c r="AF52" s="98" t="str">
        <f t="shared" si="20"/>
        <v>H3ACPColombiaRuralValledelCauca</v>
      </c>
      <c r="AG52" s="78">
        <f t="shared" si="21"/>
        <v>1</v>
      </c>
      <c r="AH52" s="78" t="str">
        <f t="shared" si="22"/>
        <v>H3ACPColombiaRuralValledelCauca - 1</v>
      </c>
      <c r="AI52" s="92">
        <f t="shared" si="23"/>
        <v>3</v>
      </c>
      <c r="AJ52" s="92">
        <f t="shared" si="24"/>
        <v>3</v>
      </c>
      <c r="AK52" s="92" t="str">
        <f t="shared" si="25"/>
        <v>H3ACPColombiaRuralValledelCauca.</v>
      </c>
      <c r="AL52" s="92" t="str">
        <f t="shared" si="26"/>
        <v>H3ACPColombiaRuralValledelCauca</v>
      </c>
      <c r="AM52" s="83"/>
      <c r="AN52" s="84"/>
      <c r="AO52" s="77"/>
    </row>
    <row r="53" spans="1:41" s="11" customFormat="1" ht="291.95" customHeight="1" x14ac:dyDescent="0.2">
      <c r="A53" s="110" t="str">
        <f>IF(ISBLANK(F53),"",COUNTA($F$2:F53))</f>
        <v/>
      </c>
      <c r="B53" s="111">
        <f t="shared" si="0"/>
        <v>52</v>
      </c>
      <c r="C53" s="111">
        <v>2024</v>
      </c>
      <c r="D53" s="111"/>
      <c r="E53" s="111"/>
      <c r="F53" s="112"/>
      <c r="G53" s="113" t="s">
        <v>15</v>
      </c>
      <c r="H53" s="114" t="s">
        <v>3079</v>
      </c>
      <c r="I53" s="114" t="s">
        <v>3178</v>
      </c>
      <c r="J53" s="115" t="s">
        <v>3249</v>
      </c>
      <c r="K53" s="115" t="s">
        <v>3250</v>
      </c>
      <c r="L53" s="116" t="s">
        <v>3251</v>
      </c>
      <c r="M53" s="116">
        <v>6</v>
      </c>
      <c r="N53" s="117">
        <v>45658</v>
      </c>
      <c r="O53" s="117">
        <v>45868</v>
      </c>
      <c r="P53" s="118">
        <f t="shared" si="1"/>
        <v>30</v>
      </c>
      <c r="Q53" s="113" t="s">
        <v>1055</v>
      </c>
      <c r="R53" s="113" t="s">
        <v>3358</v>
      </c>
      <c r="S53" s="111">
        <v>0</v>
      </c>
      <c r="T53" s="119"/>
      <c r="U53" s="120"/>
      <c r="V53" s="121">
        <f t="shared" si="27"/>
        <v>-1528.9333333333334</v>
      </c>
      <c r="W53" s="122">
        <f t="shared" si="28"/>
        <v>0</v>
      </c>
      <c r="X53" s="123">
        <f t="shared" si="29"/>
        <v>0</v>
      </c>
      <c r="Y53" s="123">
        <f t="shared" si="30"/>
        <v>0</v>
      </c>
      <c r="Z53" s="123">
        <f t="shared" si="31"/>
        <v>0</v>
      </c>
      <c r="AA53" s="111"/>
      <c r="AB53" s="111" t="str">
        <f t="shared" si="17"/>
        <v>EN TERMINO</v>
      </c>
      <c r="AC53" s="111" t="str">
        <f t="shared" si="18"/>
        <v/>
      </c>
      <c r="AD53" s="111" t="str">
        <f t="shared" si="19"/>
        <v>EN EJECUCIÓN</v>
      </c>
      <c r="AE53" s="113" t="s">
        <v>3351</v>
      </c>
      <c r="AF53" s="98" t="str">
        <f t="shared" si="20"/>
        <v>H3ACPColombiaRuralValledelCauca</v>
      </c>
      <c r="AG53" s="78">
        <f t="shared" si="21"/>
        <v>2</v>
      </c>
      <c r="AH53" s="78" t="str">
        <f t="shared" si="22"/>
        <v>H3ACPColombiaRuralValledelCauca - 2</v>
      </c>
      <c r="AI53" s="92">
        <f t="shared" si="23"/>
        <v>3</v>
      </c>
      <c r="AJ53" s="92">
        <f t="shared" si="24"/>
        <v>3</v>
      </c>
      <c r="AK53" s="92" t="str">
        <f t="shared" si="25"/>
        <v>H3ACPColombiaRuralValledelCauca.</v>
      </c>
      <c r="AL53" s="92" t="str">
        <f t="shared" si="26"/>
        <v>H3ACPColombiaRuralValledelCauca</v>
      </c>
      <c r="AM53" s="83"/>
      <c r="AN53" s="84"/>
      <c r="AO53" s="77"/>
    </row>
    <row r="54" spans="1:41" s="11" customFormat="1" ht="291.95" customHeight="1" x14ac:dyDescent="0.2">
      <c r="A54" s="110">
        <f>IF(ISBLANK(F54),"",COUNTA($F$2:F54))</f>
        <v>43</v>
      </c>
      <c r="B54" s="111">
        <f t="shared" si="0"/>
        <v>53</v>
      </c>
      <c r="C54" s="111">
        <v>2024</v>
      </c>
      <c r="D54" s="111"/>
      <c r="E54" s="111"/>
      <c r="F54" s="112" t="s">
        <v>408</v>
      </c>
      <c r="G54" s="113" t="s">
        <v>15</v>
      </c>
      <c r="H54" s="114" t="s">
        <v>3080</v>
      </c>
      <c r="I54" s="114" t="s">
        <v>3179</v>
      </c>
      <c r="J54" s="115" t="s">
        <v>3252</v>
      </c>
      <c r="K54" s="115" t="s">
        <v>3253</v>
      </c>
      <c r="L54" s="116" t="s">
        <v>3254</v>
      </c>
      <c r="M54" s="116">
        <v>3</v>
      </c>
      <c r="N54" s="117">
        <v>45689</v>
      </c>
      <c r="O54" s="117">
        <v>45807</v>
      </c>
      <c r="P54" s="118">
        <f t="shared" si="1"/>
        <v>16.857142857142858</v>
      </c>
      <c r="Q54" s="113" t="s">
        <v>1248</v>
      </c>
      <c r="R54" s="113" t="s">
        <v>3358</v>
      </c>
      <c r="S54" s="111">
        <v>0</v>
      </c>
      <c r="T54" s="119"/>
      <c r="U54" s="120"/>
      <c r="V54" s="121">
        <f t="shared" si="27"/>
        <v>-1526.9</v>
      </c>
      <c r="W54" s="122">
        <f t="shared" si="28"/>
        <v>0</v>
      </c>
      <c r="X54" s="123">
        <f t="shared" si="29"/>
        <v>0</v>
      </c>
      <c r="Y54" s="123">
        <f t="shared" si="30"/>
        <v>0</v>
      </c>
      <c r="Z54" s="123">
        <f t="shared" si="31"/>
        <v>0</v>
      </c>
      <c r="AA54" s="111"/>
      <c r="AB54" s="111" t="str">
        <f t="shared" si="17"/>
        <v>EN TERMINO</v>
      </c>
      <c r="AC54" s="111" t="str">
        <f t="shared" si="18"/>
        <v>EN TERMINO</v>
      </c>
      <c r="AD54" s="111" t="str">
        <f t="shared" si="19"/>
        <v>EN EJECUCIÓN</v>
      </c>
      <c r="AE54" s="113" t="s">
        <v>3351</v>
      </c>
      <c r="AF54" s="98" t="str">
        <f t="shared" si="20"/>
        <v>H4ACPColombiaRuralValledelCauca</v>
      </c>
      <c r="AG54" s="78">
        <f t="shared" si="21"/>
        <v>1</v>
      </c>
      <c r="AH54" s="78" t="str">
        <f t="shared" si="22"/>
        <v>H4ACPColombiaRuralValledelCauca - 1</v>
      </c>
      <c r="AI54" s="92">
        <f t="shared" si="23"/>
        <v>3</v>
      </c>
      <c r="AJ54" s="92">
        <f t="shared" si="24"/>
        <v>3</v>
      </c>
      <c r="AK54" s="92" t="str">
        <f t="shared" si="25"/>
        <v>H4ACPColombiaRuralValledelCauca.</v>
      </c>
      <c r="AL54" s="92" t="str">
        <f t="shared" si="26"/>
        <v>H4ACPColombiaRuralValledelCauca</v>
      </c>
      <c r="AM54" s="83"/>
      <c r="AN54" s="84"/>
      <c r="AO54" s="77"/>
    </row>
    <row r="55" spans="1:41" s="11" customFormat="1" ht="291.95" customHeight="1" x14ac:dyDescent="0.2">
      <c r="A55" s="110">
        <f>IF(ISBLANK(F55),"",COUNTA($F$2:F55))</f>
        <v>44</v>
      </c>
      <c r="B55" s="111">
        <f t="shared" si="0"/>
        <v>54</v>
      </c>
      <c r="C55" s="111">
        <v>2024</v>
      </c>
      <c r="D55" s="111"/>
      <c r="E55" s="111"/>
      <c r="F55" s="112" t="s">
        <v>407</v>
      </c>
      <c r="G55" s="113" t="s">
        <v>15</v>
      </c>
      <c r="H55" s="114" t="s">
        <v>3081</v>
      </c>
      <c r="I55" s="114" t="s">
        <v>3180</v>
      </c>
      <c r="J55" s="115" t="s">
        <v>3246</v>
      </c>
      <c r="K55" s="115" t="s">
        <v>3247</v>
      </c>
      <c r="L55" s="116" t="s">
        <v>3248</v>
      </c>
      <c r="M55" s="116">
        <v>2</v>
      </c>
      <c r="N55" s="117">
        <v>45658</v>
      </c>
      <c r="O55" s="117">
        <v>45991</v>
      </c>
      <c r="P55" s="118">
        <f t="shared" si="1"/>
        <v>47.571428571428569</v>
      </c>
      <c r="Q55" s="113" t="s">
        <v>1055</v>
      </c>
      <c r="R55" s="113" t="s">
        <v>1734</v>
      </c>
      <c r="S55" s="111">
        <v>0</v>
      </c>
      <c r="T55" s="119"/>
      <c r="U55" s="120"/>
      <c r="V55" s="121">
        <f t="shared" si="27"/>
        <v>-1533.0333333333333</v>
      </c>
      <c r="W55" s="122">
        <f t="shared" si="28"/>
        <v>0</v>
      </c>
      <c r="X55" s="123">
        <f t="shared" si="29"/>
        <v>0</v>
      </c>
      <c r="Y55" s="123">
        <f t="shared" si="30"/>
        <v>0</v>
      </c>
      <c r="Z55" s="123">
        <f t="shared" si="31"/>
        <v>0</v>
      </c>
      <c r="AA55" s="111"/>
      <c r="AB55" s="111" t="str">
        <f t="shared" si="17"/>
        <v>EN TERMINO</v>
      </c>
      <c r="AC55" s="111" t="str">
        <f t="shared" si="18"/>
        <v>EN TERMINO</v>
      </c>
      <c r="AD55" s="111" t="str">
        <f t="shared" si="19"/>
        <v>EN EJECUCIÓN</v>
      </c>
      <c r="AE55" s="113" t="s">
        <v>3351</v>
      </c>
      <c r="AF55" s="98" t="str">
        <f t="shared" si="20"/>
        <v>H5ACPColombiaRuralValledelCauca</v>
      </c>
      <c r="AG55" s="78">
        <f t="shared" si="21"/>
        <v>1</v>
      </c>
      <c r="AH55" s="78" t="str">
        <f t="shared" si="22"/>
        <v>H5ACPColombiaRuralValledelCauca - 1</v>
      </c>
      <c r="AI55" s="92">
        <f t="shared" si="23"/>
        <v>3</v>
      </c>
      <c r="AJ55" s="92">
        <f t="shared" si="24"/>
        <v>3</v>
      </c>
      <c r="AK55" s="92" t="str">
        <f t="shared" si="25"/>
        <v>H5ACPColombiaRuralValledelCauca.</v>
      </c>
      <c r="AL55" s="92" t="str">
        <f t="shared" si="26"/>
        <v>H5ACPColombiaRuralValledelCauca</v>
      </c>
      <c r="AM55" s="83"/>
      <c r="AN55" s="84"/>
      <c r="AO55" s="77"/>
    </row>
    <row r="56" spans="1:41" s="11" customFormat="1" ht="291.95" customHeight="1" x14ac:dyDescent="0.2">
      <c r="A56" s="110" t="str">
        <f>IF(ISBLANK(F56),"",COUNTA($F$2:F56))</f>
        <v/>
      </c>
      <c r="B56" s="111">
        <f t="shared" si="0"/>
        <v>55</v>
      </c>
      <c r="C56" s="111">
        <v>2024</v>
      </c>
      <c r="D56" s="111"/>
      <c r="E56" s="111"/>
      <c r="F56" s="112"/>
      <c r="G56" s="113" t="s">
        <v>15</v>
      </c>
      <c r="H56" s="114" t="s">
        <v>3082</v>
      </c>
      <c r="I56" s="114" t="s">
        <v>3180</v>
      </c>
      <c r="J56" s="115" t="s">
        <v>3249</v>
      </c>
      <c r="K56" s="115" t="s">
        <v>3250</v>
      </c>
      <c r="L56" s="116" t="s">
        <v>3251</v>
      </c>
      <c r="M56" s="116">
        <v>6</v>
      </c>
      <c r="N56" s="117">
        <v>45658</v>
      </c>
      <c r="O56" s="117">
        <v>45868</v>
      </c>
      <c r="P56" s="118">
        <f t="shared" si="1"/>
        <v>30</v>
      </c>
      <c r="Q56" s="113" t="s">
        <v>1055</v>
      </c>
      <c r="R56" s="113" t="s">
        <v>1734</v>
      </c>
      <c r="S56" s="111">
        <v>0</v>
      </c>
      <c r="T56" s="119"/>
      <c r="U56" s="120"/>
      <c r="V56" s="121">
        <f t="shared" si="27"/>
        <v>-1528.9333333333334</v>
      </c>
      <c r="W56" s="122">
        <f t="shared" si="28"/>
        <v>0</v>
      </c>
      <c r="X56" s="123">
        <f t="shared" si="29"/>
        <v>0</v>
      </c>
      <c r="Y56" s="123">
        <f t="shared" si="30"/>
        <v>0</v>
      </c>
      <c r="Z56" s="123">
        <f t="shared" si="31"/>
        <v>0</v>
      </c>
      <c r="AA56" s="111"/>
      <c r="AB56" s="111" t="str">
        <f t="shared" si="17"/>
        <v>EN TERMINO</v>
      </c>
      <c r="AC56" s="111" t="str">
        <f t="shared" si="18"/>
        <v/>
      </c>
      <c r="AD56" s="111" t="str">
        <f t="shared" si="19"/>
        <v>EN EJECUCIÓN</v>
      </c>
      <c r="AE56" s="113" t="s">
        <v>3351</v>
      </c>
      <c r="AF56" s="98" t="str">
        <f t="shared" si="20"/>
        <v>H5ACPColombiaRuralValledelCauca</v>
      </c>
      <c r="AG56" s="78">
        <f t="shared" si="21"/>
        <v>2</v>
      </c>
      <c r="AH56" s="78" t="str">
        <f t="shared" si="22"/>
        <v>H5ACPColombiaRuralValledelCauca - 2</v>
      </c>
      <c r="AI56" s="92">
        <f t="shared" si="23"/>
        <v>3</v>
      </c>
      <c r="AJ56" s="92">
        <f t="shared" si="24"/>
        <v>3</v>
      </c>
      <c r="AK56" s="92" t="str">
        <f t="shared" si="25"/>
        <v>H5ACPColombiaRuralValledelCauca.</v>
      </c>
      <c r="AL56" s="92" t="str">
        <f t="shared" si="26"/>
        <v>H5ACPColombiaRuralValledelCauca</v>
      </c>
      <c r="AM56" s="83"/>
      <c r="AN56" s="84"/>
      <c r="AO56" s="77"/>
    </row>
    <row r="57" spans="1:41" s="11" customFormat="1" ht="291.95" customHeight="1" x14ac:dyDescent="0.2">
      <c r="A57" s="110">
        <f>IF(ISBLANK(F57),"",COUNTA($F$2:F57))</f>
        <v>45</v>
      </c>
      <c r="B57" s="111">
        <f t="shared" si="0"/>
        <v>56</v>
      </c>
      <c r="C57" s="111">
        <v>2024</v>
      </c>
      <c r="D57" s="111"/>
      <c r="E57" s="111"/>
      <c r="F57" s="112" t="s">
        <v>1759</v>
      </c>
      <c r="G57" s="113" t="s">
        <v>15</v>
      </c>
      <c r="H57" s="114" t="s">
        <v>3083</v>
      </c>
      <c r="I57" s="114" t="s">
        <v>3750</v>
      </c>
      <c r="J57" s="115" t="s">
        <v>3255</v>
      </c>
      <c r="K57" s="115" t="s">
        <v>3256</v>
      </c>
      <c r="L57" s="116" t="s">
        <v>3257</v>
      </c>
      <c r="M57" s="116">
        <v>1</v>
      </c>
      <c r="N57" s="117">
        <v>45644</v>
      </c>
      <c r="O57" s="117">
        <v>45807</v>
      </c>
      <c r="P57" s="118">
        <f t="shared" si="1"/>
        <v>23.285714285714285</v>
      </c>
      <c r="Q57" s="113" t="s">
        <v>1055</v>
      </c>
      <c r="R57" s="113" t="s">
        <v>1734</v>
      </c>
      <c r="S57" s="111">
        <v>0</v>
      </c>
      <c r="T57" s="119"/>
      <c r="U57" s="120"/>
      <c r="V57" s="121">
        <f t="shared" si="27"/>
        <v>-1526.9</v>
      </c>
      <c r="W57" s="122">
        <f t="shared" si="28"/>
        <v>0</v>
      </c>
      <c r="X57" s="123">
        <f t="shared" si="29"/>
        <v>0</v>
      </c>
      <c r="Y57" s="123">
        <f t="shared" si="30"/>
        <v>0</v>
      </c>
      <c r="Z57" s="123">
        <f t="shared" si="31"/>
        <v>0</v>
      </c>
      <c r="AA57" s="111"/>
      <c r="AB57" s="111" t="str">
        <f t="shared" si="17"/>
        <v>EN TERMINO</v>
      </c>
      <c r="AC57" s="111" t="str">
        <f t="shared" si="18"/>
        <v>EN TERMINO</v>
      </c>
      <c r="AD57" s="111" t="str">
        <f t="shared" si="19"/>
        <v>EN EJECUCIÓN</v>
      </c>
      <c r="AE57" s="113" t="s">
        <v>3351</v>
      </c>
      <c r="AF57" s="98" t="str">
        <f t="shared" si="20"/>
        <v>H6ACPColombiaRuralValledelCauca</v>
      </c>
      <c r="AG57" s="78">
        <f t="shared" si="21"/>
        <v>1</v>
      </c>
      <c r="AH57" s="78" t="str">
        <f t="shared" si="22"/>
        <v>H6ACPColombiaRuralValledelCauca - 1</v>
      </c>
      <c r="AI57" s="92">
        <f t="shared" si="23"/>
        <v>3</v>
      </c>
      <c r="AJ57" s="92">
        <f t="shared" si="24"/>
        <v>3</v>
      </c>
      <c r="AK57" s="92" t="str">
        <f t="shared" si="25"/>
        <v>H6ACPColombiaRuralValledelCauca.</v>
      </c>
      <c r="AL57" s="92" t="str">
        <f t="shared" si="26"/>
        <v>H6ACPColombiaRuralValledelCauca</v>
      </c>
      <c r="AM57" s="83"/>
      <c r="AN57" s="84"/>
      <c r="AO57" s="77"/>
    </row>
    <row r="58" spans="1:41" s="11" customFormat="1" ht="291.95" customHeight="1" x14ac:dyDescent="0.2">
      <c r="A58" s="110">
        <f>IF(ISBLANK(F58),"",COUNTA($F$2:F58))</f>
        <v>46</v>
      </c>
      <c r="B58" s="111">
        <f t="shared" si="0"/>
        <v>57</v>
      </c>
      <c r="C58" s="111">
        <v>2024</v>
      </c>
      <c r="D58" s="111"/>
      <c r="E58" s="111"/>
      <c r="F58" s="112" t="s">
        <v>1759</v>
      </c>
      <c r="G58" s="113" t="s">
        <v>15</v>
      </c>
      <c r="H58" s="114" t="s">
        <v>3084</v>
      </c>
      <c r="I58" s="114" t="s">
        <v>3181</v>
      </c>
      <c r="J58" s="115" t="s">
        <v>3258</v>
      </c>
      <c r="K58" s="115" t="s">
        <v>3259</v>
      </c>
      <c r="L58" s="116" t="s">
        <v>3260</v>
      </c>
      <c r="M58" s="116">
        <v>1</v>
      </c>
      <c r="N58" s="117">
        <v>45644</v>
      </c>
      <c r="O58" s="117">
        <v>45930</v>
      </c>
      <c r="P58" s="118">
        <f t="shared" si="1"/>
        <v>40.857142857142854</v>
      </c>
      <c r="Q58" s="113" t="s">
        <v>1055</v>
      </c>
      <c r="R58" s="113" t="s">
        <v>1734</v>
      </c>
      <c r="S58" s="111">
        <v>0</v>
      </c>
      <c r="T58" s="119"/>
      <c r="U58" s="120"/>
      <c r="V58" s="121">
        <f t="shared" si="27"/>
        <v>-1531</v>
      </c>
      <c r="W58" s="122">
        <f t="shared" si="28"/>
        <v>0</v>
      </c>
      <c r="X58" s="123">
        <f t="shared" si="29"/>
        <v>0</v>
      </c>
      <c r="Y58" s="123">
        <f t="shared" si="30"/>
        <v>0</v>
      </c>
      <c r="Z58" s="123">
        <f t="shared" si="31"/>
        <v>0</v>
      </c>
      <c r="AA58" s="111"/>
      <c r="AB58" s="111" t="str">
        <f t="shared" si="17"/>
        <v>EN TERMINO</v>
      </c>
      <c r="AC58" s="111" t="str">
        <f t="shared" si="18"/>
        <v>EN TERMINO</v>
      </c>
      <c r="AD58" s="111" t="str">
        <f t="shared" si="19"/>
        <v>EN EJECUCIÓN</v>
      </c>
      <c r="AE58" s="113" t="s">
        <v>3351</v>
      </c>
      <c r="AF58" s="98" t="str">
        <f t="shared" si="20"/>
        <v>H7ACPColombiaRuralValledelCauca</v>
      </c>
      <c r="AG58" s="78">
        <f t="shared" si="21"/>
        <v>1</v>
      </c>
      <c r="AH58" s="78" t="str">
        <f t="shared" si="22"/>
        <v>H7ACPColombiaRuralValledelCauca - 1</v>
      </c>
      <c r="AI58" s="92">
        <f t="shared" si="23"/>
        <v>3</v>
      </c>
      <c r="AJ58" s="92">
        <f t="shared" si="24"/>
        <v>3</v>
      </c>
      <c r="AK58" s="92" t="str">
        <f t="shared" si="25"/>
        <v>H7ACPColombiaRuralValledelCauca.</v>
      </c>
      <c r="AL58" s="92" t="str">
        <f t="shared" si="26"/>
        <v>H7ACPColombiaRuralValledelCauca</v>
      </c>
      <c r="AM58" s="83"/>
      <c r="AN58" s="84"/>
      <c r="AO58" s="77"/>
    </row>
    <row r="59" spans="1:41" s="11" customFormat="1" ht="291.95" customHeight="1" x14ac:dyDescent="0.2">
      <c r="A59" s="110">
        <f>IF(ISBLANK(F59),"",COUNTA($F$2:F59))</f>
        <v>47</v>
      </c>
      <c r="B59" s="111">
        <f t="shared" si="0"/>
        <v>58</v>
      </c>
      <c r="C59" s="111">
        <v>2024</v>
      </c>
      <c r="D59" s="111"/>
      <c r="E59" s="111"/>
      <c r="F59" s="112" t="s">
        <v>1017</v>
      </c>
      <c r="G59" s="113" t="s">
        <v>15</v>
      </c>
      <c r="H59" s="114" t="s">
        <v>3085</v>
      </c>
      <c r="I59" s="114" t="s">
        <v>3182</v>
      </c>
      <c r="J59" s="115" t="s">
        <v>3261</v>
      </c>
      <c r="K59" s="115" t="s">
        <v>3262</v>
      </c>
      <c r="L59" s="116" t="s">
        <v>3263</v>
      </c>
      <c r="M59" s="116">
        <v>2</v>
      </c>
      <c r="N59" s="117">
        <v>45644</v>
      </c>
      <c r="O59" s="117">
        <v>45744</v>
      </c>
      <c r="P59" s="118">
        <f t="shared" si="1"/>
        <v>14.285714285714286</v>
      </c>
      <c r="Q59" s="113" t="s">
        <v>1055</v>
      </c>
      <c r="R59" s="113" t="s">
        <v>1734</v>
      </c>
      <c r="S59" s="111">
        <v>0</v>
      </c>
      <c r="T59" s="119"/>
      <c r="U59" s="120"/>
      <c r="V59" s="121">
        <f t="shared" si="27"/>
        <v>-1524.8</v>
      </c>
      <c r="W59" s="122">
        <f t="shared" si="28"/>
        <v>0</v>
      </c>
      <c r="X59" s="123">
        <f t="shared" si="29"/>
        <v>0</v>
      </c>
      <c r="Y59" s="123">
        <f t="shared" si="30"/>
        <v>0</v>
      </c>
      <c r="Z59" s="123">
        <f t="shared" si="31"/>
        <v>0</v>
      </c>
      <c r="AA59" s="111"/>
      <c r="AB59" s="111" t="str">
        <f t="shared" si="17"/>
        <v>EN TERMINO</v>
      </c>
      <c r="AC59" s="111" t="str">
        <f t="shared" si="18"/>
        <v>EN TERMINO</v>
      </c>
      <c r="AD59" s="111" t="str">
        <f t="shared" si="19"/>
        <v>EN EJECUCIÓN</v>
      </c>
      <c r="AE59" s="113" t="s">
        <v>3351</v>
      </c>
      <c r="AF59" s="98" t="str">
        <f t="shared" si="20"/>
        <v>H8ACPColombiaRuralValledelCauca</v>
      </c>
      <c r="AG59" s="78">
        <f t="shared" si="21"/>
        <v>1</v>
      </c>
      <c r="AH59" s="78" t="str">
        <f t="shared" si="22"/>
        <v>H8ACPColombiaRuralValledelCauca - 1</v>
      </c>
      <c r="AI59" s="92">
        <f t="shared" si="23"/>
        <v>3</v>
      </c>
      <c r="AJ59" s="92">
        <f t="shared" si="24"/>
        <v>3</v>
      </c>
      <c r="AK59" s="92" t="str">
        <f t="shared" si="25"/>
        <v>H8ACPColombiaRuralValledelCauca.</v>
      </c>
      <c r="AL59" s="92" t="str">
        <f t="shared" si="26"/>
        <v>H8ACPColombiaRuralValledelCauca</v>
      </c>
      <c r="AM59" s="83"/>
      <c r="AN59" s="84"/>
      <c r="AO59" s="77"/>
    </row>
    <row r="60" spans="1:41" s="11" customFormat="1" ht="291.95" customHeight="1" x14ac:dyDescent="0.2">
      <c r="A60" s="110">
        <f>IF(ISBLANK(F60),"",COUNTA($F$2:F60))</f>
        <v>48</v>
      </c>
      <c r="B60" s="111">
        <f t="shared" si="0"/>
        <v>59</v>
      </c>
      <c r="C60" s="111">
        <v>2024</v>
      </c>
      <c r="D60" s="111"/>
      <c r="E60" s="111"/>
      <c r="F60" s="112" t="s">
        <v>408</v>
      </c>
      <c r="G60" s="113" t="s">
        <v>1502</v>
      </c>
      <c r="H60" s="114" t="s">
        <v>3086</v>
      </c>
      <c r="I60" s="114" t="s">
        <v>3183</v>
      </c>
      <c r="J60" s="115" t="s">
        <v>3252</v>
      </c>
      <c r="K60" s="115" t="s">
        <v>3264</v>
      </c>
      <c r="L60" s="116" t="s">
        <v>3254</v>
      </c>
      <c r="M60" s="116">
        <v>3</v>
      </c>
      <c r="N60" s="117">
        <v>45689</v>
      </c>
      <c r="O60" s="117">
        <v>45807</v>
      </c>
      <c r="P60" s="118">
        <f t="shared" si="1"/>
        <v>16.857142857142858</v>
      </c>
      <c r="Q60" s="113" t="s">
        <v>1248</v>
      </c>
      <c r="R60" s="113" t="s">
        <v>3360</v>
      </c>
      <c r="S60" s="111">
        <v>0</v>
      </c>
      <c r="T60" s="119"/>
      <c r="U60" s="120"/>
      <c r="V60" s="121">
        <f t="shared" si="27"/>
        <v>-1526.9</v>
      </c>
      <c r="W60" s="122">
        <f t="shared" si="28"/>
        <v>0</v>
      </c>
      <c r="X60" s="123">
        <f t="shared" si="29"/>
        <v>0</v>
      </c>
      <c r="Y60" s="123">
        <f t="shared" si="30"/>
        <v>0</v>
      </c>
      <c r="Z60" s="123">
        <f t="shared" si="31"/>
        <v>0</v>
      </c>
      <c r="AA60" s="111"/>
      <c r="AB60" s="111" t="str">
        <f t="shared" si="17"/>
        <v>EN TERMINO</v>
      </c>
      <c r="AC60" s="111" t="str">
        <f t="shared" si="18"/>
        <v>EN TERMINO</v>
      </c>
      <c r="AD60" s="111" t="str">
        <f t="shared" si="19"/>
        <v>EN EJECUCIÓN</v>
      </c>
      <c r="AE60" s="113" t="s">
        <v>3352</v>
      </c>
      <c r="AF60" s="98" t="str">
        <f t="shared" si="20"/>
        <v>H1ACPColombiaRuralTolima</v>
      </c>
      <c r="AG60" s="78">
        <f t="shared" si="21"/>
        <v>1</v>
      </c>
      <c r="AH60" s="78" t="str">
        <f t="shared" si="22"/>
        <v>H1ACPColombiaRuralTolima - 1</v>
      </c>
      <c r="AI60" s="92">
        <f t="shared" si="23"/>
        <v>3</v>
      </c>
      <c r="AJ60" s="92">
        <f t="shared" si="24"/>
        <v>3</v>
      </c>
      <c r="AK60" s="92" t="str">
        <f t="shared" si="25"/>
        <v>H1ACPColombiaRuralTolima.</v>
      </c>
      <c r="AL60" s="92" t="str">
        <f t="shared" si="26"/>
        <v>H1ACPColombiaRuralTolima</v>
      </c>
      <c r="AM60" s="83"/>
      <c r="AN60" s="84"/>
      <c r="AO60" s="77"/>
    </row>
    <row r="61" spans="1:41" s="11" customFormat="1" ht="291.95" customHeight="1" x14ac:dyDescent="0.2">
      <c r="A61" s="110" t="str">
        <f>IF(ISBLANK(F61),"",COUNTA($F$2:F61))</f>
        <v/>
      </c>
      <c r="B61" s="111">
        <f t="shared" si="0"/>
        <v>60</v>
      </c>
      <c r="C61" s="111">
        <v>2024</v>
      </c>
      <c r="D61" s="111"/>
      <c r="E61" s="111"/>
      <c r="F61" s="112"/>
      <c r="G61" s="113" t="s">
        <v>1502</v>
      </c>
      <c r="H61" s="114" t="s">
        <v>3087</v>
      </c>
      <c r="I61" s="114" t="s">
        <v>3183</v>
      </c>
      <c r="J61" s="115" t="s">
        <v>3246</v>
      </c>
      <c r="K61" s="115" t="s">
        <v>3247</v>
      </c>
      <c r="L61" s="116" t="s">
        <v>3248</v>
      </c>
      <c r="M61" s="116">
        <v>2</v>
      </c>
      <c r="N61" s="117">
        <v>45658</v>
      </c>
      <c r="O61" s="117">
        <v>45991</v>
      </c>
      <c r="P61" s="118">
        <f t="shared" si="1"/>
        <v>47.571428571428569</v>
      </c>
      <c r="Q61" s="113" t="s">
        <v>1055</v>
      </c>
      <c r="R61" s="113" t="s">
        <v>1734</v>
      </c>
      <c r="S61" s="111">
        <v>0</v>
      </c>
      <c r="T61" s="119"/>
      <c r="U61" s="120"/>
      <c r="V61" s="121">
        <f t="shared" si="27"/>
        <v>-1533.0333333333333</v>
      </c>
      <c r="W61" s="122">
        <f t="shared" si="28"/>
        <v>0</v>
      </c>
      <c r="X61" s="123">
        <f t="shared" si="29"/>
        <v>0</v>
      </c>
      <c r="Y61" s="123">
        <f t="shared" si="30"/>
        <v>0</v>
      </c>
      <c r="Z61" s="123">
        <f t="shared" si="31"/>
        <v>0</v>
      </c>
      <c r="AA61" s="111"/>
      <c r="AB61" s="111" t="str">
        <f t="shared" si="17"/>
        <v>EN TERMINO</v>
      </c>
      <c r="AC61" s="111" t="str">
        <f t="shared" si="18"/>
        <v/>
      </c>
      <c r="AD61" s="111" t="str">
        <f t="shared" si="19"/>
        <v>EN EJECUCIÓN</v>
      </c>
      <c r="AE61" s="113" t="s">
        <v>3352</v>
      </c>
      <c r="AF61" s="98" t="str">
        <f t="shared" si="20"/>
        <v>H1ACPColombiaRuralTolima</v>
      </c>
      <c r="AG61" s="78">
        <f t="shared" si="21"/>
        <v>2</v>
      </c>
      <c r="AH61" s="78" t="str">
        <f t="shared" si="22"/>
        <v>H1ACPColombiaRuralTolima - 2</v>
      </c>
      <c r="AI61" s="92">
        <f t="shared" si="23"/>
        <v>3</v>
      </c>
      <c r="AJ61" s="92">
        <f t="shared" si="24"/>
        <v>3</v>
      </c>
      <c r="AK61" s="92" t="str">
        <f t="shared" si="25"/>
        <v>H1ACPColombiaRuralTolima.</v>
      </c>
      <c r="AL61" s="92" t="str">
        <f t="shared" si="26"/>
        <v>H1ACPColombiaRuralTolima</v>
      </c>
      <c r="AM61" s="83"/>
      <c r="AN61" s="84"/>
      <c r="AO61" s="77"/>
    </row>
    <row r="62" spans="1:41" s="11" customFormat="1" ht="291.95" customHeight="1" x14ac:dyDescent="0.2">
      <c r="A62" s="110" t="str">
        <f>IF(ISBLANK(F62),"",COUNTA($F$2:F62))</f>
        <v/>
      </c>
      <c r="B62" s="111">
        <f t="shared" si="0"/>
        <v>61</v>
      </c>
      <c r="C62" s="111">
        <v>2024</v>
      </c>
      <c r="D62" s="111"/>
      <c r="E62" s="111"/>
      <c r="F62" s="112"/>
      <c r="G62" s="113" t="s">
        <v>1502</v>
      </c>
      <c r="H62" s="114" t="s">
        <v>3088</v>
      </c>
      <c r="I62" s="114" t="s">
        <v>3183</v>
      </c>
      <c r="J62" s="115" t="s">
        <v>3249</v>
      </c>
      <c r="K62" s="115" t="s">
        <v>3265</v>
      </c>
      <c r="L62" s="116" t="s">
        <v>3251</v>
      </c>
      <c r="M62" s="116">
        <v>6</v>
      </c>
      <c r="N62" s="117">
        <v>45658</v>
      </c>
      <c r="O62" s="117">
        <v>45868</v>
      </c>
      <c r="P62" s="118">
        <f t="shared" si="1"/>
        <v>30</v>
      </c>
      <c r="Q62" s="113" t="s">
        <v>1055</v>
      </c>
      <c r="R62" s="113" t="s">
        <v>1734</v>
      </c>
      <c r="S62" s="111">
        <v>0</v>
      </c>
      <c r="T62" s="119"/>
      <c r="U62" s="120"/>
      <c r="V62" s="121">
        <f t="shared" si="27"/>
        <v>-1528.9333333333334</v>
      </c>
      <c r="W62" s="122">
        <f t="shared" si="28"/>
        <v>0</v>
      </c>
      <c r="X62" s="123">
        <f t="shared" si="29"/>
        <v>0</v>
      </c>
      <c r="Y62" s="123">
        <f t="shared" si="30"/>
        <v>0</v>
      </c>
      <c r="Z62" s="123">
        <f t="shared" si="31"/>
        <v>0</v>
      </c>
      <c r="AA62" s="111"/>
      <c r="AB62" s="111" t="str">
        <f t="shared" si="17"/>
        <v>EN TERMINO</v>
      </c>
      <c r="AC62" s="111" t="str">
        <f t="shared" si="18"/>
        <v/>
      </c>
      <c r="AD62" s="111" t="str">
        <f t="shared" si="19"/>
        <v>EN EJECUCIÓN</v>
      </c>
      <c r="AE62" s="113" t="s">
        <v>3352</v>
      </c>
      <c r="AF62" s="98" t="str">
        <f t="shared" si="20"/>
        <v>H1ACPColombiaRuralTolima</v>
      </c>
      <c r="AG62" s="78">
        <f t="shared" si="21"/>
        <v>3</v>
      </c>
      <c r="AH62" s="78" t="str">
        <f t="shared" si="22"/>
        <v>H1ACPColombiaRuralTolima - 3</v>
      </c>
      <c r="AI62" s="92">
        <f t="shared" si="23"/>
        <v>3</v>
      </c>
      <c r="AJ62" s="92">
        <f t="shared" si="24"/>
        <v>3</v>
      </c>
      <c r="AK62" s="92" t="str">
        <f t="shared" si="25"/>
        <v>H1ACPColombiaRuralTolima.</v>
      </c>
      <c r="AL62" s="92" t="str">
        <f t="shared" si="26"/>
        <v>H1ACPColombiaRuralTolima</v>
      </c>
      <c r="AM62" s="83"/>
      <c r="AN62" s="84"/>
      <c r="AO62" s="77"/>
    </row>
    <row r="63" spans="1:41" s="11" customFormat="1" ht="291.95" customHeight="1" x14ac:dyDescent="0.2">
      <c r="A63" s="110">
        <f>IF(ISBLANK(F63),"",COUNTA($F$2:F63))</f>
        <v>49</v>
      </c>
      <c r="B63" s="111">
        <f t="shared" si="0"/>
        <v>62</v>
      </c>
      <c r="C63" s="111">
        <v>2024</v>
      </c>
      <c r="D63" s="111"/>
      <c r="E63" s="111"/>
      <c r="F63" s="112" t="s">
        <v>1759</v>
      </c>
      <c r="G63" s="113" t="s">
        <v>841</v>
      </c>
      <c r="H63" s="114" t="s">
        <v>3089</v>
      </c>
      <c r="I63" s="114" t="s">
        <v>3184</v>
      </c>
      <c r="J63" s="115" t="s">
        <v>3246</v>
      </c>
      <c r="K63" s="115" t="s">
        <v>3247</v>
      </c>
      <c r="L63" s="116" t="s">
        <v>3248</v>
      </c>
      <c r="M63" s="116">
        <v>2</v>
      </c>
      <c r="N63" s="117">
        <v>45658</v>
      </c>
      <c r="O63" s="117">
        <v>45991</v>
      </c>
      <c r="P63" s="118">
        <f t="shared" si="1"/>
        <v>47.571428571428569</v>
      </c>
      <c r="Q63" s="113" t="s">
        <v>1055</v>
      </c>
      <c r="R63" s="113" t="s">
        <v>1734</v>
      </c>
      <c r="S63" s="111">
        <v>0</v>
      </c>
      <c r="T63" s="119"/>
      <c r="U63" s="120"/>
      <c r="V63" s="121">
        <f t="shared" si="27"/>
        <v>-1533.0333333333333</v>
      </c>
      <c r="W63" s="122">
        <f t="shared" si="28"/>
        <v>0</v>
      </c>
      <c r="X63" s="123">
        <f t="shared" si="29"/>
        <v>0</v>
      </c>
      <c r="Y63" s="123">
        <f t="shared" si="30"/>
        <v>0</v>
      </c>
      <c r="Z63" s="123">
        <f t="shared" si="31"/>
        <v>0</v>
      </c>
      <c r="AA63" s="111"/>
      <c r="AB63" s="111" t="str">
        <f t="shared" si="17"/>
        <v>EN TERMINO</v>
      </c>
      <c r="AC63" s="111" t="str">
        <f t="shared" si="18"/>
        <v>EN TERMINO</v>
      </c>
      <c r="AD63" s="111" t="str">
        <f t="shared" si="19"/>
        <v>EN EJECUCIÓN</v>
      </c>
      <c r="AE63" s="113" t="s">
        <v>3352</v>
      </c>
      <c r="AF63" s="98" t="str">
        <f t="shared" si="20"/>
        <v>H2ACPColombiaRuralTolima</v>
      </c>
      <c r="AG63" s="78">
        <f t="shared" si="21"/>
        <v>1</v>
      </c>
      <c r="AH63" s="78" t="str">
        <f t="shared" si="22"/>
        <v>H2ACPColombiaRuralTolima - 1</v>
      </c>
      <c r="AI63" s="92">
        <f t="shared" si="23"/>
        <v>3</v>
      </c>
      <c r="AJ63" s="92">
        <f t="shared" si="24"/>
        <v>3</v>
      </c>
      <c r="AK63" s="92" t="str">
        <f t="shared" si="25"/>
        <v>H2ACPColombiaRuralTolima.</v>
      </c>
      <c r="AL63" s="92" t="str">
        <f t="shared" si="26"/>
        <v>H2ACPColombiaRuralTolima</v>
      </c>
      <c r="AM63" s="83"/>
      <c r="AN63" s="84"/>
      <c r="AO63" s="77"/>
    </row>
    <row r="64" spans="1:41" s="11" customFormat="1" ht="291.95" customHeight="1" x14ac:dyDescent="0.2">
      <c r="A64" s="110" t="str">
        <f>IF(ISBLANK(F64),"",COUNTA($F$2:F64))</f>
        <v/>
      </c>
      <c r="B64" s="111">
        <f t="shared" si="0"/>
        <v>63</v>
      </c>
      <c r="C64" s="111">
        <v>2024</v>
      </c>
      <c r="D64" s="111"/>
      <c r="E64" s="111"/>
      <c r="F64" s="112"/>
      <c r="G64" s="113" t="s">
        <v>841</v>
      </c>
      <c r="H64" s="114" t="s">
        <v>3090</v>
      </c>
      <c r="I64" s="114" t="s">
        <v>3184</v>
      </c>
      <c r="J64" s="115" t="s">
        <v>3249</v>
      </c>
      <c r="K64" s="115" t="s">
        <v>3265</v>
      </c>
      <c r="L64" s="116" t="s">
        <v>3251</v>
      </c>
      <c r="M64" s="116">
        <v>6</v>
      </c>
      <c r="N64" s="117">
        <v>45658</v>
      </c>
      <c r="O64" s="117">
        <v>45868</v>
      </c>
      <c r="P64" s="118">
        <f t="shared" si="1"/>
        <v>30</v>
      </c>
      <c r="Q64" s="113" t="s">
        <v>1055</v>
      </c>
      <c r="R64" s="113" t="s">
        <v>1734</v>
      </c>
      <c r="S64" s="111">
        <v>0</v>
      </c>
      <c r="T64" s="119"/>
      <c r="U64" s="120"/>
      <c r="V64" s="121">
        <f t="shared" si="27"/>
        <v>-1528.9333333333334</v>
      </c>
      <c r="W64" s="122">
        <f t="shared" si="28"/>
        <v>0</v>
      </c>
      <c r="X64" s="123">
        <f t="shared" si="29"/>
        <v>0</v>
      </c>
      <c r="Y64" s="123">
        <f t="shared" si="30"/>
        <v>0</v>
      </c>
      <c r="Z64" s="123">
        <f t="shared" si="31"/>
        <v>0</v>
      </c>
      <c r="AA64" s="111"/>
      <c r="AB64" s="111" t="str">
        <f t="shared" si="17"/>
        <v>EN TERMINO</v>
      </c>
      <c r="AC64" s="111" t="str">
        <f t="shared" si="18"/>
        <v/>
      </c>
      <c r="AD64" s="111" t="str">
        <f t="shared" si="19"/>
        <v>EN EJECUCIÓN</v>
      </c>
      <c r="AE64" s="113" t="s">
        <v>3352</v>
      </c>
      <c r="AF64" s="98" t="str">
        <f t="shared" si="20"/>
        <v>H2ACPColombiaRuralTolima</v>
      </c>
      <c r="AG64" s="78">
        <f t="shared" si="21"/>
        <v>2</v>
      </c>
      <c r="AH64" s="78" t="str">
        <f t="shared" si="22"/>
        <v>H2ACPColombiaRuralTolima - 2</v>
      </c>
      <c r="AI64" s="92">
        <f t="shared" si="23"/>
        <v>3</v>
      </c>
      <c r="AJ64" s="92">
        <f t="shared" si="24"/>
        <v>3</v>
      </c>
      <c r="AK64" s="92" t="str">
        <f t="shared" si="25"/>
        <v>H2ACPColombiaRuralTolima.</v>
      </c>
      <c r="AL64" s="92" t="str">
        <f t="shared" si="26"/>
        <v>H2ACPColombiaRuralTolima</v>
      </c>
      <c r="AM64" s="83"/>
      <c r="AN64" s="84"/>
      <c r="AO64" s="77"/>
    </row>
    <row r="65" spans="1:41" s="11" customFormat="1" ht="291.95" customHeight="1" x14ac:dyDescent="0.2">
      <c r="A65" s="110">
        <f>IF(ISBLANK(F65),"",COUNTA($F$2:F65))</f>
        <v>50</v>
      </c>
      <c r="B65" s="111">
        <f t="shared" si="0"/>
        <v>64</v>
      </c>
      <c r="C65" s="111">
        <v>2024</v>
      </c>
      <c r="D65" s="111"/>
      <c r="E65" s="111"/>
      <c r="F65" s="112" t="s">
        <v>3359</v>
      </c>
      <c r="G65" s="113" t="s">
        <v>15</v>
      </c>
      <c r="H65" s="114" t="s">
        <v>3091</v>
      </c>
      <c r="I65" s="114" t="s">
        <v>3185</v>
      </c>
      <c r="J65" s="115" t="s">
        <v>3266</v>
      </c>
      <c r="K65" s="115" t="s">
        <v>3267</v>
      </c>
      <c r="L65" s="116" t="s">
        <v>3268</v>
      </c>
      <c r="M65" s="116">
        <v>1</v>
      </c>
      <c r="N65" s="117">
        <v>45644</v>
      </c>
      <c r="O65" s="117">
        <v>45807</v>
      </c>
      <c r="P65" s="118">
        <f t="shared" si="1"/>
        <v>23.285714285714285</v>
      </c>
      <c r="Q65" s="113" t="s">
        <v>1055</v>
      </c>
      <c r="R65" s="113" t="s">
        <v>1734</v>
      </c>
      <c r="S65" s="111">
        <v>0</v>
      </c>
      <c r="T65" s="119"/>
      <c r="U65" s="120"/>
      <c r="V65" s="121">
        <f t="shared" si="27"/>
        <v>-1526.9</v>
      </c>
      <c r="W65" s="122">
        <f t="shared" si="28"/>
        <v>0</v>
      </c>
      <c r="X65" s="123">
        <f t="shared" si="29"/>
        <v>0</v>
      </c>
      <c r="Y65" s="123">
        <f t="shared" si="30"/>
        <v>0</v>
      </c>
      <c r="Z65" s="123">
        <f t="shared" si="31"/>
        <v>0</v>
      </c>
      <c r="AA65" s="111"/>
      <c r="AB65" s="111" t="str">
        <f t="shared" si="17"/>
        <v>EN TERMINO</v>
      </c>
      <c r="AC65" s="111" t="str">
        <f t="shared" si="18"/>
        <v>EN TERMINO</v>
      </c>
      <c r="AD65" s="111" t="str">
        <f t="shared" si="19"/>
        <v>EN EJECUCIÓN</v>
      </c>
      <c r="AE65" s="113" t="s">
        <v>3352</v>
      </c>
      <c r="AF65" s="98" t="str">
        <f t="shared" si="20"/>
        <v>H3ACPColombiaRuralTolima</v>
      </c>
      <c r="AG65" s="78">
        <f t="shared" si="21"/>
        <v>1</v>
      </c>
      <c r="AH65" s="78" t="str">
        <f t="shared" si="22"/>
        <v>H3ACPColombiaRuralTolima - 1</v>
      </c>
      <c r="AI65" s="92">
        <f t="shared" si="23"/>
        <v>3</v>
      </c>
      <c r="AJ65" s="92">
        <f t="shared" si="24"/>
        <v>3</v>
      </c>
      <c r="AK65" s="92" t="str">
        <f t="shared" si="25"/>
        <v>H3ACPColombiaRuralTolima.</v>
      </c>
      <c r="AL65" s="92" t="str">
        <f t="shared" si="26"/>
        <v>H3ACPColombiaRuralTolima</v>
      </c>
      <c r="AM65" s="83"/>
      <c r="AN65" s="84"/>
      <c r="AO65" s="77"/>
    </row>
    <row r="66" spans="1:41" s="11" customFormat="1" ht="291.95" customHeight="1" x14ac:dyDescent="0.2">
      <c r="A66" s="110">
        <f>IF(ISBLANK(F66),"",COUNTA($F$2:F66))</f>
        <v>51</v>
      </c>
      <c r="B66" s="111">
        <f t="shared" si="0"/>
        <v>65</v>
      </c>
      <c r="C66" s="111">
        <v>2024</v>
      </c>
      <c r="D66" s="111"/>
      <c r="E66" s="111"/>
      <c r="F66" s="112" t="s">
        <v>1759</v>
      </c>
      <c r="G66" s="113" t="s">
        <v>15</v>
      </c>
      <c r="H66" s="114" t="s">
        <v>3092</v>
      </c>
      <c r="I66" s="114" t="s">
        <v>3186</v>
      </c>
      <c r="J66" s="115" t="s">
        <v>3269</v>
      </c>
      <c r="K66" s="115" t="s">
        <v>3270</v>
      </c>
      <c r="L66" s="116" t="s">
        <v>3271</v>
      </c>
      <c r="M66" s="116">
        <v>2</v>
      </c>
      <c r="N66" s="117">
        <v>45644</v>
      </c>
      <c r="O66" s="117">
        <v>45838</v>
      </c>
      <c r="P66" s="118">
        <f t="shared" si="1"/>
        <v>27.714285714285715</v>
      </c>
      <c r="Q66" s="113" t="s">
        <v>1055</v>
      </c>
      <c r="R66" s="113" t="s">
        <v>1734</v>
      </c>
      <c r="S66" s="111">
        <v>0</v>
      </c>
      <c r="T66" s="119"/>
      <c r="U66" s="120"/>
      <c r="V66" s="121">
        <f t="shared" si="27"/>
        <v>-1527.9333333333334</v>
      </c>
      <c r="W66" s="122">
        <f t="shared" si="28"/>
        <v>0</v>
      </c>
      <c r="X66" s="123">
        <f t="shared" si="29"/>
        <v>0</v>
      </c>
      <c r="Y66" s="123">
        <f t="shared" si="30"/>
        <v>0</v>
      </c>
      <c r="Z66" s="123">
        <f t="shared" si="31"/>
        <v>0</v>
      </c>
      <c r="AA66" s="111"/>
      <c r="AB66" s="111" t="str">
        <f t="shared" si="17"/>
        <v>EN TERMINO</v>
      </c>
      <c r="AC66" s="111" t="str">
        <f t="shared" si="18"/>
        <v>EN TERMINO</v>
      </c>
      <c r="AD66" s="111" t="str">
        <f t="shared" si="19"/>
        <v>EN EJECUCIÓN</v>
      </c>
      <c r="AE66" s="113" t="s">
        <v>3352</v>
      </c>
      <c r="AF66" s="98" t="str">
        <f t="shared" si="20"/>
        <v>H4ACPColombiaRuralTolima</v>
      </c>
      <c r="AG66" s="78">
        <f t="shared" si="21"/>
        <v>1</v>
      </c>
      <c r="AH66" s="78" t="str">
        <f t="shared" si="22"/>
        <v>H4ACPColombiaRuralTolima - 1</v>
      </c>
      <c r="AI66" s="92">
        <f t="shared" si="23"/>
        <v>3</v>
      </c>
      <c r="AJ66" s="92">
        <f t="shared" si="24"/>
        <v>3</v>
      </c>
      <c r="AK66" s="92" t="str">
        <f t="shared" si="25"/>
        <v>H4ACPColombiaRuralTolima.</v>
      </c>
      <c r="AL66" s="92" t="str">
        <f t="shared" si="26"/>
        <v>H4ACPColombiaRuralTolima</v>
      </c>
      <c r="AM66" s="83"/>
      <c r="AN66" s="84"/>
      <c r="AO66" s="77"/>
    </row>
    <row r="67" spans="1:41" s="11" customFormat="1" ht="291.95" customHeight="1" x14ac:dyDescent="0.2">
      <c r="A67" s="110">
        <f>IF(ISBLANK(F67),"",COUNTA($F$2:F67))</f>
        <v>52</v>
      </c>
      <c r="B67" s="111">
        <f t="shared" si="0"/>
        <v>66</v>
      </c>
      <c r="C67" s="111">
        <v>2024</v>
      </c>
      <c r="D67" s="111"/>
      <c r="E67" s="111"/>
      <c r="F67" s="112" t="s">
        <v>3359</v>
      </c>
      <c r="G67" s="113" t="s">
        <v>15</v>
      </c>
      <c r="H67" s="114" t="s">
        <v>3093</v>
      </c>
      <c r="I67" s="114" t="s">
        <v>3187</v>
      </c>
      <c r="J67" s="115" t="s">
        <v>3266</v>
      </c>
      <c r="K67" s="115" t="s">
        <v>3267</v>
      </c>
      <c r="L67" s="116" t="s">
        <v>3268</v>
      </c>
      <c r="M67" s="116">
        <v>1</v>
      </c>
      <c r="N67" s="117">
        <v>45644</v>
      </c>
      <c r="O67" s="117">
        <v>45807</v>
      </c>
      <c r="P67" s="118">
        <f t="shared" si="1"/>
        <v>23.285714285714285</v>
      </c>
      <c r="Q67" s="113" t="s">
        <v>1055</v>
      </c>
      <c r="R67" s="113" t="s">
        <v>1734</v>
      </c>
      <c r="S67" s="111">
        <v>0</v>
      </c>
      <c r="T67" s="119"/>
      <c r="U67" s="120"/>
      <c r="V67" s="121">
        <f t="shared" si="27"/>
        <v>-1526.9</v>
      </c>
      <c r="W67" s="122">
        <f t="shared" si="28"/>
        <v>0</v>
      </c>
      <c r="X67" s="123">
        <f t="shared" si="29"/>
        <v>0</v>
      </c>
      <c r="Y67" s="123">
        <f t="shared" si="30"/>
        <v>0</v>
      </c>
      <c r="Z67" s="123">
        <f t="shared" si="31"/>
        <v>0</v>
      </c>
      <c r="AA67" s="111"/>
      <c r="AB67" s="111" t="str">
        <f t="shared" ref="AB67:AB130" si="32">IF(W67=100,"CUMPLIDA",IF(O67-$AN$1&lt;0,"VENCIDA",IF(O67-$AN$1&lt;=30,"PRÓXIMA A VENCER",IF(W67&gt;0,"CON AVANCE","EN TERMINO"))))</f>
        <v>EN TERMINO</v>
      </c>
      <c r="AC67" s="111" t="str">
        <f t="shared" ref="AC67:AC130" si="33">IF(A67&lt;&gt;"",IF(AJ67=1,"VENCIDO",IF(AJ67=2,"PRÓXIMO A VENCER",IF(AJ67=3,"EN TERMINO",IF(AJ67=4,"CON AVANCE",IF(AJ67=5,"CUMPLIDO",))))),"")</f>
        <v>EN TERMINO</v>
      </c>
      <c r="AD67" s="111" t="str">
        <f t="shared" ref="AD67:AD130" si="34">IF(AB67="EN TERMINO","EN EJECUCIÓN",IF(AB67="CUMPLIDA","CUMPLIDA PENDIENTE DE REVISIÓN DE LA CGR",IF(AB67="VENCIDA","VENCIDA",IF(AB67="PRÓXIMA A VENCER","EN EJECUCIÓN",IF(AB67="CON AVANCE","EN EJECUCIÓN",IF(AB67="CUMPLIDA NO EFECTIVA","CUMPLIDA NO EFECTIVA",IF(AB67="CUMPLIDA EN MENOS DEL 100% PENDIENTE DE REVISIÓN POR LA CGR","CUMPLIDA EN MENOS DEL 100% PENDIENTE DE REVISIÓN POR LA CGR")))))))</f>
        <v>EN EJECUCIÓN</v>
      </c>
      <c r="AE67" s="113" t="s">
        <v>3352</v>
      </c>
      <c r="AF67" s="98" t="str">
        <f t="shared" ref="AF67:AF130" si="35">AL67</f>
        <v>H5ACPColombiaRuralTolima</v>
      </c>
      <c r="AG67" s="78">
        <f t="shared" ref="AG67:AG130" si="36">IF(A67&lt;&gt;"",1,AG66+1)</f>
        <v>1</v>
      </c>
      <c r="AH67" s="78" t="str">
        <f t="shared" ref="AH67:AH130" si="37">CONCATENATE(AF67," - ",AG67)</f>
        <v>H5ACPColombiaRuralTolima - 1</v>
      </c>
      <c r="AI67" s="92">
        <f t="shared" ref="AI67:AI130" si="38">IF(AB67="VENCIDA",1,IF(AB67="PRÓXIMA A VENCER",2,IF(AB67="EN TERMINO",3,IF(AB67="CON AVANCE",4,IF(AB67="CUMPLIDA",5,)))))</f>
        <v>3</v>
      </c>
      <c r="AJ67" s="92">
        <f t="shared" ref="AJ67:AJ130" si="39">IF(AG68=AG67+1,MIN(AI67,AJ68),AI67)</f>
        <v>3</v>
      </c>
      <c r="AK67" s="92" t="str">
        <f t="shared" ref="AK67:AK130" si="40">IF(A67&lt;&gt;"",MID(H67,1,FIND(" ",H67,1)-1),AK66)</f>
        <v>H5ACPColombiaRuralTolima.</v>
      </c>
      <c r="AL67" s="92" t="str">
        <f t="shared" ref="AL67:AL130" si="41">IFERROR(MID(AK67,1,FIND(".",AK67,1)-1),AK67)</f>
        <v>H5ACPColombiaRuralTolima</v>
      </c>
      <c r="AM67" s="83"/>
      <c r="AN67" s="84"/>
      <c r="AO67" s="77"/>
    </row>
    <row r="68" spans="1:41" s="11" customFormat="1" ht="291.95" customHeight="1" x14ac:dyDescent="0.2">
      <c r="A68" s="110">
        <f>IF(ISBLANK(F68),"",COUNTA($F$2:F68))</f>
        <v>53</v>
      </c>
      <c r="B68" s="111">
        <f t="shared" si="0"/>
        <v>67</v>
      </c>
      <c r="C68" s="111">
        <v>2024</v>
      </c>
      <c r="D68" s="111"/>
      <c r="E68" s="111"/>
      <c r="F68" s="112" t="s">
        <v>3359</v>
      </c>
      <c r="G68" s="113" t="s">
        <v>15</v>
      </c>
      <c r="H68" s="114" t="s">
        <v>3094</v>
      </c>
      <c r="I68" s="114" t="s">
        <v>3188</v>
      </c>
      <c r="J68" s="115" t="s">
        <v>3266</v>
      </c>
      <c r="K68" s="115" t="s">
        <v>3267</v>
      </c>
      <c r="L68" s="116" t="s">
        <v>3268</v>
      </c>
      <c r="M68" s="116">
        <v>1</v>
      </c>
      <c r="N68" s="117">
        <v>45644</v>
      </c>
      <c r="O68" s="117">
        <v>45838</v>
      </c>
      <c r="P68" s="118">
        <f t="shared" si="1"/>
        <v>27.714285714285715</v>
      </c>
      <c r="Q68" s="113" t="s">
        <v>1055</v>
      </c>
      <c r="R68" s="113" t="s">
        <v>1734</v>
      </c>
      <c r="S68" s="111">
        <v>0</v>
      </c>
      <c r="T68" s="119"/>
      <c r="U68" s="120"/>
      <c r="V68" s="121">
        <f t="shared" si="27"/>
        <v>-1527.9333333333334</v>
      </c>
      <c r="W68" s="122">
        <f t="shared" si="28"/>
        <v>0</v>
      </c>
      <c r="X68" s="123">
        <f t="shared" si="29"/>
        <v>0</v>
      </c>
      <c r="Y68" s="123">
        <f t="shared" si="30"/>
        <v>0</v>
      </c>
      <c r="Z68" s="123">
        <f t="shared" si="31"/>
        <v>0</v>
      </c>
      <c r="AA68" s="111"/>
      <c r="AB68" s="111" t="str">
        <f t="shared" si="32"/>
        <v>EN TERMINO</v>
      </c>
      <c r="AC68" s="111" t="str">
        <f t="shared" si="33"/>
        <v>EN TERMINO</v>
      </c>
      <c r="AD68" s="111" t="str">
        <f t="shared" si="34"/>
        <v>EN EJECUCIÓN</v>
      </c>
      <c r="AE68" s="113" t="s">
        <v>3352</v>
      </c>
      <c r="AF68" s="98" t="str">
        <f t="shared" si="35"/>
        <v>H6ACPColombiaRuralTolima</v>
      </c>
      <c r="AG68" s="78">
        <f t="shared" si="36"/>
        <v>1</v>
      </c>
      <c r="AH68" s="78" t="str">
        <f t="shared" si="37"/>
        <v>H6ACPColombiaRuralTolima - 1</v>
      </c>
      <c r="AI68" s="92">
        <f t="shared" si="38"/>
        <v>3</v>
      </c>
      <c r="AJ68" s="92">
        <f t="shared" si="39"/>
        <v>3</v>
      </c>
      <c r="AK68" s="92" t="str">
        <f t="shared" si="40"/>
        <v>H6ACPColombiaRuralTolima.</v>
      </c>
      <c r="AL68" s="92" t="str">
        <f t="shared" si="41"/>
        <v>H6ACPColombiaRuralTolima</v>
      </c>
      <c r="AM68" s="83"/>
      <c r="AN68" s="84"/>
      <c r="AO68" s="77"/>
    </row>
    <row r="69" spans="1:41" s="11" customFormat="1" ht="291.95" customHeight="1" x14ac:dyDescent="0.2">
      <c r="A69" s="110">
        <f>IF(ISBLANK(F69),"",COUNTA($F$2:F69))</f>
        <v>54</v>
      </c>
      <c r="B69" s="111">
        <f t="shared" si="0"/>
        <v>68</v>
      </c>
      <c r="C69" s="111">
        <v>2024</v>
      </c>
      <c r="D69" s="111"/>
      <c r="E69" s="111"/>
      <c r="F69" s="112" t="s">
        <v>3359</v>
      </c>
      <c r="G69" s="113" t="s">
        <v>15</v>
      </c>
      <c r="H69" s="114" t="s">
        <v>3095</v>
      </c>
      <c r="I69" s="114" t="s">
        <v>3189</v>
      </c>
      <c r="J69" s="115" t="s">
        <v>3266</v>
      </c>
      <c r="K69" s="115" t="s">
        <v>3267</v>
      </c>
      <c r="L69" s="116" t="s">
        <v>3268</v>
      </c>
      <c r="M69" s="116">
        <v>1</v>
      </c>
      <c r="N69" s="117">
        <v>45644</v>
      </c>
      <c r="O69" s="117">
        <v>45838</v>
      </c>
      <c r="P69" s="118">
        <f t="shared" si="1"/>
        <v>27.714285714285715</v>
      </c>
      <c r="Q69" s="113" t="s">
        <v>1055</v>
      </c>
      <c r="R69" s="113" t="s">
        <v>1734</v>
      </c>
      <c r="S69" s="111">
        <v>0</v>
      </c>
      <c r="T69" s="119"/>
      <c r="U69" s="120"/>
      <c r="V69" s="121">
        <f t="shared" si="27"/>
        <v>-1527.9333333333334</v>
      </c>
      <c r="W69" s="122">
        <f t="shared" si="28"/>
        <v>0</v>
      </c>
      <c r="X69" s="123">
        <f t="shared" si="29"/>
        <v>0</v>
      </c>
      <c r="Y69" s="123">
        <f t="shared" si="30"/>
        <v>0</v>
      </c>
      <c r="Z69" s="123">
        <f t="shared" si="31"/>
        <v>0</v>
      </c>
      <c r="AA69" s="111"/>
      <c r="AB69" s="111" t="str">
        <f t="shared" si="32"/>
        <v>EN TERMINO</v>
      </c>
      <c r="AC69" s="111" t="str">
        <f t="shared" si="33"/>
        <v>EN TERMINO</v>
      </c>
      <c r="AD69" s="111" t="str">
        <f t="shared" si="34"/>
        <v>EN EJECUCIÓN</v>
      </c>
      <c r="AE69" s="113" t="s">
        <v>3352</v>
      </c>
      <c r="AF69" s="98" t="str">
        <f t="shared" si="35"/>
        <v>H7ACPColombiaRuralTolima</v>
      </c>
      <c r="AG69" s="78">
        <f t="shared" si="36"/>
        <v>1</v>
      </c>
      <c r="AH69" s="78" t="str">
        <f t="shared" si="37"/>
        <v>H7ACPColombiaRuralTolima - 1</v>
      </c>
      <c r="AI69" s="92">
        <f t="shared" si="38"/>
        <v>3</v>
      </c>
      <c r="AJ69" s="92">
        <f t="shared" si="39"/>
        <v>3</v>
      </c>
      <c r="AK69" s="92" t="str">
        <f t="shared" si="40"/>
        <v>H7ACPColombiaRuralTolima.</v>
      </c>
      <c r="AL69" s="92" t="str">
        <f t="shared" si="41"/>
        <v>H7ACPColombiaRuralTolima</v>
      </c>
      <c r="AM69" s="83"/>
      <c r="AN69" s="84"/>
      <c r="AO69" s="77"/>
    </row>
    <row r="70" spans="1:41" s="11" customFormat="1" ht="291.95" customHeight="1" x14ac:dyDescent="0.2">
      <c r="A70" s="110">
        <f>IF(ISBLANK(F70),"",COUNTA($F$2:F70))</f>
        <v>55</v>
      </c>
      <c r="B70" s="111">
        <f t="shared" si="0"/>
        <v>69</v>
      </c>
      <c r="C70" s="111">
        <v>2024</v>
      </c>
      <c r="D70" s="111"/>
      <c r="E70" s="111"/>
      <c r="F70" s="112" t="s">
        <v>3359</v>
      </c>
      <c r="G70" s="113" t="s">
        <v>15</v>
      </c>
      <c r="H70" s="114" t="s">
        <v>3096</v>
      </c>
      <c r="I70" s="114" t="s">
        <v>3190</v>
      </c>
      <c r="J70" s="115" t="s">
        <v>3266</v>
      </c>
      <c r="K70" s="115" t="s">
        <v>3267</v>
      </c>
      <c r="L70" s="116" t="s">
        <v>3268</v>
      </c>
      <c r="M70" s="116">
        <v>1</v>
      </c>
      <c r="N70" s="117">
        <v>45644</v>
      </c>
      <c r="O70" s="117">
        <v>45838</v>
      </c>
      <c r="P70" s="118">
        <f t="shared" si="1"/>
        <v>27.714285714285715</v>
      </c>
      <c r="Q70" s="113" t="s">
        <v>1055</v>
      </c>
      <c r="R70" s="113" t="s">
        <v>1734</v>
      </c>
      <c r="S70" s="111">
        <v>0</v>
      </c>
      <c r="T70" s="119"/>
      <c r="U70" s="120"/>
      <c r="V70" s="121">
        <f t="shared" si="27"/>
        <v>-1527.9333333333334</v>
      </c>
      <c r="W70" s="122">
        <f t="shared" si="28"/>
        <v>0</v>
      </c>
      <c r="X70" s="123">
        <f t="shared" si="29"/>
        <v>0</v>
      </c>
      <c r="Y70" s="123">
        <f t="shared" si="30"/>
        <v>0</v>
      </c>
      <c r="Z70" s="123">
        <f t="shared" si="31"/>
        <v>0</v>
      </c>
      <c r="AA70" s="111"/>
      <c r="AB70" s="111" t="str">
        <f t="shared" si="32"/>
        <v>EN TERMINO</v>
      </c>
      <c r="AC70" s="111" t="str">
        <f t="shared" si="33"/>
        <v>EN TERMINO</v>
      </c>
      <c r="AD70" s="111" t="str">
        <f t="shared" si="34"/>
        <v>EN EJECUCIÓN</v>
      </c>
      <c r="AE70" s="113" t="s">
        <v>3352</v>
      </c>
      <c r="AF70" s="98" t="str">
        <f t="shared" si="35"/>
        <v>H8ACPColombiaRuralTolima</v>
      </c>
      <c r="AG70" s="78">
        <f t="shared" si="36"/>
        <v>1</v>
      </c>
      <c r="AH70" s="78" t="str">
        <f t="shared" si="37"/>
        <v>H8ACPColombiaRuralTolima - 1</v>
      </c>
      <c r="AI70" s="92">
        <f t="shared" si="38"/>
        <v>3</v>
      </c>
      <c r="AJ70" s="92">
        <f t="shared" si="39"/>
        <v>3</v>
      </c>
      <c r="AK70" s="92" t="str">
        <f t="shared" si="40"/>
        <v>H8ACPColombiaRuralTolima.</v>
      </c>
      <c r="AL70" s="92" t="str">
        <f t="shared" si="41"/>
        <v>H8ACPColombiaRuralTolima</v>
      </c>
      <c r="AM70" s="83"/>
      <c r="AN70" s="84"/>
      <c r="AO70" s="77"/>
    </row>
    <row r="71" spans="1:41" s="11" customFormat="1" ht="291.95" customHeight="1" x14ac:dyDescent="0.2">
      <c r="A71" s="110" t="str">
        <f>IF(ISBLANK(F71),"",COUNTA($F$2:F71))</f>
        <v/>
      </c>
      <c r="B71" s="111">
        <f t="shared" si="0"/>
        <v>70</v>
      </c>
      <c r="C71" s="111">
        <v>2024</v>
      </c>
      <c r="D71" s="111"/>
      <c r="E71" s="111"/>
      <c r="F71" s="112"/>
      <c r="G71" s="113" t="s">
        <v>15</v>
      </c>
      <c r="H71" s="114" t="s">
        <v>3097</v>
      </c>
      <c r="I71" s="114" t="s">
        <v>3190</v>
      </c>
      <c r="J71" s="115" t="s">
        <v>3269</v>
      </c>
      <c r="K71" s="115" t="s">
        <v>3272</v>
      </c>
      <c r="L71" s="116" t="s">
        <v>3271</v>
      </c>
      <c r="M71" s="116">
        <v>2</v>
      </c>
      <c r="N71" s="117">
        <v>45644</v>
      </c>
      <c r="O71" s="117">
        <v>45838</v>
      </c>
      <c r="P71" s="118">
        <f t="shared" si="1"/>
        <v>27.714285714285715</v>
      </c>
      <c r="Q71" s="113" t="s">
        <v>1055</v>
      </c>
      <c r="R71" s="113" t="s">
        <v>1734</v>
      </c>
      <c r="S71" s="111">
        <v>0</v>
      </c>
      <c r="T71" s="119"/>
      <c r="U71" s="120"/>
      <c r="V71" s="121">
        <f t="shared" si="27"/>
        <v>-1527.9333333333334</v>
      </c>
      <c r="W71" s="122">
        <f t="shared" si="28"/>
        <v>0</v>
      </c>
      <c r="X71" s="123">
        <f t="shared" si="29"/>
        <v>0</v>
      </c>
      <c r="Y71" s="123">
        <f t="shared" si="30"/>
        <v>0</v>
      </c>
      <c r="Z71" s="123">
        <f t="shared" si="31"/>
        <v>0</v>
      </c>
      <c r="AA71" s="111"/>
      <c r="AB71" s="111" t="str">
        <f t="shared" si="32"/>
        <v>EN TERMINO</v>
      </c>
      <c r="AC71" s="111" t="str">
        <f t="shared" si="33"/>
        <v/>
      </c>
      <c r="AD71" s="111" t="str">
        <f t="shared" si="34"/>
        <v>EN EJECUCIÓN</v>
      </c>
      <c r="AE71" s="113" t="s">
        <v>3352</v>
      </c>
      <c r="AF71" s="98" t="str">
        <f t="shared" si="35"/>
        <v>H8ACPColombiaRuralTolima</v>
      </c>
      <c r="AG71" s="78">
        <f t="shared" si="36"/>
        <v>2</v>
      </c>
      <c r="AH71" s="78" t="str">
        <f t="shared" si="37"/>
        <v>H8ACPColombiaRuralTolima - 2</v>
      </c>
      <c r="AI71" s="92">
        <f t="shared" si="38"/>
        <v>3</v>
      </c>
      <c r="AJ71" s="92">
        <f t="shared" si="39"/>
        <v>3</v>
      </c>
      <c r="AK71" s="92" t="str">
        <f t="shared" si="40"/>
        <v>H8ACPColombiaRuralTolima.</v>
      </c>
      <c r="AL71" s="92" t="str">
        <f t="shared" si="41"/>
        <v>H8ACPColombiaRuralTolima</v>
      </c>
      <c r="AM71" s="83"/>
      <c r="AN71" s="84"/>
      <c r="AO71" s="77"/>
    </row>
    <row r="72" spans="1:41" s="11" customFormat="1" ht="291.95" customHeight="1" x14ac:dyDescent="0.2">
      <c r="A72" s="110">
        <f>IF(ISBLANK(F72),"",COUNTA($F$2:F72))</f>
        <v>56</v>
      </c>
      <c r="B72" s="111">
        <f t="shared" si="0"/>
        <v>71</v>
      </c>
      <c r="C72" s="111">
        <v>2024</v>
      </c>
      <c r="D72" s="111"/>
      <c r="E72" s="111"/>
      <c r="F72" s="112" t="s">
        <v>3359</v>
      </c>
      <c r="G72" s="113" t="s">
        <v>15</v>
      </c>
      <c r="H72" s="114" t="s">
        <v>3098</v>
      </c>
      <c r="I72" s="114" t="s">
        <v>3191</v>
      </c>
      <c r="J72" s="115" t="s">
        <v>3266</v>
      </c>
      <c r="K72" s="115" t="s">
        <v>3267</v>
      </c>
      <c r="L72" s="116" t="s">
        <v>3268</v>
      </c>
      <c r="M72" s="116">
        <v>1</v>
      </c>
      <c r="N72" s="117">
        <v>45644</v>
      </c>
      <c r="O72" s="117">
        <v>45838</v>
      </c>
      <c r="P72" s="118">
        <f t="shared" si="1"/>
        <v>27.714285714285715</v>
      </c>
      <c r="Q72" s="113" t="s">
        <v>1055</v>
      </c>
      <c r="R72" s="113" t="s">
        <v>1734</v>
      </c>
      <c r="S72" s="111">
        <v>0</v>
      </c>
      <c r="T72" s="119"/>
      <c r="U72" s="120"/>
      <c r="V72" s="121">
        <f t="shared" si="27"/>
        <v>-1527.9333333333334</v>
      </c>
      <c r="W72" s="122">
        <f t="shared" si="28"/>
        <v>0</v>
      </c>
      <c r="X72" s="123">
        <f t="shared" si="29"/>
        <v>0</v>
      </c>
      <c r="Y72" s="123">
        <f t="shared" si="30"/>
        <v>0</v>
      </c>
      <c r="Z72" s="123">
        <f t="shared" si="31"/>
        <v>0</v>
      </c>
      <c r="AA72" s="111"/>
      <c r="AB72" s="111" t="str">
        <f t="shared" si="32"/>
        <v>EN TERMINO</v>
      </c>
      <c r="AC72" s="111" t="str">
        <f t="shared" si="33"/>
        <v>EN TERMINO</v>
      </c>
      <c r="AD72" s="111" t="str">
        <f t="shared" si="34"/>
        <v>EN EJECUCIÓN</v>
      </c>
      <c r="AE72" s="113" t="s">
        <v>3352</v>
      </c>
      <c r="AF72" s="98" t="str">
        <f t="shared" si="35"/>
        <v>H9ACPColombiaRuralTolima</v>
      </c>
      <c r="AG72" s="78">
        <f t="shared" si="36"/>
        <v>1</v>
      </c>
      <c r="AH72" s="78" t="str">
        <f t="shared" si="37"/>
        <v>H9ACPColombiaRuralTolima - 1</v>
      </c>
      <c r="AI72" s="92">
        <f t="shared" si="38"/>
        <v>3</v>
      </c>
      <c r="AJ72" s="92">
        <f t="shared" si="39"/>
        <v>3</v>
      </c>
      <c r="AK72" s="92" t="str">
        <f t="shared" si="40"/>
        <v>H9ACPColombiaRuralTolima.</v>
      </c>
      <c r="AL72" s="92" t="str">
        <f t="shared" si="41"/>
        <v>H9ACPColombiaRuralTolima</v>
      </c>
      <c r="AM72" s="83"/>
      <c r="AN72" s="84"/>
      <c r="AO72" s="77"/>
    </row>
    <row r="73" spans="1:41" s="11" customFormat="1" ht="291.95" customHeight="1" x14ac:dyDescent="0.2">
      <c r="A73" s="110">
        <f>IF(ISBLANK(F73),"",COUNTA($F$2:F73))</f>
        <v>57</v>
      </c>
      <c r="B73" s="111">
        <f t="shared" si="0"/>
        <v>72</v>
      </c>
      <c r="C73" s="111">
        <v>2024</v>
      </c>
      <c r="D73" s="111"/>
      <c r="E73" s="111"/>
      <c r="F73" s="112" t="s">
        <v>1759</v>
      </c>
      <c r="G73" s="113" t="s">
        <v>15</v>
      </c>
      <c r="H73" s="114" t="s">
        <v>3099</v>
      </c>
      <c r="I73" s="114" t="s">
        <v>3192</v>
      </c>
      <c r="J73" s="115" t="s">
        <v>3273</v>
      </c>
      <c r="K73" s="115" t="s">
        <v>3274</v>
      </c>
      <c r="L73" s="116" t="s">
        <v>3275</v>
      </c>
      <c r="M73" s="116">
        <v>1</v>
      </c>
      <c r="N73" s="117">
        <v>45644</v>
      </c>
      <c r="O73" s="117">
        <v>45838</v>
      </c>
      <c r="P73" s="118">
        <f t="shared" si="1"/>
        <v>27.714285714285715</v>
      </c>
      <c r="Q73" s="113" t="s">
        <v>1055</v>
      </c>
      <c r="R73" s="113" t="s">
        <v>1734</v>
      </c>
      <c r="S73" s="111">
        <v>0</v>
      </c>
      <c r="T73" s="119"/>
      <c r="U73" s="120"/>
      <c r="V73" s="121">
        <f t="shared" si="27"/>
        <v>-1527.9333333333334</v>
      </c>
      <c r="W73" s="122">
        <f t="shared" si="28"/>
        <v>0</v>
      </c>
      <c r="X73" s="123">
        <f t="shared" si="29"/>
        <v>0</v>
      </c>
      <c r="Y73" s="123">
        <f t="shared" si="30"/>
        <v>0</v>
      </c>
      <c r="Z73" s="123">
        <f t="shared" si="31"/>
        <v>0</v>
      </c>
      <c r="AA73" s="111"/>
      <c r="AB73" s="111" t="str">
        <f t="shared" si="32"/>
        <v>EN TERMINO</v>
      </c>
      <c r="AC73" s="111" t="str">
        <f t="shared" si="33"/>
        <v>EN TERMINO</v>
      </c>
      <c r="AD73" s="111" t="str">
        <f t="shared" si="34"/>
        <v>EN EJECUCIÓN</v>
      </c>
      <c r="AE73" s="113" t="s">
        <v>3352</v>
      </c>
      <c r="AF73" s="98" t="str">
        <f t="shared" si="35"/>
        <v>H10ACPColombiaRuralTolima</v>
      </c>
      <c r="AG73" s="78">
        <f t="shared" si="36"/>
        <v>1</v>
      </c>
      <c r="AH73" s="78" t="str">
        <f t="shared" si="37"/>
        <v>H10ACPColombiaRuralTolima - 1</v>
      </c>
      <c r="AI73" s="92">
        <f t="shared" si="38"/>
        <v>3</v>
      </c>
      <c r="AJ73" s="92">
        <f t="shared" si="39"/>
        <v>3</v>
      </c>
      <c r="AK73" s="92" t="str">
        <f t="shared" si="40"/>
        <v>H10ACPColombiaRuralTolima.</v>
      </c>
      <c r="AL73" s="92" t="str">
        <f t="shared" si="41"/>
        <v>H10ACPColombiaRuralTolima</v>
      </c>
      <c r="AM73" s="83"/>
      <c r="AN73" s="84"/>
      <c r="AO73" s="77"/>
    </row>
    <row r="74" spans="1:41" s="11" customFormat="1" ht="291.95" customHeight="1" x14ac:dyDescent="0.2">
      <c r="A74" s="110" t="str">
        <f>IF(ISBLANK(F74),"",COUNTA($F$2:F74))</f>
        <v/>
      </c>
      <c r="B74" s="111">
        <f t="shared" si="0"/>
        <v>73</v>
      </c>
      <c r="C74" s="111">
        <v>2024</v>
      </c>
      <c r="D74" s="111"/>
      <c r="E74" s="111"/>
      <c r="F74" s="112"/>
      <c r="G74" s="113" t="s">
        <v>15</v>
      </c>
      <c r="H74" s="114" t="s">
        <v>3100</v>
      </c>
      <c r="I74" s="114" t="s">
        <v>3192</v>
      </c>
      <c r="J74" s="115" t="s">
        <v>3276</v>
      </c>
      <c r="K74" s="115" t="s">
        <v>3277</v>
      </c>
      <c r="L74" s="116" t="s">
        <v>3257</v>
      </c>
      <c r="M74" s="116">
        <v>1</v>
      </c>
      <c r="N74" s="117">
        <v>45644</v>
      </c>
      <c r="O74" s="117">
        <v>45746</v>
      </c>
      <c r="P74" s="118">
        <f t="shared" si="1"/>
        <v>14.571428571428571</v>
      </c>
      <c r="Q74" s="113" t="s">
        <v>1055</v>
      </c>
      <c r="R74" s="113" t="s">
        <v>1734</v>
      </c>
      <c r="S74" s="111">
        <v>0</v>
      </c>
      <c r="T74" s="119"/>
      <c r="U74" s="120"/>
      <c r="V74" s="121">
        <f t="shared" si="27"/>
        <v>-1524.8666666666666</v>
      </c>
      <c r="W74" s="122">
        <f t="shared" si="28"/>
        <v>0</v>
      </c>
      <c r="X74" s="123">
        <f t="shared" si="29"/>
        <v>0</v>
      </c>
      <c r="Y74" s="123">
        <f t="shared" si="30"/>
        <v>0</v>
      </c>
      <c r="Z74" s="123">
        <f t="shared" si="31"/>
        <v>0</v>
      </c>
      <c r="AA74" s="111"/>
      <c r="AB74" s="111" t="str">
        <f t="shared" si="32"/>
        <v>EN TERMINO</v>
      </c>
      <c r="AC74" s="111" t="str">
        <f t="shared" si="33"/>
        <v/>
      </c>
      <c r="AD74" s="111" t="str">
        <f t="shared" si="34"/>
        <v>EN EJECUCIÓN</v>
      </c>
      <c r="AE74" s="113" t="s">
        <v>3352</v>
      </c>
      <c r="AF74" s="98" t="str">
        <f t="shared" si="35"/>
        <v>H10ACPColombiaRuralTolima</v>
      </c>
      <c r="AG74" s="78">
        <f t="shared" si="36"/>
        <v>2</v>
      </c>
      <c r="AH74" s="78" t="str">
        <f t="shared" si="37"/>
        <v>H10ACPColombiaRuralTolima - 2</v>
      </c>
      <c r="AI74" s="92">
        <f t="shared" si="38"/>
        <v>3</v>
      </c>
      <c r="AJ74" s="92">
        <f t="shared" si="39"/>
        <v>3</v>
      </c>
      <c r="AK74" s="92" t="str">
        <f t="shared" si="40"/>
        <v>H10ACPColombiaRuralTolima.</v>
      </c>
      <c r="AL74" s="92" t="str">
        <f t="shared" si="41"/>
        <v>H10ACPColombiaRuralTolima</v>
      </c>
      <c r="AM74" s="83"/>
      <c r="AN74" s="84"/>
      <c r="AO74" s="77"/>
    </row>
    <row r="75" spans="1:41" s="11" customFormat="1" ht="291.95" customHeight="1" x14ac:dyDescent="0.2">
      <c r="A75" s="110">
        <f>IF(ISBLANK(F75),"",COUNTA($F$2:F75))</f>
        <v>58</v>
      </c>
      <c r="B75" s="111">
        <f t="shared" si="0"/>
        <v>74</v>
      </c>
      <c r="C75" s="111">
        <v>2024</v>
      </c>
      <c r="D75" s="111"/>
      <c r="E75" s="111"/>
      <c r="F75" s="112" t="s">
        <v>3359</v>
      </c>
      <c r="G75" s="113" t="s">
        <v>15</v>
      </c>
      <c r="H75" s="114" t="s">
        <v>3101</v>
      </c>
      <c r="I75" s="114" t="s">
        <v>3193</v>
      </c>
      <c r="J75" s="115" t="s">
        <v>3266</v>
      </c>
      <c r="K75" s="115" t="s">
        <v>3267</v>
      </c>
      <c r="L75" s="116" t="s">
        <v>3268</v>
      </c>
      <c r="M75" s="116">
        <v>1</v>
      </c>
      <c r="N75" s="117">
        <v>45644</v>
      </c>
      <c r="O75" s="117">
        <v>45838</v>
      </c>
      <c r="P75" s="118">
        <f t="shared" si="1"/>
        <v>27.714285714285715</v>
      </c>
      <c r="Q75" s="113" t="s">
        <v>1055</v>
      </c>
      <c r="R75" s="113" t="s">
        <v>1734</v>
      </c>
      <c r="S75" s="111">
        <v>0</v>
      </c>
      <c r="T75" s="119"/>
      <c r="U75" s="120"/>
      <c r="V75" s="121">
        <f t="shared" si="27"/>
        <v>-1527.9333333333334</v>
      </c>
      <c r="W75" s="122">
        <f t="shared" si="28"/>
        <v>0</v>
      </c>
      <c r="X75" s="123">
        <f t="shared" si="29"/>
        <v>0</v>
      </c>
      <c r="Y75" s="123">
        <f t="shared" si="30"/>
        <v>0</v>
      </c>
      <c r="Z75" s="123">
        <f t="shared" si="31"/>
        <v>0</v>
      </c>
      <c r="AA75" s="111"/>
      <c r="AB75" s="111" t="str">
        <f t="shared" si="32"/>
        <v>EN TERMINO</v>
      </c>
      <c r="AC75" s="111" t="str">
        <f t="shared" si="33"/>
        <v>EN TERMINO</v>
      </c>
      <c r="AD75" s="111" t="str">
        <f t="shared" si="34"/>
        <v>EN EJECUCIÓN</v>
      </c>
      <c r="AE75" s="113" t="s">
        <v>3352</v>
      </c>
      <c r="AF75" s="98" t="str">
        <f t="shared" si="35"/>
        <v>H11ACPColombiaRuralTolima</v>
      </c>
      <c r="AG75" s="78">
        <f t="shared" si="36"/>
        <v>1</v>
      </c>
      <c r="AH75" s="78" t="str">
        <f t="shared" si="37"/>
        <v>H11ACPColombiaRuralTolima - 1</v>
      </c>
      <c r="AI75" s="92">
        <f t="shared" si="38"/>
        <v>3</v>
      </c>
      <c r="AJ75" s="92">
        <f t="shared" si="39"/>
        <v>3</v>
      </c>
      <c r="AK75" s="92" t="str">
        <f t="shared" si="40"/>
        <v>H11ACPColombiaRuralTolima.</v>
      </c>
      <c r="AL75" s="92" t="str">
        <f t="shared" si="41"/>
        <v>H11ACPColombiaRuralTolima</v>
      </c>
      <c r="AM75" s="83"/>
      <c r="AN75" s="84"/>
      <c r="AO75" s="77"/>
    </row>
    <row r="76" spans="1:41" s="11" customFormat="1" ht="291.95" customHeight="1" x14ac:dyDescent="0.2">
      <c r="A76" s="110" t="str">
        <f>IF(ISBLANK(F76),"",COUNTA($F$2:F76))</f>
        <v/>
      </c>
      <c r="B76" s="111">
        <f t="shared" si="0"/>
        <v>75</v>
      </c>
      <c r="C76" s="111">
        <v>2024</v>
      </c>
      <c r="D76" s="111"/>
      <c r="E76" s="111"/>
      <c r="F76" s="112"/>
      <c r="G76" s="113" t="s">
        <v>15</v>
      </c>
      <c r="H76" s="114" t="s">
        <v>3102</v>
      </c>
      <c r="I76" s="114" t="s">
        <v>3193</v>
      </c>
      <c r="J76" s="115" t="s">
        <v>3278</v>
      </c>
      <c r="K76" s="115" t="s">
        <v>3279</v>
      </c>
      <c r="L76" s="116" t="s">
        <v>3280</v>
      </c>
      <c r="M76" s="116">
        <v>1</v>
      </c>
      <c r="N76" s="117">
        <v>45644</v>
      </c>
      <c r="O76" s="117">
        <v>45838</v>
      </c>
      <c r="P76" s="118">
        <f t="shared" si="1"/>
        <v>27.714285714285715</v>
      </c>
      <c r="Q76" s="113" t="s">
        <v>1055</v>
      </c>
      <c r="R76" s="113" t="s">
        <v>1734</v>
      </c>
      <c r="S76" s="111">
        <v>0</v>
      </c>
      <c r="T76" s="119"/>
      <c r="U76" s="120"/>
      <c r="V76" s="121">
        <f t="shared" si="27"/>
        <v>-1527.9333333333334</v>
      </c>
      <c r="W76" s="122">
        <f t="shared" si="28"/>
        <v>0</v>
      </c>
      <c r="X76" s="123">
        <f t="shared" si="29"/>
        <v>0</v>
      </c>
      <c r="Y76" s="123">
        <f t="shared" si="30"/>
        <v>0</v>
      </c>
      <c r="Z76" s="123">
        <f t="shared" si="31"/>
        <v>0</v>
      </c>
      <c r="AA76" s="111"/>
      <c r="AB76" s="111" t="str">
        <f t="shared" si="32"/>
        <v>EN TERMINO</v>
      </c>
      <c r="AC76" s="111" t="str">
        <f t="shared" si="33"/>
        <v/>
      </c>
      <c r="AD76" s="111" t="str">
        <f t="shared" si="34"/>
        <v>EN EJECUCIÓN</v>
      </c>
      <c r="AE76" s="113" t="s">
        <v>3352</v>
      </c>
      <c r="AF76" s="98" t="str">
        <f t="shared" si="35"/>
        <v>H11ACPColombiaRuralTolima</v>
      </c>
      <c r="AG76" s="78">
        <f t="shared" si="36"/>
        <v>2</v>
      </c>
      <c r="AH76" s="78" t="str">
        <f t="shared" si="37"/>
        <v>H11ACPColombiaRuralTolima - 2</v>
      </c>
      <c r="AI76" s="92">
        <f t="shared" si="38"/>
        <v>3</v>
      </c>
      <c r="AJ76" s="92">
        <f t="shared" si="39"/>
        <v>3</v>
      </c>
      <c r="AK76" s="92" t="str">
        <f t="shared" si="40"/>
        <v>H11ACPColombiaRuralTolima.</v>
      </c>
      <c r="AL76" s="92" t="str">
        <f t="shared" si="41"/>
        <v>H11ACPColombiaRuralTolima</v>
      </c>
      <c r="AM76" s="83"/>
      <c r="AN76" s="84"/>
      <c r="AO76" s="77"/>
    </row>
    <row r="77" spans="1:41" s="11" customFormat="1" ht="291.95" customHeight="1" x14ac:dyDescent="0.2">
      <c r="A77" s="110">
        <f>IF(ISBLANK(F77),"",COUNTA($F$2:F77))</f>
        <v>59</v>
      </c>
      <c r="B77" s="111">
        <f t="shared" si="0"/>
        <v>76</v>
      </c>
      <c r="C77" s="111">
        <v>2024</v>
      </c>
      <c r="D77" s="111"/>
      <c r="E77" s="111"/>
      <c r="F77" s="112" t="s">
        <v>3359</v>
      </c>
      <c r="G77" s="113" t="s">
        <v>15</v>
      </c>
      <c r="H77" s="114" t="s">
        <v>3103</v>
      </c>
      <c r="I77" s="114" t="s">
        <v>3194</v>
      </c>
      <c r="J77" s="115" t="s">
        <v>3266</v>
      </c>
      <c r="K77" s="115" t="s">
        <v>3267</v>
      </c>
      <c r="L77" s="116" t="s">
        <v>3268</v>
      </c>
      <c r="M77" s="116">
        <v>1</v>
      </c>
      <c r="N77" s="117">
        <v>45644</v>
      </c>
      <c r="O77" s="117">
        <v>45838</v>
      </c>
      <c r="P77" s="118">
        <f t="shared" si="1"/>
        <v>27.714285714285715</v>
      </c>
      <c r="Q77" s="113" t="s">
        <v>1055</v>
      </c>
      <c r="R77" s="113" t="s">
        <v>1734</v>
      </c>
      <c r="S77" s="111">
        <v>0</v>
      </c>
      <c r="T77" s="119"/>
      <c r="U77" s="120"/>
      <c r="V77" s="121">
        <f t="shared" si="27"/>
        <v>-1527.9333333333334</v>
      </c>
      <c r="W77" s="122">
        <f t="shared" si="28"/>
        <v>0</v>
      </c>
      <c r="X77" s="123">
        <f t="shared" si="29"/>
        <v>0</v>
      </c>
      <c r="Y77" s="123">
        <f t="shared" si="30"/>
        <v>0</v>
      </c>
      <c r="Z77" s="123">
        <f t="shared" si="31"/>
        <v>0</v>
      </c>
      <c r="AA77" s="111"/>
      <c r="AB77" s="111" t="str">
        <f t="shared" si="32"/>
        <v>EN TERMINO</v>
      </c>
      <c r="AC77" s="111" t="str">
        <f t="shared" si="33"/>
        <v>EN TERMINO</v>
      </c>
      <c r="AD77" s="111" t="str">
        <f t="shared" si="34"/>
        <v>EN EJECUCIÓN</v>
      </c>
      <c r="AE77" s="113" t="s">
        <v>3352</v>
      </c>
      <c r="AF77" s="98" t="str">
        <f t="shared" si="35"/>
        <v>H12ACPColombiaRuralTolima</v>
      </c>
      <c r="AG77" s="78">
        <f t="shared" si="36"/>
        <v>1</v>
      </c>
      <c r="AH77" s="78" t="str">
        <f t="shared" si="37"/>
        <v>H12ACPColombiaRuralTolima - 1</v>
      </c>
      <c r="AI77" s="92">
        <f t="shared" si="38"/>
        <v>3</v>
      </c>
      <c r="AJ77" s="92">
        <f t="shared" si="39"/>
        <v>3</v>
      </c>
      <c r="AK77" s="92" t="str">
        <f t="shared" si="40"/>
        <v>H12ACPColombiaRuralTolima.</v>
      </c>
      <c r="AL77" s="92" t="str">
        <f t="shared" si="41"/>
        <v>H12ACPColombiaRuralTolima</v>
      </c>
      <c r="AM77" s="83"/>
      <c r="AN77" s="84"/>
      <c r="AO77" s="77"/>
    </row>
    <row r="78" spans="1:41" s="11" customFormat="1" ht="291.95" customHeight="1" x14ac:dyDescent="0.2">
      <c r="A78" s="110" t="str">
        <f>IF(ISBLANK(F78),"",COUNTA($F$2:F78))</f>
        <v/>
      </c>
      <c r="B78" s="111">
        <f t="shared" si="0"/>
        <v>77</v>
      </c>
      <c r="C78" s="111">
        <v>2024</v>
      </c>
      <c r="D78" s="111"/>
      <c r="E78" s="111"/>
      <c r="F78" s="112"/>
      <c r="G78" s="113" t="s">
        <v>15</v>
      </c>
      <c r="H78" s="114" t="s">
        <v>3104</v>
      </c>
      <c r="I78" s="114" t="s">
        <v>3194</v>
      </c>
      <c r="J78" s="115" t="s">
        <v>3278</v>
      </c>
      <c r="K78" s="115" t="s">
        <v>3279</v>
      </c>
      <c r="L78" s="116" t="s">
        <v>3281</v>
      </c>
      <c r="M78" s="116">
        <v>1</v>
      </c>
      <c r="N78" s="117">
        <v>45644</v>
      </c>
      <c r="O78" s="117">
        <v>45838</v>
      </c>
      <c r="P78" s="118">
        <f t="shared" si="1"/>
        <v>27.714285714285715</v>
      </c>
      <c r="Q78" s="113" t="s">
        <v>1055</v>
      </c>
      <c r="R78" s="113" t="s">
        <v>1734</v>
      </c>
      <c r="S78" s="111">
        <v>0</v>
      </c>
      <c r="T78" s="119"/>
      <c r="U78" s="120"/>
      <c r="V78" s="121">
        <f t="shared" si="27"/>
        <v>-1527.9333333333334</v>
      </c>
      <c r="W78" s="122">
        <f t="shared" si="28"/>
        <v>0</v>
      </c>
      <c r="X78" s="123">
        <f t="shared" si="29"/>
        <v>0</v>
      </c>
      <c r="Y78" s="123">
        <f t="shared" si="30"/>
        <v>0</v>
      </c>
      <c r="Z78" s="123">
        <f t="shared" si="31"/>
        <v>0</v>
      </c>
      <c r="AA78" s="111"/>
      <c r="AB78" s="111" t="str">
        <f t="shared" si="32"/>
        <v>EN TERMINO</v>
      </c>
      <c r="AC78" s="111" t="str">
        <f t="shared" si="33"/>
        <v/>
      </c>
      <c r="AD78" s="111" t="str">
        <f t="shared" si="34"/>
        <v>EN EJECUCIÓN</v>
      </c>
      <c r="AE78" s="113" t="s">
        <v>3352</v>
      </c>
      <c r="AF78" s="98" t="str">
        <f t="shared" si="35"/>
        <v>H12ACPColombiaRuralTolima</v>
      </c>
      <c r="AG78" s="78">
        <f t="shared" si="36"/>
        <v>2</v>
      </c>
      <c r="AH78" s="78" t="str">
        <f t="shared" si="37"/>
        <v>H12ACPColombiaRuralTolima - 2</v>
      </c>
      <c r="AI78" s="92">
        <f t="shared" si="38"/>
        <v>3</v>
      </c>
      <c r="AJ78" s="92">
        <f t="shared" si="39"/>
        <v>3</v>
      </c>
      <c r="AK78" s="92" t="str">
        <f t="shared" si="40"/>
        <v>H12ACPColombiaRuralTolima.</v>
      </c>
      <c r="AL78" s="92" t="str">
        <f t="shared" si="41"/>
        <v>H12ACPColombiaRuralTolima</v>
      </c>
      <c r="AM78" s="83"/>
      <c r="AN78" s="84"/>
      <c r="AO78" s="77"/>
    </row>
    <row r="79" spans="1:41" s="11" customFormat="1" ht="291.95" customHeight="1" x14ac:dyDescent="0.2">
      <c r="A79" s="110">
        <f>IF(ISBLANK(F79),"",COUNTA($F$2:F79))</f>
        <v>60</v>
      </c>
      <c r="B79" s="111">
        <f t="shared" si="0"/>
        <v>78</v>
      </c>
      <c r="C79" s="111">
        <v>2024</v>
      </c>
      <c r="D79" s="111"/>
      <c r="E79" s="111"/>
      <c r="F79" s="112" t="s">
        <v>407</v>
      </c>
      <c r="G79" s="113" t="s">
        <v>15</v>
      </c>
      <c r="H79" s="114" t="s">
        <v>3105</v>
      </c>
      <c r="I79" s="114" t="s">
        <v>3195</v>
      </c>
      <c r="J79" s="115" t="s">
        <v>3282</v>
      </c>
      <c r="K79" s="115" t="s">
        <v>3283</v>
      </c>
      <c r="L79" s="116" t="s">
        <v>3284</v>
      </c>
      <c r="M79" s="116">
        <v>1</v>
      </c>
      <c r="N79" s="117">
        <v>45644</v>
      </c>
      <c r="O79" s="117">
        <v>45838</v>
      </c>
      <c r="P79" s="118">
        <f t="shared" si="1"/>
        <v>27.714285714285715</v>
      </c>
      <c r="Q79" s="113" t="s">
        <v>1055</v>
      </c>
      <c r="R79" s="113" t="s">
        <v>1734</v>
      </c>
      <c r="S79" s="111">
        <v>0</v>
      </c>
      <c r="T79" s="119"/>
      <c r="U79" s="120"/>
      <c r="V79" s="121">
        <f t="shared" si="27"/>
        <v>-1527.9333333333334</v>
      </c>
      <c r="W79" s="122">
        <f t="shared" si="28"/>
        <v>0</v>
      </c>
      <c r="X79" s="123">
        <f t="shared" si="29"/>
        <v>0</v>
      </c>
      <c r="Y79" s="123">
        <f t="shared" si="30"/>
        <v>0</v>
      </c>
      <c r="Z79" s="123">
        <f t="shared" si="31"/>
        <v>0</v>
      </c>
      <c r="AA79" s="111"/>
      <c r="AB79" s="111" t="str">
        <f t="shared" si="32"/>
        <v>EN TERMINO</v>
      </c>
      <c r="AC79" s="111" t="str">
        <f t="shared" si="33"/>
        <v>EN TERMINO</v>
      </c>
      <c r="AD79" s="111" t="str">
        <f t="shared" si="34"/>
        <v>EN EJECUCIÓN</v>
      </c>
      <c r="AE79" s="113" t="s">
        <v>3352</v>
      </c>
      <c r="AF79" s="98" t="str">
        <f t="shared" si="35"/>
        <v>H13ACPColombiaRuralTolima</v>
      </c>
      <c r="AG79" s="78">
        <f t="shared" si="36"/>
        <v>1</v>
      </c>
      <c r="AH79" s="78" t="str">
        <f t="shared" si="37"/>
        <v>H13ACPColombiaRuralTolima - 1</v>
      </c>
      <c r="AI79" s="92">
        <f t="shared" si="38"/>
        <v>3</v>
      </c>
      <c r="AJ79" s="92">
        <f t="shared" si="39"/>
        <v>3</v>
      </c>
      <c r="AK79" s="92" t="str">
        <f t="shared" si="40"/>
        <v>H13ACPColombiaRuralTolima.</v>
      </c>
      <c r="AL79" s="92" t="str">
        <f t="shared" si="41"/>
        <v>H13ACPColombiaRuralTolima</v>
      </c>
      <c r="AM79" s="83"/>
      <c r="AN79" s="84"/>
      <c r="AO79" s="77"/>
    </row>
    <row r="80" spans="1:41" s="11" customFormat="1" ht="291.95" customHeight="1" x14ac:dyDescent="0.2">
      <c r="A80" s="110">
        <f>IF(ISBLANK(F80),"",COUNTA($F$2:F80))</f>
        <v>61</v>
      </c>
      <c r="B80" s="111">
        <f t="shared" si="0"/>
        <v>79</v>
      </c>
      <c r="C80" s="111">
        <v>2024</v>
      </c>
      <c r="D80" s="111"/>
      <c r="E80" s="111"/>
      <c r="F80" s="112" t="s">
        <v>1759</v>
      </c>
      <c r="G80" s="113" t="s">
        <v>15</v>
      </c>
      <c r="H80" s="114" t="s">
        <v>3106</v>
      </c>
      <c r="I80" s="114" t="s">
        <v>3196</v>
      </c>
      <c r="J80" s="115" t="s">
        <v>3266</v>
      </c>
      <c r="K80" s="115" t="s">
        <v>3267</v>
      </c>
      <c r="L80" s="116" t="s">
        <v>3268</v>
      </c>
      <c r="M80" s="116">
        <v>1</v>
      </c>
      <c r="N80" s="117">
        <v>45644</v>
      </c>
      <c r="O80" s="117">
        <v>45838</v>
      </c>
      <c r="P80" s="118">
        <f t="shared" si="1"/>
        <v>27.714285714285715</v>
      </c>
      <c r="Q80" s="113" t="s">
        <v>1055</v>
      </c>
      <c r="R80" s="113" t="s">
        <v>1734</v>
      </c>
      <c r="S80" s="111">
        <v>0</v>
      </c>
      <c r="T80" s="119"/>
      <c r="U80" s="120"/>
      <c r="V80" s="121">
        <f t="shared" si="27"/>
        <v>-1527.9333333333334</v>
      </c>
      <c r="W80" s="122">
        <f t="shared" si="28"/>
        <v>0</v>
      </c>
      <c r="X80" s="123">
        <f t="shared" si="29"/>
        <v>0</v>
      </c>
      <c r="Y80" s="123">
        <f t="shared" si="30"/>
        <v>0</v>
      </c>
      <c r="Z80" s="123">
        <f t="shared" si="31"/>
        <v>0</v>
      </c>
      <c r="AA80" s="111"/>
      <c r="AB80" s="111" t="str">
        <f t="shared" si="32"/>
        <v>EN TERMINO</v>
      </c>
      <c r="AC80" s="111" t="str">
        <f t="shared" si="33"/>
        <v>EN TERMINO</v>
      </c>
      <c r="AD80" s="111" t="str">
        <f t="shared" si="34"/>
        <v>EN EJECUCIÓN</v>
      </c>
      <c r="AE80" s="113" t="s">
        <v>3352</v>
      </c>
      <c r="AF80" s="98" t="str">
        <f t="shared" si="35"/>
        <v>H14ACPColombiaRuralTolima</v>
      </c>
      <c r="AG80" s="78">
        <f t="shared" si="36"/>
        <v>1</v>
      </c>
      <c r="AH80" s="78" t="str">
        <f t="shared" si="37"/>
        <v>H14ACPColombiaRuralTolima - 1</v>
      </c>
      <c r="AI80" s="92">
        <f t="shared" si="38"/>
        <v>3</v>
      </c>
      <c r="AJ80" s="92">
        <f t="shared" si="39"/>
        <v>3</v>
      </c>
      <c r="AK80" s="92" t="str">
        <f t="shared" si="40"/>
        <v>H14ACPColombiaRuralTolima.</v>
      </c>
      <c r="AL80" s="92" t="str">
        <f t="shared" si="41"/>
        <v>H14ACPColombiaRuralTolima</v>
      </c>
      <c r="AM80" s="83"/>
      <c r="AN80" s="84"/>
      <c r="AO80" s="77"/>
    </row>
    <row r="81" spans="1:41" s="11" customFormat="1" ht="291.95" customHeight="1" x14ac:dyDescent="0.2">
      <c r="A81" s="110">
        <f>IF(ISBLANK(F81),"",COUNTA($F$2:F81))</f>
        <v>62</v>
      </c>
      <c r="B81" s="111">
        <f t="shared" si="0"/>
        <v>80</v>
      </c>
      <c r="C81" s="111">
        <v>2024</v>
      </c>
      <c r="D81" s="111"/>
      <c r="E81" s="111"/>
      <c r="F81" s="112" t="s">
        <v>1856</v>
      </c>
      <c r="G81" s="113" t="s">
        <v>15</v>
      </c>
      <c r="H81" s="114" t="s">
        <v>3107</v>
      </c>
      <c r="I81" s="114" t="s">
        <v>3197</v>
      </c>
      <c r="J81" s="115" t="s">
        <v>3266</v>
      </c>
      <c r="K81" s="115" t="s">
        <v>3267</v>
      </c>
      <c r="L81" s="116" t="s">
        <v>3268</v>
      </c>
      <c r="M81" s="116">
        <v>1</v>
      </c>
      <c r="N81" s="117">
        <v>45644</v>
      </c>
      <c r="O81" s="117">
        <v>45838</v>
      </c>
      <c r="P81" s="118">
        <f t="shared" si="1"/>
        <v>27.714285714285715</v>
      </c>
      <c r="Q81" s="113" t="s">
        <v>1055</v>
      </c>
      <c r="R81" s="113" t="s">
        <v>1734</v>
      </c>
      <c r="S81" s="111">
        <v>0</v>
      </c>
      <c r="T81" s="119"/>
      <c r="U81" s="120"/>
      <c r="V81" s="121">
        <f t="shared" si="27"/>
        <v>-1527.9333333333334</v>
      </c>
      <c r="W81" s="122">
        <f t="shared" si="28"/>
        <v>0</v>
      </c>
      <c r="X81" s="123">
        <f t="shared" si="29"/>
        <v>0</v>
      </c>
      <c r="Y81" s="123">
        <f t="shared" si="30"/>
        <v>0</v>
      </c>
      <c r="Z81" s="123">
        <f t="shared" si="31"/>
        <v>0</v>
      </c>
      <c r="AA81" s="111"/>
      <c r="AB81" s="111" t="str">
        <f t="shared" si="32"/>
        <v>EN TERMINO</v>
      </c>
      <c r="AC81" s="111" t="str">
        <f t="shared" si="33"/>
        <v>EN TERMINO</v>
      </c>
      <c r="AD81" s="111" t="str">
        <f t="shared" si="34"/>
        <v>EN EJECUCIÓN</v>
      </c>
      <c r="AE81" s="113" t="s">
        <v>3352</v>
      </c>
      <c r="AF81" s="98" t="str">
        <f t="shared" si="35"/>
        <v>H15ACPColombiaRuralTolima</v>
      </c>
      <c r="AG81" s="78">
        <f t="shared" si="36"/>
        <v>1</v>
      </c>
      <c r="AH81" s="78" t="str">
        <f t="shared" si="37"/>
        <v>H15ACPColombiaRuralTolima - 1</v>
      </c>
      <c r="AI81" s="92">
        <f t="shared" si="38"/>
        <v>3</v>
      </c>
      <c r="AJ81" s="92">
        <f t="shared" si="39"/>
        <v>3</v>
      </c>
      <c r="AK81" s="92" t="str">
        <f t="shared" si="40"/>
        <v>H15ACPColombiaRuralTolima.</v>
      </c>
      <c r="AL81" s="92" t="str">
        <f t="shared" si="41"/>
        <v>H15ACPColombiaRuralTolima</v>
      </c>
      <c r="AM81" s="83"/>
      <c r="AN81" s="84"/>
      <c r="AO81" s="77"/>
    </row>
    <row r="82" spans="1:41" s="11" customFormat="1" ht="291.95" customHeight="1" x14ac:dyDescent="0.2">
      <c r="A82" s="110">
        <f>IF(ISBLANK(F82),"",COUNTA($F$2:F82))</f>
        <v>63</v>
      </c>
      <c r="B82" s="111">
        <f t="shared" si="0"/>
        <v>81</v>
      </c>
      <c r="C82" s="111">
        <v>2024</v>
      </c>
      <c r="D82" s="111"/>
      <c r="E82" s="111"/>
      <c r="F82" s="112" t="s">
        <v>1759</v>
      </c>
      <c r="G82" s="113" t="s">
        <v>15</v>
      </c>
      <c r="H82" s="114" t="s">
        <v>3108</v>
      </c>
      <c r="I82" s="114" t="s">
        <v>3198</v>
      </c>
      <c r="J82" s="115" t="s">
        <v>3266</v>
      </c>
      <c r="K82" s="115" t="s">
        <v>3267</v>
      </c>
      <c r="L82" s="116" t="s">
        <v>3268</v>
      </c>
      <c r="M82" s="116">
        <v>1</v>
      </c>
      <c r="N82" s="117">
        <v>45644</v>
      </c>
      <c r="O82" s="117">
        <v>45838</v>
      </c>
      <c r="P82" s="118">
        <f t="shared" si="1"/>
        <v>27.714285714285715</v>
      </c>
      <c r="Q82" s="113" t="s">
        <v>1055</v>
      </c>
      <c r="R82" s="113" t="s">
        <v>1734</v>
      </c>
      <c r="S82" s="111">
        <v>0</v>
      </c>
      <c r="T82" s="119"/>
      <c r="U82" s="120"/>
      <c r="V82" s="121">
        <f t="shared" si="27"/>
        <v>-1527.9333333333334</v>
      </c>
      <c r="W82" s="122">
        <f t="shared" si="28"/>
        <v>0</v>
      </c>
      <c r="X82" s="123">
        <f t="shared" si="29"/>
        <v>0</v>
      </c>
      <c r="Y82" s="123">
        <f t="shared" si="30"/>
        <v>0</v>
      </c>
      <c r="Z82" s="123">
        <f t="shared" si="31"/>
        <v>0</v>
      </c>
      <c r="AA82" s="111"/>
      <c r="AB82" s="111" t="str">
        <f t="shared" si="32"/>
        <v>EN TERMINO</v>
      </c>
      <c r="AC82" s="111" t="str">
        <f t="shared" si="33"/>
        <v>EN TERMINO</v>
      </c>
      <c r="AD82" s="111" t="str">
        <f t="shared" si="34"/>
        <v>EN EJECUCIÓN</v>
      </c>
      <c r="AE82" s="113" t="s">
        <v>3352</v>
      </c>
      <c r="AF82" s="98" t="str">
        <f t="shared" si="35"/>
        <v>H16ACPColombiaRuralTolima</v>
      </c>
      <c r="AG82" s="78">
        <f t="shared" si="36"/>
        <v>1</v>
      </c>
      <c r="AH82" s="78" t="str">
        <f t="shared" si="37"/>
        <v>H16ACPColombiaRuralTolima - 1</v>
      </c>
      <c r="AI82" s="92">
        <f t="shared" si="38"/>
        <v>3</v>
      </c>
      <c r="AJ82" s="92">
        <f t="shared" si="39"/>
        <v>3</v>
      </c>
      <c r="AK82" s="92" t="str">
        <f t="shared" si="40"/>
        <v>H16ACPColombiaRuralTolima.</v>
      </c>
      <c r="AL82" s="92" t="str">
        <f t="shared" si="41"/>
        <v>H16ACPColombiaRuralTolima</v>
      </c>
      <c r="AM82" s="83"/>
      <c r="AN82" s="84"/>
      <c r="AO82" s="77"/>
    </row>
    <row r="83" spans="1:41" s="11" customFormat="1" ht="291.95" customHeight="1" x14ac:dyDescent="0.2">
      <c r="A83" s="110" t="str">
        <f>IF(ISBLANK(F83),"",COUNTA($F$2:F83))</f>
        <v/>
      </c>
      <c r="B83" s="111">
        <f t="shared" si="0"/>
        <v>82</v>
      </c>
      <c r="C83" s="111">
        <v>2024</v>
      </c>
      <c r="D83" s="111"/>
      <c r="E83" s="111"/>
      <c r="F83" s="112"/>
      <c r="G83" s="113" t="s">
        <v>15</v>
      </c>
      <c r="H83" s="114" t="s">
        <v>3109</v>
      </c>
      <c r="I83" s="114" t="s">
        <v>3198</v>
      </c>
      <c r="J83" s="115" t="s">
        <v>3285</v>
      </c>
      <c r="K83" s="115" t="s">
        <v>3286</v>
      </c>
      <c r="L83" s="116" t="s">
        <v>1961</v>
      </c>
      <c r="M83" s="116">
        <v>1</v>
      </c>
      <c r="N83" s="117">
        <v>45644</v>
      </c>
      <c r="O83" s="117">
        <v>45807</v>
      </c>
      <c r="P83" s="118">
        <f t="shared" si="1"/>
        <v>23.285714285714285</v>
      </c>
      <c r="Q83" s="113" t="s">
        <v>1055</v>
      </c>
      <c r="R83" s="113" t="s">
        <v>1734</v>
      </c>
      <c r="S83" s="111">
        <v>0</v>
      </c>
      <c r="T83" s="119"/>
      <c r="U83" s="120"/>
      <c r="V83" s="121">
        <f t="shared" si="27"/>
        <v>-1526.9</v>
      </c>
      <c r="W83" s="122">
        <f t="shared" si="28"/>
        <v>0</v>
      </c>
      <c r="X83" s="123">
        <f t="shared" si="29"/>
        <v>0</v>
      </c>
      <c r="Y83" s="123">
        <f t="shared" si="30"/>
        <v>0</v>
      </c>
      <c r="Z83" s="123">
        <f t="shared" si="31"/>
        <v>0</v>
      </c>
      <c r="AA83" s="111"/>
      <c r="AB83" s="111" t="str">
        <f t="shared" si="32"/>
        <v>EN TERMINO</v>
      </c>
      <c r="AC83" s="111" t="str">
        <f t="shared" si="33"/>
        <v/>
      </c>
      <c r="AD83" s="111" t="str">
        <f t="shared" si="34"/>
        <v>EN EJECUCIÓN</v>
      </c>
      <c r="AE83" s="113" t="s">
        <v>3352</v>
      </c>
      <c r="AF83" s="98" t="str">
        <f t="shared" si="35"/>
        <v>H16ACPColombiaRuralTolima</v>
      </c>
      <c r="AG83" s="78">
        <f t="shared" si="36"/>
        <v>2</v>
      </c>
      <c r="AH83" s="78" t="str">
        <f t="shared" si="37"/>
        <v>H16ACPColombiaRuralTolima - 2</v>
      </c>
      <c r="AI83" s="92">
        <f t="shared" si="38"/>
        <v>3</v>
      </c>
      <c r="AJ83" s="92">
        <f t="shared" si="39"/>
        <v>3</v>
      </c>
      <c r="AK83" s="92" t="str">
        <f t="shared" si="40"/>
        <v>H16ACPColombiaRuralTolima.</v>
      </c>
      <c r="AL83" s="92" t="str">
        <f t="shared" si="41"/>
        <v>H16ACPColombiaRuralTolima</v>
      </c>
      <c r="AM83" s="83"/>
      <c r="AN83" s="84"/>
      <c r="AO83" s="77"/>
    </row>
    <row r="84" spans="1:41" s="11" customFormat="1" ht="291.95" customHeight="1" x14ac:dyDescent="0.2">
      <c r="A84" s="110">
        <f>IF(ISBLANK(F84),"",COUNTA($F$2:F84))</f>
        <v>64</v>
      </c>
      <c r="B84" s="111">
        <f t="shared" si="0"/>
        <v>83</v>
      </c>
      <c r="C84" s="111">
        <v>2024</v>
      </c>
      <c r="D84" s="111"/>
      <c r="E84" s="111"/>
      <c r="F84" s="112" t="s">
        <v>407</v>
      </c>
      <c r="G84" s="113" t="s">
        <v>3174</v>
      </c>
      <c r="H84" s="114" t="s">
        <v>3110</v>
      </c>
      <c r="I84" s="114" t="s">
        <v>3199</v>
      </c>
      <c r="J84" s="115" t="s">
        <v>3287</v>
      </c>
      <c r="K84" s="115" t="s">
        <v>3288</v>
      </c>
      <c r="L84" s="116" t="s">
        <v>3257</v>
      </c>
      <c r="M84" s="116">
        <v>1</v>
      </c>
      <c r="N84" s="117">
        <v>45641</v>
      </c>
      <c r="O84" s="117">
        <v>45746</v>
      </c>
      <c r="P84" s="118">
        <f t="shared" si="1"/>
        <v>15</v>
      </c>
      <c r="Q84" s="113" t="s">
        <v>1055</v>
      </c>
      <c r="R84" s="113" t="s">
        <v>1734</v>
      </c>
      <c r="S84" s="111">
        <v>0</v>
      </c>
      <c r="T84" s="119"/>
      <c r="U84" s="120"/>
      <c r="V84" s="121">
        <f t="shared" si="27"/>
        <v>-1524.8666666666666</v>
      </c>
      <c r="W84" s="122">
        <f t="shared" si="28"/>
        <v>0</v>
      </c>
      <c r="X84" s="123">
        <f t="shared" si="29"/>
        <v>0</v>
      </c>
      <c r="Y84" s="123">
        <f t="shared" si="30"/>
        <v>0</v>
      </c>
      <c r="Z84" s="123">
        <f t="shared" si="31"/>
        <v>0</v>
      </c>
      <c r="AA84" s="111"/>
      <c r="AB84" s="111" t="str">
        <f t="shared" si="32"/>
        <v>EN TERMINO</v>
      </c>
      <c r="AC84" s="111" t="str">
        <f t="shared" si="33"/>
        <v>EN TERMINO</v>
      </c>
      <c r="AD84" s="111" t="str">
        <f t="shared" si="34"/>
        <v>EN EJECUCIÓN</v>
      </c>
      <c r="AE84" s="113" t="s">
        <v>3353</v>
      </c>
      <c r="AF84" s="98" t="str">
        <f t="shared" si="35"/>
        <v>H1ACPColombiaRuralMagdalena</v>
      </c>
      <c r="AG84" s="78">
        <f t="shared" si="36"/>
        <v>1</v>
      </c>
      <c r="AH84" s="78" t="str">
        <f t="shared" si="37"/>
        <v>H1ACPColombiaRuralMagdalena - 1</v>
      </c>
      <c r="AI84" s="92">
        <f t="shared" si="38"/>
        <v>3</v>
      </c>
      <c r="AJ84" s="92">
        <f t="shared" si="39"/>
        <v>3</v>
      </c>
      <c r="AK84" s="92" t="str">
        <f t="shared" si="40"/>
        <v>H1ACPColombiaRuralMagdalena.</v>
      </c>
      <c r="AL84" s="92" t="str">
        <f t="shared" si="41"/>
        <v>H1ACPColombiaRuralMagdalena</v>
      </c>
      <c r="AM84" s="83"/>
      <c r="AN84" s="84"/>
      <c r="AO84" s="77"/>
    </row>
    <row r="85" spans="1:41" s="11" customFormat="1" ht="291.95" customHeight="1" x14ac:dyDescent="0.2">
      <c r="A85" s="110" t="str">
        <f>IF(ISBLANK(F85),"",COUNTA($F$2:F85))</f>
        <v/>
      </c>
      <c r="B85" s="111">
        <f t="shared" si="0"/>
        <v>84</v>
      </c>
      <c r="C85" s="111">
        <v>2024</v>
      </c>
      <c r="D85" s="111"/>
      <c r="E85" s="111"/>
      <c r="F85" s="112"/>
      <c r="G85" s="113" t="s">
        <v>3174</v>
      </c>
      <c r="H85" s="114" t="s">
        <v>3111</v>
      </c>
      <c r="I85" s="114" t="s">
        <v>3199</v>
      </c>
      <c r="J85" s="115" t="s">
        <v>3289</v>
      </c>
      <c r="K85" s="115" t="s">
        <v>3290</v>
      </c>
      <c r="L85" s="116" t="s">
        <v>3291</v>
      </c>
      <c r="M85" s="116">
        <v>1</v>
      </c>
      <c r="N85" s="117">
        <v>45641</v>
      </c>
      <c r="O85" s="117">
        <v>45746</v>
      </c>
      <c r="P85" s="118">
        <f t="shared" si="1"/>
        <v>15</v>
      </c>
      <c r="Q85" s="113" t="s">
        <v>1055</v>
      </c>
      <c r="R85" s="113" t="s">
        <v>1734</v>
      </c>
      <c r="S85" s="111">
        <v>0</v>
      </c>
      <c r="T85" s="119"/>
      <c r="U85" s="120"/>
      <c r="V85" s="121">
        <f t="shared" si="27"/>
        <v>-1524.8666666666666</v>
      </c>
      <c r="W85" s="122">
        <f t="shared" si="28"/>
        <v>0</v>
      </c>
      <c r="X85" s="123">
        <f t="shared" si="29"/>
        <v>0</v>
      </c>
      <c r="Y85" s="123">
        <f t="shared" si="30"/>
        <v>0</v>
      </c>
      <c r="Z85" s="123">
        <f t="shared" si="31"/>
        <v>0</v>
      </c>
      <c r="AA85" s="111"/>
      <c r="AB85" s="111" t="str">
        <f t="shared" si="32"/>
        <v>EN TERMINO</v>
      </c>
      <c r="AC85" s="111" t="str">
        <f t="shared" si="33"/>
        <v/>
      </c>
      <c r="AD85" s="111" t="str">
        <f t="shared" si="34"/>
        <v>EN EJECUCIÓN</v>
      </c>
      <c r="AE85" s="113" t="s">
        <v>3353</v>
      </c>
      <c r="AF85" s="98" t="str">
        <f t="shared" si="35"/>
        <v>H1ACPColombiaRuralMagdalena</v>
      </c>
      <c r="AG85" s="78">
        <f t="shared" si="36"/>
        <v>2</v>
      </c>
      <c r="AH85" s="78" t="str">
        <f t="shared" si="37"/>
        <v>H1ACPColombiaRuralMagdalena - 2</v>
      </c>
      <c r="AI85" s="92">
        <f t="shared" si="38"/>
        <v>3</v>
      </c>
      <c r="AJ85" s="92">
        <f t="shared" si="39"/>
        <v>3</v>
      </c>
      <c r="AK85" s="92" t="str">
        <f t="shared" si="40"/>
        <v>H1ACPColombiaRuralMagdalena.</v>
      </c>
      <c r="AL85" s="92" t="str">
        <f t="shared" si="41"/>
        <v>H1ACPColombiaRuralMagdalena</v>
      </c>
      <c r="AM85" s="83"/>
      <c r="AN85" s="84"/>
      <c r="AO85" s="77"/>
    </row>
    <row r="86" spans="1:41" s="11" customFormat="1" ht="291.95" customHeight="1" x14ac:dyDescent="0.2">
      <c r="A86" s="110" t="str">
        <f>IF(ISBLANK(F86),"",COUNTA($F$2:F86))</f>
        <v/>
      </c>
      <c r="B86" s="111">
        <f t="shared" si="0"/>
        <v>85</v>
      </c>
      <c r="C86" s="111">
        <v>2024</v>
      </c>
      <c r="D86" s="111"/>
      <c r="E86" s="111"/>
      <c r="F86" s="112"/>
      <c r="G86" s="113" t="s">
        <v>3174</v>
      </c>
      <c r="H86" s="114" t="s">
        <v>3112</v>
      </c>
      <c r="I86" s="114" t="s">
        <v>3199</v>
      </c>
      <c r="J86" s="115" t="s">
        <v>3292</v>
      </c>
      <c r="K86" s="115" t="s">
        <v>3290</v>
      </c>
      <c r="L86" s="116" t="s">
        <v>3291</v>
      </c>
      <c r="M86" s="116">
        <v>1</v>
      </c>
      <c r="N86" s="117">
        <v>45641</v>
      </c>
      <c r="O86" s="117">
        <v>45746</v>
      </c>
      <c r="P86" s="118">
        <f t="shared" si="1"/>
        <v>15</v>
      </c>
      <c r="Q86" s="113" t="s">
        <v>1055</v>
      </c>
      <c r="R86" s="113" t="s">
        <v>1734</v>
      </c>
      <c r="S86" s="111">
        <v>0</v>
      </c>
      <c r="T86" s="119"/>
      <c r="U86" s="120"/>
      <c r="V86" s="121">
        <f t="shared" si="27"/>
        <v>-1524.8666666666666</v>
      </c>
      <c r="W86" s="122">
        <f t="shared" si="28"/>
        <v>0</v>
      </c>
      <c r="X86" s="123">
        <f t="shared" si="29"/>
        <v>0</v>
      </c>
      <c r="Y86" s="123">
        <f t="shared" si="30"/>
        <v>0</v>
      </c>
      <c r="Z86" s="123">
        <f t="shared" si="31"/>
        <v>0</v>
      </c>
      <c r="AA86" s="111"/>
      <c r="AB86" s="111" t="str">
        <f t="shared" si="32"/>
        <v>EN TERMINO</v>
      </c>
      <c r="AC86" s="111" t="str">
        <f t="shared" si="33"/>
        <v/>
      </c>
      <c r="AD86" s="111" t="str">
        <f t="shared" si="34"/>
        <v>EN EJECUCIÓN</v>
      </c>
      <c r="AE86" s="113" t="s">
        <v>3353</v>
      </c>
      <c r="AF86" s="98" t="str">
        <f t="shared" si="35"/>
        <v>H1ACPColombiaRuralMagdalena</v>
      </c>
      <c r="AG86" s="78">
        <f t="shared" si="36"/>
        <v>3</v>
      </c>
      <c r="AH86" s="78" t="str">
        <f t="shared" si="37"/>
        <v>H1ACPColombiaRuralMagdalena - 3</v>
      </c>
      <c r="AI86" s="92">
        <f t="shared" si="38"/>
        <v>3</v>
      </c>
      <c r="AJ86" s="92">
        <f t="shared" si="39"/>
        <v>3</v>
      </c>
      <c r="AK86" s="92" t="str">
        <f t="shared" si="40"/>
        <v>H1ACPColombiaRuralMagdalena.</v>
      </c>
      <c r="AL86" s="92" t="str">
        <f t="shared" si="41"/>
        <v>H1ACPColombiaRuralMagdalena</v>
      </c>
      <c r="AM86" s="83"/>
      <c r="AN86" s="84"/>
      <c r="AO86" s="77"/>
    </row>
    <row r="87" spans="1:41" s="11" customFormat="1" ht="291.95" customHeight="1" x14ac:dyDescent="0.2">
      <c r="A87" s="110">
        <f>IF(ISBLANK(F87),"",COUNTA($F$2:F87))</f>
        <v>65</v>
      </c>
      <c r="B87" s="111">
        <f t="shared" si="0"/>
        <v>86</v>
      </c>
      <c r="C87" s="111">
        <v>2024</v>
      </c>
      <c r="D87" s="111"/>
      <c r="E87" s="111"/>
      <c r="F87" s="112" t="s">
        <v>407</v>
      </c>
      <c r="G87" s="113" t="s">
        <v>15</v>
      </c>
      <c r="H87" s="114" t="s">
        <v>3113</v>
      </c>
      <c r="I87" s="114" t="s">
        <v>3200</v>
      </c>
      <c r="J87" s="115" t="s">
        <v>3293</v>
      </c>
      <c r="K87" s="115" t="s">
        <v>3294</v>
      </c>
      <c r="L87" s="116" t="s">
        <v>3295</v>
      </c>
      <c r="M87" s="116">
        <v>1</v>
      </c>
      <c r="N87" s="117">
        <v>45658</v>
      </c>
      <c r="O87" s="117">
        <v>45746</v>
      </c>
      <c r="P87" s="118">
        <f t="shared" si="1"/>
        <v>12.571428571428571</v>
      </c>
      <c r="Q87" s="113" t="s">
        <v>1055</v>
      </c>
      <c r="R87" s="113" t="s">
        <v>1734</v>
      </c>
      <c r="S87" s="111">
        <v>0</v>
      </c>
      <c r="T87" s="119"/>
      <c r="U87" s="120"/>
      <c r="V87" s="121">
        <f t="shared" si="27"/>
        <v>-1524.8666666666666</v>
      </c>
      <c r="W87" s="122">
        <f t="shared" si="28"/>
        <v>0</v>
      </c>
      <c r="X87" s="123">
        <f t="shared" si="29"/>
        <v>0</v>
      </c>
      <c r="Y87" s="123">
        <f t="shared" si="30"/>
        <v>0</v>
      </c>
      <c r="Z87" s="123">
        <f t="shared" si="31"/>
        <v>0</v>
      </c>
      <c r="AA87" s="111"/>
      <c r="AB87" s="111" t="str">
        <f t="shared" si="32"/>
        <v>EN TERMINO</v>
      </c>
      <c r="AC87" s="111" t="str">
        <f t="shared" si="33"/>
        <v>EN TERMINO</v>
      </c>
      <c r="AD87" s="111" t="str">
        <f t="shared" si="34"/>
        <v>EN EJECUCIÓN</v>
      </c>
      <c r="AE87" s="113" t="s">
        <v>3353</v>
      </c>
      <c r="AF87" s="98" t="str">
        <f t="shared" si="35"/>
        <v>H2ACPColombiaRuralMagdalena</v>
      </c>
      <c r="AG87" s="78">
        <f t="shared" si="36"/>
        <v>1</v>
      </c>
      <c r="AH87" s="78" t="str">
        <f t="shared" si="37"/>
        <v>H2ACPColombiaRuralMagdalena - 1</v>
      </c>
      <c r="AI87" s="92">
        <f t="shared" si="38"/>
        <v>3</v>
      </c>
      <c r="AJ87" s="92">
        <f t="shared" si="39"/>
        <v>3</v>
      </c>
      <c r="AK87" s="92" t="str">
        <f t="shared" si="40"/>
        <v>H2ACPColombiaRuralMagdalena.</v>
      </c>
      <c r="AL87" s="92" t="str">
        <f t="shared" si="41"/>
        <v>H2ACPColombiaRuralMagdalena</v>
      </c>
      <c r="AM87" s="83"/>
      <c r="AN87" s="84"/>
      <c r="AO87" s="77"/>
    </row>
    <row r="88" spans="1:41" s="11" customFormat="1" ht="291.95" customHeight="1" x14ac:dyDescent="0.2">
      <c r="A88" s="110" t="str">
        <f>IF(ISBLANK(F88),"",COUNTA($F$2:F88))</f>
        <v/>
      </c>
      <c r="B88" s="111">
        <f t="shared" si="0"/>
        <v>87</v>
      </c>
      <c r="C88" s="111">
        <v>2024</v>
      </c>
      <c r="D88" s="111"/>
      <c r="E88" s="111"/>
      <c r="F88" s="112"/>
      <c r="G88" s="113" t="s">
        <v>15</v>
      </c>
      <c r="H88" s="114" t="s">
        <v>3114</v>
      </c>
      <c r="I88" s="114" t="s">
        <v>3200</v>
      </c>
      <c r="J88" s="115" t="s">
        <v>3296</v>
      </c>
      <c r="K88" s="115" t="s">
        <v>3297</v>
      </c>
      <c r="L88" s="116" t="s">
        <v>2643</v>
      </c>
      <c r="M88" s="116">
        <v>5</v>
      </c>
      <c r="N88" s="117">
        <v>45658</v>
      </c>
      <c r="O88" s="117">
        <v>45838</v>
      </c>
      <c r="P88" s="118">
        <f t="shared" si="1"/>
        <v>25.714285714285715</v>
      </c>
      <c r="Q88" s="113" t="s">
        <v>1307</v>
      </c>
      <c r="R88" s="113" t="s">
        <v>1721</v>
      </c>
      <c r="S88" s="111">
        <v>0</v>
      </c>
      <c r="T88" s="119"/>
      <c r="U88" s="120"/>
      <c r="V88" s="121">
        <f t="shared" si="27"/>
        <v>-1527.9333333333334</v>
      </c>
      <c r="W88" s="122">
        <f t="shared" si="28"/>
        <v>0</v>
      </c>
      <c r="X88" s="123">
        <f t="shared" si="29"/>
        <v>0</v>
      </c>
      <c r="Y88" s="123">
        <f t="shared" si="30"/>
        <v>0</v>
      </c>
      <c r="Z88" s="123">
        <f t="shared" si="31"/>
        <v>0</v>
      </c>
      <c r="AA88" s="111"/>
      <c r="AB88" s="111" t="str">
        <f t="shared" si="32"/>
        <v>EN TERMINO</v>
      </c>
      <c r="AC88" s="111" t="str">
        <f t="shared" si="33"/>
        <v/>
      </c>
      <c r="AD88" s="111" t="str">
        <f t="shared" si="34"/>
        <v>EN EJECUCIÓN</v>
      </c>
      <c r="AE88" s="113" t="s">
        <v>3353</v>
      </c>
      <c r="AF88" s="98" t="str">
        <f t="shared" si="35"/>
        <v>H2ACPColombiaRuralMagdalena</v>
      </c>
      <c r="AG88" s="78">
        <f t="shared" si="36"/>
        <v>2</v>
      </c>
      <c r="AH88" s="78" t="str">
        <f t="shared" si="37"/>
        <v>H2ACPColombiaRuralMagdalena - 2</v>
      </c>
      <c r="AI88" s="92">
        <f t="shared" si="38"/>
        <v>3</v>
      </c>
      <c r="AJ88" s="92">
        <f t="shared" si="39"/>
        <v>3</v>
      </c>
      <c r="AK88" s="92" t="str">
        <f t="shared" si="40"/>
        <v>H2ACPColombiaRuralMagdalena.</v>
      </c>
      <c r="AL88" s="92" t="str">
        <f t="shared" si="41"/>
        <v>H2ACPColombiaRuralMagdalena</v>
      </c>
      <c r="AM88" s="83"/>
      <c r="AN88" s="84"/>
      <c r="AO88" s="77"/>
    </row>
    <row r="89" spans="1:41" s="11" customFormat="1" ht="291.95" customHeight="1" x14ac:dyDescent="0.2">
      <c r="A89" s="110">
        <f>IF(ISBLANK(F89),"",COUNTA($F$2:F89))</f>
        <v>66</v>
      </c>
      <c r="B89" s="111">
        <f t="shared" si="0"/>
        <v>88</v>
      </c>
      <c r="C89" s="111">
        <v>2024</v>
      </c>
      <c r="D89" s="111"/>
      <c r="E89" s="111"/>
      <c r="F89" s="112" t="s">
        <v>407</v>
      </c>
      <c r="G89" s="113" t="s">
        <v>15</v>
      </c>
      <c r="H89" s="114" t="s">
        <v>3115</v>
      </c>
      <c r="I89" s="114" t="s">
        <v>3201</v>
      </c>
      <c r="J89" s="115" t="s">
        <v>3298</v>
      </c>
      <c r="K89" s="115" t="s">
        <v>3299</v>
      </c>
      <c r="L89" s="116" t="s">
        <v>3300</v>
      </c>
      <c r="M89" s="116">
        <v>2</v>
      </c>
      <c r="N89" s="117">
        <v>45658</v>
      </c>
      <c r="O89" s="117">
        <v>45991</v>
      </c>
      <c r="P89" s="118">
        <f t="shared" si="1"/>
        <v>47.571428571428569</v>
      </c>
      <c r="Q89" s="113" t="s">
        <v>1055</v>
      </c>
      <c r="R89" s="113" t="s">
        <v>1734</v>
      </c>
      <c r="S89" s="111">
        <v>0</v>
      </c>
      <c r="T89" s="119"/>
      <c r="U89" s="120"/>
      <c r="V89" s="121">
        <f t="shared" si="27"/>
        <v>-1533.0333333333333</v>
      </c>
      <c r="W89" s="122">
        <f t="shared" si="28"/>
        <v>0</v>
      </c>
      <c r="X89" s="123">
        <f t="shared" si="29"/>
        <v>0</v>
      </c>
      <c r="Y89" s="123">
        <f t="shared" si="30"/>
        <v>0</v>
      </c>
      <c r="Z89" s="123">
        <f t="shared" si="31"/>
        <v>0</v>
      </c>
      <c r="AA89" s="111"/>
      <c r="AB89" s="111" t="str">
        <f t="shared" si="32"/>
        <v>EN TERMINO</v>
      </c>
      <c r="AC89" s="111" t="str">
        <f t="shared" si="33"/>
        <v>EN TERMINO</v>
      </c>
      <c r="AD89" s="111" t="str">
        <f t="shared" si="34"/>
        <v>EN EJECUCIÓN</v>
      </c>
      <c r="AE89" s="113" t="s">
        <v>3353</v>
      </c>
      <c r="AF89" s="98" t="str">
        <f t="shared" si="35"/>
        <v>H3ACPColombiaRuralMagdalena</v>
      </c>
      <c r="AG89" s="78">
        <f t="shared" si="36"/>
        <v>1</v>
      </c>
      <c r="AH89" s="78" t="str">
        <f t="shared" si="37"/>
        <v>H3ACPColombiaRuralMagdalena - 1</v>
      </c>
      <c r="AI89" s="92">
        <f t="shared" si="38"/>
        <v>3</v>
      </c>
      <c r="AJ89" s="92">
        <f t="shared" si="39"/>
        <v>3</v>
      </c>
      <c r="AK89" s="92" t="str">
        <f t="shared" si="40"/>
        <v>H3ACPColombiaRuralMagdalena.</v>
      </c>
      <c r="AL89" s="92" t="str">
        <f t="shared" si="41"/>
        <v>H3ACPColombiaRuralMagdalena</v>
      </c>
      <c r="AM89" s="83"/>
      <c r="AN89" s="84"/>
      <c r="AO89" s="77"/>
    </row>
    <row r="90" spans="1:41" s="11" customFormat="1" ht="291.95" customHeight="1" x14ac:dyDescent="0.2">
      <c r="A90" s="110" t="str">
        <f>IF(ISBLANK(F90),"",COUNTA($F$2:F90))</f>
        <v/>
      </c>
      <c r="B90" s="111">
        <f t="shared" si="0"/>
        <v>89</v>
      </c>
      <c r="C90" s="111">
        <v>2024</v>
      </c>
      <c r="D90" s="111"/>
      <c r="E90" s="111"/>
      <c r="F90" s="112"/>
      <c r="G90" s="113" t="s">
        <v>15</v>
      </c>
      <c r="H90" s="114" t="s">
        <v>3116</v>
      </c>
      <c r="I90" s="114" t="s">
        <v>3201</v>
      </c>
      <c r="J90" s="115" t="s">
        <v>3301</v>
      </c>
      <c r="K90" s="115" t="s">
        <v>3302</v>
      </c>
      <c r="L90" s="116" t="s">
        <v>3303</v>
      </c>
      <c r="M90" s="116">
        <v>6</v>
      </c>
      <c r="N90" s="117">
        <v>45658</v>
      </c>
      <c r="O90" s="117">
        <v>45868</v>
      </c>
      <c r="P90" s="118">
        <f t="shared" si="1"/>
        <v>30</v>
      </c>
      <c r="Q90" s="113" t="s">
        <v>1055</v>
      </c>
      <c r="R90" s="113" t="s">
        <v>1734</v>
      </c>
      <c r="S90" s="111">
        <v>0</v>
      </c>
      <c r="T90" s="119"/>
      <c r="U90" s="120"/>
      <c r="V90" s="121">
        <f t="shared" si="27"/>
        <v>-1528.9333333333334</v>
      </c>
      <c r="W90" s="122">
        <f t="shared" si="28"/>
        <v>0</v>
      </c>
      <c r="X90" s="123">
        <f t="shared" si="29"/>
        <v>0</v>
      </c>
      <c r="Y90" s="123">
        <f t="shared" si="30"/>
        <v>0</v>
      </c>
      <c r="Z90" s="123">
        <f t="shared" si="31"/>
        <v>0</v>
      </c>
      <c r="AA90" s="111"/>
      <c r="AB90" s="111" t="str">
        <f t="shared" si="32"/>
        <v>EN TERMINO</v>
      </c>
      <c r="AC90" s="111" t="str">
        <f t="shared" si="33"/>
        <v/>
      </c>
      <c r="AD90" s="111" t="str">
        <f t="shared" si="34"/>
        <v>EN EJECUCIÓN</v>
      </c>
      <c r="AE90" s="113" t="s">
        <v>3353</v>
      </c>
      <c r="AF90" s="98" t="str">
        <f t="shared" si="35"/>
        <v>H3ACPColombiaRuralMagdalena</v>
      </c>
      <c r="AG90" s="78">
        <f t="shared" si="36"/>
        <v>2</v>
      </c>
      <c r="AH90" s="78" t="str">
        <f t="shared" si="37"/>
        <v>H3ACPColombiaRuralMagdalena - 2</v>
      </c>
      <c r="AI90" s="92">
        <f t="shared" si="38"/>
        <v>3</v>
      </c>
      <c r="AJ90" s="92">
        <f t="shared" si="39"/>
        <v>3</v>
      </c>
      <c r="AK90" s="92" t="str">
        <f t="shared" si="40"/>
        <v>H3ACPColombiaRuralMagdalena.</v>
      </c>
      <c r="AL90" s="92" t="str">
        <f t="shared" si="41"/>
        <v>H3ACPColombiaRuralMagdalena</v>
      </c>
      <c r="AM90" s="83"/>
      <c r="AN90" s="84"/>
      <c r="AO90" s="77"/>
    </row>
    <row r="91" spans="1:41" s="11" customFormat="1" ht="291.95" customHeight="1" x14ac:dyDescent="0.2">
      <c r="A91" s="110">
        <f>IF(ISBLANK(F91),"",COUNTA($F$2:F91))</f>
        <v>67</v>
      </c>
      <c r="B91" s="111">
        <f t="shared" si="0"/>
        <v>90</v>
      </c>
      <c r="C91" s="111">
        <v>2024</v>
      </c>
      <c r="D91" s="111"/>
      <c r="E91" s="111"/>
      <c r="F91" s="112" t="s">
        <v>1759</v>
      </c>
      <c r="G91" s="113" t="s">
        <v>15</v>
      </c>
      <c r="H91" s="114" t="s">
        <v>3117</v>
      </c>
      <c r="I91" s="114" t="s">
        <v>3202</v>
      </c>
      <c r="J91" s="115" t="s">
        <v>3266</v>
      </c>
      <c r="K91" s="115" t="s">
        <v>3259</v>
      </c>
      <c r="L91" s="116" t="s">
        <v>3304</v>
      </c>
      <c r="M91" s="116">
        <v>1</v>
      </c>
      <c r="N91" s="117">
        <v>45641</v>
      </c>
      <c r="O91" s="117">
        <v>46022</v>
      </c>
      <c r="P91" s="118">
        <f t="shared" si="1"/>
        <v>54.428571428571431</v>
      </c>
      <c r="Q91" s="113" t="s">
        <v>1055</v>
      </c>
      <c r="R91" s="113" t="s">
        <v>1734</v>
      </c>
      <c r="S91" s="111">
        <v>0</v>
      </c>
      <c r="T91" s="119"/>
      <c r="U91" s="120"/>
      <c r="V91" s="121">
        <f t="shared" si="27"/>
        <v>-1534.0666666666666</v>
      </c>
      <c r="W91" s="122">
        <f t="shared" si="28"/>
        <v>0</v>
      </c>
      <c r="X91" s="123">
        <f t="shared" si="29"/>
        <v>0</v>
      </c>
      <c r="Y91" s="123">
        <f t="shared" si="30"/>
        <v>0</v>
      </c>
      <c r="Z91" s="123">
        <f t="shared" si="31"/>
        <v>0</v>
      </c>
      <c r="AA91" s="111"/>
      <c r="AB91" s="111" t="str">
        <f t="shared" si="32"/>
        <v>EN TERMINO</v>
      </c>
      <c r="AC91" s="111" t="str">
        <f t="shared" si="33"/>
        <v>EN TERMINO</v>
      </c>
      <c r="AD91" s="111" t="str">
        <f t="shared" si="34"/>
        <v>EN EJECUCIÓN</v>
      </c>
      <c r="AE91" s="113" t="s">
        <v>3353</v>
      </c>
      <c r="AF91" s="98" t="str">
        <f t="shared" si="35"/>
        <v>H4ACPColombiaRuralMagdalena</v>
      </c>
      <c r="AG91" s="78">
        <f t="shared" si="36"/>
        <v>1</v>
      </c>
      <c r="AH91" s="78" t="str">
        <f t="shared" si="37"/>
        <v>H4ACPColombiaRuralMagdalena - 1</v>
      </c>
      <c r="AI91" s="92">
        <f t="shared" si="38"/>
        <v>3</v>
      </c>
      <c r="AJ91" s="92">
        <f t="shared" si="39"/>
        <v>3</v>
      </c>
      <c r="AK91" s="92" t="str">
        <f t="shared" si="40"/>
        <v>H4ACPColombiaRuralMagdalena.</v>
      </c>
      <c r="AL91" s="92" t="str">
        <f t="shared" si="41"/>
        <v>H4ACPColombiaRuralMagdalena</v>
      </c>
      <c r="AM91" s="83"/>
      <c r="AN91" s="84"/>
      <c r="AO91" s="77"/>
    </row>
    <row r="92" spans="1:41" s="11" customFormat="1" ht="291.95" customHeight="1" x14ac:dyDescent="0.2">
      <c r="A92" s="110">
        <f>IF(ISBLANK(F92),"",COUNTA($F$2:F92))</f>
        <v>68</v>
      </c>
      <c r="B92" s="111">
        <f t="shared" si="0"/>
        <v>91</v>
      </c>
      <c r="C92" s="111">
        <v>2024</v>
      </c>
      <c r="D92" s="111"/>
      <c r="E92" s="111"/>
      <c r="F92" s="112" t="s">
        <v>1759</v>
      </c>
      <c r="G92" s="113" t="s">
        <v>15</v>
      </c>
      <c r="H92" s="114" t="s">
        <v>3118</v>
      </c>
      <c r="I92" s="114" t="s">
        <v>3203</v>
      </c>
      <c r="J92" s="115" t="s">
        <v>3266</v>
      </c>
      <c r="K92" s="115" t="s">
        <v>3259</v>
      </c>
      <c r="L92" s="116" t="s">
        <v>3304</v>
      </c>
      <c r="M92" s="116">
        <v>1</v>
      </c>
      <c r="N92" s="117">
        <v>45641</v>
      </c>
      <c r="O92" s="117">
        <v>46022</v>
      </c>
      <c r="P92" s="118">
        <f t="shared" si="1"/>
        <v>54.428571428571431</v>
      </c>
      <c r="Q92" s="113" t="s">
        <v>1055</v>
      </c>
      <c r="R92" s="113" t="s">
        <v>1734</v>
      </c>
      <c r="S92" s="111">
        <v>0</v>
      </c>
      <c r="T92" s="119"/>
      <c r="U92" s="120"/>
      <c r="V92" s="121">
        <f t="shared" si="27"/>
        <v>-1534.0666666666666</v>
      </c>
      <c r="W92" s="122">
        <f t="shared" si="28"/>
        <v>0</v>
      </c>
      <c r="X92" s="123">
        <f t="shared" si="29"/>
        <v>0</v>
      </c>
      <c r="Y92" s="123">
        <f t="shared" si="30"/>
        <v>0</v>
      </c>
      <c r="Z92" s="123">
        <f t="shared" si="31"/>
        <v>0</v>
      </c>
      <c r="AA92" s="111"/>
      <c r="AB92" s="111" t="str">
        <f t="shared" si="32"/>
        <v>EN TERMINO</v>
      </c>
      <c r="AC92" s="111" t="str">
        <f t="shared" si="33"/>
        <v>EN TERMINO</v>
      </c>
      <c r="AD92" s="111" t="str">
        <f t="shared" si="34"/>
        <v>EN EJECUCIÓN</v>
      </c>
      <c r="AE92" s="113" t="s">
        <v>3353</v>
      </c>
      <c r="AF92" s="98" t="str">
        <f t="shared" si="35"/>
        <v>H5ACPColombiaRuralMagdalena</v>
      </c>
      <c r="AG92" s="78">
        <f t="shared" si="36"/>
        <v>1</v>
      </c>
      <c r="AH92" s="78" t="str">
        <f t="shared" si="37"/>
        <v>H5ACPColombiaRuralMagdalena - 1</v>
      </c>
      <c r="AI92" s="92">
        <f t="shared" si="38"/>
        <v>3</v>
      </c>
      <c r="AJ92" s="92">
        <f t="shared" si="39"/>
        <v>3</v>
      </c>
      <c r="AK92" s="92" t="str">
        <f t="shared" si="40"/>
        <v>H5ACPColombiaRuralMagdalena.</v>
      </c>
      <c r="AL92" s="92" t="str">
        <f t="shared" si="41"/>
        <v>H5ACPColombiaRuralMagdalena</v>
      </c>
      <c r="AM92" s="83"/>
      <c r="AN92" s="84"/>
      <c r="AO92" s="77"/>
    </row>
    <row r="93" spans="1:41" s="11" customFormat="1" ht="291.95" customHeight="1" x14ac:dyDescent="0.2">
      <c r="A93" s="110">
        <f>IF(ISBLANK(F93),"",COUNTA($F$2:F93))</f>
        <v>69</v>
      </c>
      <c r="B93" s="111">
        <f t="shared" si="0"/>
        <v>92</v>
      </c>
      <c r="C93" s="111">
        <v>2024</v>
      </c>
      <c r="D93" s="111"/>
      <c r="E93" s="111"/>
      <c r="F93" s="112" t="s">
        <v>1759</v>
      </c>
      <c r="G93" s="113" t="s">
        <v>15</v>
      </c>
      <c r="H93" s="114" t="s">
        <v>3119</v>
      </c>
      <c r="I93" s="114" t="s">
        <v>3204</v>
      </c>
      <c r="J93" s="115" t="s">
        <v>3266</v>
      </c>
      <c r="K93" s="115" t="s">
        <v>3259</v>
      </c>
      <c r="L93" s="116" t="s">
        <v>3304</v>
      </c>
      <c r="M93" s="116">
        <v>1</v>
      </c>
      <c r="N93" s="117">
        <v>45641</v>
      </c>
      <c r="O93" s="117">
        <v>46022</v>
      </c>
      <c r="P93" s="118">
        <f t="shared" si="1"/>
        <v>54.428571428571431</v>
      </c>
      <c r="Q93" s="113" t="s">
        <v>1055</v>
      </c>
      <c r="R93" s="113" t="s">
        <v>1734</v>
      </c>
      <c r="S93" s="111">
        <v>0</v>
      </c>
      <c r="T93" s="119"/>
      <c r="U93" s="120"/>
      <c r="V93" s="121">
        <f t="shared" si="27"/>
        <v>-1534.0666666666666</v>
      </c>
      <c r="W93" s="122">
        <f t="shared" si="28"/>
        <v>0</v>
      </c>
      <c r="X93" s="123">
        <f t="shared" si="29"/>
        <v>0</v>
      </c>
      <c r="Y93" s="123">
        <f t="shared" si="30"/>
        <v>0</v>
      </c>
      <c r="Z93" s="123">
        <f t="shared" si="31"/>
        <v>0</v>
      </c>
      <c r="AA93" s="111"/>
      <c r="AB93" s="111" t="str">
        <f t="shared" si="32"/>
        <v>EN TERMINO</v>
      </c>
      <c r="AC93" s="111" t="str">
        <f t="shared" si="33"/>
        <v>EN TERMINO</v>
      </c>
      <c r="AD93" s="111" t="str">
        <f t="shared" si="34"/>
        <v>EN EJECUCIÓN</v>
      </c>
      <c r="AE93" s="113" t="s">
        <v>3353</v>
      </c>
      <c r="AF93" s="98" t="str">
        <f t="shared" si="35"/>
        <v>H6ACPColombiaRuralMagdalena</v>
      </c>
      <c r="AG93" s="78">
        <f t="shared" si="36"/>
        <v>1</v>
      </c>
      <c r="AH93" s="78" t="str">
        <f t="shared" si="37"/>
        <v>H6ACPColombiaRuralMagdalena - 1</v>
      </c>
      <c r="AI93" s="92">
        <f t="shared" si="38"/>
        <v>3</v>
      </c>
      <c r="AJ93" s="92">
        <f t="shared" si="39"/>
        <v>3</v>
      </c>
      <c r="AK93" s="92" t="str">
        <f t="shared" si="40"/>
        <v>H6ACPColombiaRuralMagdalena.</v>
      </c>
      <c r="AL93" s="92" t="str">
        <f t="shared" si="41"/>
        <v>H6ACPColombiaRuralMagdalena</v>
      </c>
      <c r="AM93" s="83"/>
      <c r="AN93" s="84"/>
      <c r="AO93" s="77"/>
    </row>
    <row r="94" spans="1:41" s="11" customFormat="1" ht="291.95" customHeight="1" x14ac:dyDescent="0.2">
      <c r="A94" s="110">
        <f>IF(ISBLANK(F94),"",COUNTA($F$2:F94))</f>
        <v>70</v>
      </c>
      <c r="B94" s="111">
        <f t="shared" si="0"/>
        <v>93</v>
      </c>
      <c r="C94" s="111">
        <v>2024</v>
      </c>
      <c r="D94" s="111"/>
      <c r="E94" s="111"/>
      <c r="F94" s="112" t="s">
        <v>1759</v>
      </c>
      <c r="G94" s="113" t="s">
        <v>15</v>
      </c>
      <c r="H94" s="114" t="s">
        <v>3120</v>
      </c>
      <c r="I94" s="114" t="s">
        <v>3205</v>
      </c>
      <c r="J94" s="115" t="s">
        <v>3266</v>
      </c>
      <c r="K94" s="115" t="s">
        <v>3259</v>
      </c>
      <c r="L94" s="116" t="s">
        <v>3304</v>
      </c>
      <c r="M94" s="116">
        <v>1</v>
      </c>
      <c r="N94" s="117">
        <v>45641</v>
      </c>
      <c r="O94" s="117">
        <v>46022</v>
      </c>
      <c r="P94" s="118">
        <f t="shared" si="1"/>
        <v>54.428571428571431</v>
      </c>
      <c r="Q94" s="113" t="s">
        <v>1055</v>
      </c>
      <c r="R94" s="113" t="s">
        <v>1734</v>
      </c>
      <c r="S94" s="111">
        <v>0</v>
      </c>
      <c r="T94" s="119"/>
      <c r="U94" s="120"/>
      <c r="V94" s="121">
        <f t="shared" si="27"/>
        <v>-1534.0666666666666</v>
      </c>
      <c r="W94" s="122">
        <f t="shared" si="28"/>
        <v>0</v>
      </c>
      <c r="X94" s="123">
        <f t="shared" si="29"/>
        <v>0</v>
      </c>
      <c r="Y94" s="123">
        <f t="shared" si="30"/>
        <v>0</v>
      </c>
      <c r="Z94" s="123">
        <f t="shared" si="31"/>
        <v>0</v>
      </c>
      <c r="AA94" s="111"/>
      <c r="AB94" s="111" t="str">
        <f t="shared" si="32"/>
        <v>EN TERMINO</v>
      </c>
      <c r="AC94" s="111" t="str">
        <f t="shared" si="33"/>
        <v>EN TERMINO</v>
      </c>
      <c r="AD94" s="111" t="str">
        <f t="shared" si="34"/>
        <v>EN EJECUCIÓN</v>
      </c>
      <c r="AE94" s="113" t="s">
        <v>3353</v>
      </c>
      <c r="AF94" s="98" t="str">
        <f t="shared" si="35"/>
        <v>H7ACPColombiaRuralMagdalena</v>
      </c>
      <c r="AG94" s="78">
        <f t="shared" si="36"/>
        <v>1</v>
      </c>
      <c r="AH94" s="78" t="str">
        <f t="shared" si="37"/>
        <v>H7ACPColombiaRuralMagdalena - 1</v>
      </c>
      <c r="AI94" s="92">
        <f t="shared" si="38"/>
        <v>3</v>
      </c>
      <c r="AJ94" s="92">
        <f t="shared" si="39"/>
        <v>3</v>
      </c>
      <c r="AK94" s="92" t="str">
        <f t="shared" si="40"/>
        <v>H7ACPColombiaRuralMagdalena.</v>
      </c>
      <c r="AL94" s="92" t="str">
        <f t="shared" si="41"/>
        <v>H7ACPColombiaRuralMagdalena</v>
      </c>
      <c r="AM94" s="83"/>
      <c r="AN94" s="84"/>
      <c r="AO94" s="77"/>
    </row>
    <row r="95" spans="1:41" s="11" customFormat="1" ht="291.95" customHeight="1" x14ac:dyDescent="0.2">
      <c r="A95" s="110">
        <f>IF(ISBLANK(F95),"",COUNTA($F$2:F95))</f>
        <v>71</v>
      </c>
      <c r="B95" s="111">
        <f t="shared" si="0"/>
        <v>94</v>
      </c>
      <c r="C95" s="111">
        <v>2024</v>
      </c>
      <c r="D95" s="111"/>
      <c r="E95" s="111"/>
      <c r="F95" s="112" t="s">
        <v>407</v>
      </c>
      <c r="G95" s="113" t="s">
        <v>15</v>
      </c>
      <c r="H95" s="114" t="s">
        <v>3121</v>
      </c>
      <c r="I95" s="114" t="s">
        <v>3206</v>
      </c>
      <c r="J95" s="115" t="s">
        <v>3305</v>
      </c>
      <c r="K95" s="115" t="s">
        <v>3283</v>
      </c>
      <c r="L95" s="116" t="s">
        <v>3306</v>
      </c>
      <c r="M95" s="116">
        <v>1</v>
      </c>
      <c r="N95" s="117">
        <v>45641</v>
      </c>
      <c r="O95" s="117">
        <v>45838</v>
      </c>
      <c r="P95" s="118">
        <f t="shared" si="1"/>
        <v>28.142857142857142</v>
      </c>
      <c r="Q95" s="113" t="s">
        <v>1055</v>
      </c>
      <c r="R95" s="113" t="s">
        <v>1734</v>
      </c>
      <c r="S95" s="111">
        <v>0</v>
      </c>
      <c r="T95" s="119"/>
      <c r="U95" s="120"/>
      <c r="V95" s="121">
        <f t="shared" si="27"/>
        <v>-1527.9333333333334</v>
      </c>
      <c r="W95" s="122">
        <f t="shared" si="28"/>
        <v>0</v>
      </c>
      <c r="X95" s="123">
        <f t="shared" si="29"/>
        <v>0</v>
      </c>
      <c r="Y95" s="123">
        <f t="shared" si="30"/>
        <v>0</v>
      </c>
      <c r="Z95" s="123">
        <f t="shared" si="31"/>
        <v>0</v>
      </c>
      <c r="AA95" s="111"/>
      <c r="AB95" s="111" t="str">
        <f t="shared" si="32"/>
        <v>EN TERMINO</v>
      </c>
      <c r="AC95" s="111" t="str">
        <f t="shared" si="33"/>
        <v>EN TERMINO</v>
      </c>
      <c r="AD95" s="111" t="str">
        <f t="shared" si="34"/>
        <v>EN EJECUCIÓN</v>
      </c>
      <c r="AE95" s="113" t="s">
        <v>3353</v>
      </c>
      <c r="AF95" s="98" t="str">
        <f t="shared" si="35"/>
        <v>H8ACPColombiaRuralMagdalena</v>
      </c>
      <c r="AG95" s="78">
        <f t="shared" si="36"/>
        <v>1</v>
      </c>
      <c r="AH95" s="78" t="str">
        <f t="shared" si="37"/>
        <v>H8ACPColombiaRuralMagdalena - 1</v>
      </c>
      <c r="AI95" s="92">
        <f t="shared" si="38"/>
        <v>3</v>
      </c>
      <c r="AJ95" s="92">
        <f t="shared" si="39"/>
        <v>3</v>
      </c>
      <c r="AK95" s="92" t="str">
        <f t="shared" si="40"/>
        <v>H8ACPColombiaRuralMagdalena.</v>
      </c>
      <c r="AL95" s="92" t="str">
        <f t="shared" si="41"/>
        <v>H8ACPColombiaRuralMagdalena</v>
      </c>
      <c r="AM95" s="83"/>
      <c r="AN95" s="84"/>
      <c r="AO95" s="77"/>
    </row>
    <row r="96" spans="1:41" s="11" customFormat="1" ht="291.95" customHeight="1" x14ac:dyDescent="0.2">
      <c r="A96" s="110">
        <f>IF(ISBLANK(F96),"",COUNTA($F$2:F96))</f>
        <v>72</v>
      </c>
      <c r="B96" s="111">
        <f t="shared" si="0"/>
        <v>95</v>
      </c>
      <c r="C96" s="111">
        <v>2024</v>
      </c>
      <c r="D96" s="111"/>
      <c r="E96" s="111"/>
      <c r="F96" s="112" t="s">
        <v>407</v>
      </c>
      <c r="G96" s="113" t="s">
        <v>3175</v>
      </c>
      <c r="H96" s="114" t="s">
        <v>3122</v>
      </c>
      <c r="I96" s="114" t="s">
        <v>3207</v>
      </c>
      <c r="J96" s="115" t="s">
        <v>3237</v>
      </c>
      <c r="K96" s="115" t="s">
        <v>3238</v>
      </c>
      <c r="L96" s="116" t="s">
        <v>3307</v>
      </c>
      <c r="M96" s="116">
        <v>1</v>
      </c>
      <c r="N96" s="117">
        <v>45637</v>
      </c>
      <c r="O96" s="117">
        <v>45838</v>
      </c>
      <c r="P96" s="118">
        <f t="shared" si="1"/>
        <v>28.714285714285715</v>
      </c>
      <c r="Q96" s="113" t="s">
        <v>1055</v>
      </c>
      <c r="R96" s="113" t="s">
        <v>1734</v>
      </c>
      <c r="S96" s="111">
        <v>0</v>
      </c>
      <c r="T96" s="119"/>
      <c r="U96" s="120"/>
      <c r="V96" s="121">
        <f t="shared" si="27"/>
        <v>-1527.9333333333334</v>
      </c>
      <c r="W96" s="122">
        <f t="shared" si="28"/>
        <v>0</v>
      </c>
      <c r="X96" s="123">
        <f t="shared" si="29"/>
        <v>0</v>
      </c>
      <c r="Y96" s="123">
        <f t="shared" si="30"/>
        <v>0</v>
      </c>
      <c r="Z96" s="123">
        <f t="shared" si="31"/>
        <v>0</v>
      </c>
      <c r="AA96" s="111"/>
      <c r="AB96" s="111" t="str">
        <f t="shared" si="32"/>
        <v>EN TERMINO</v>
      </c>
      <c r="AC96" s="111" t="str">
        <f t="shared" si="33"/>
        <v>EN TERMINO</v>
      </c>
      <c r="AD96" s="111" t="str">
        <f t="shared" si="34"/>
        <v>EN EJECUCIÓN</v>
      </c>
      <c r="AE96" s="113" t="s">
        <v>3354</v>
      </c>
      <c r="AF96" s="98" t="str">
        <f t="shared" si="35"/>
        <v>H1ACPColombiaRuralCórdoba</v>
      </c>
      <c r="AG96" s="78">
        <f t="shared" si="36"/>
        <v>1</v>
      </c>
      <c r="AH96" s="78" t="str">
        <f t="shared" si="37"/>
        <v>H1ACPColombiaRuralCórdoba - 1</v>
      </c>
      <c r="AI96" s="92">
        <f t="shared" si="38"/>
        <v>3</v>
      </c>
      <c r="AJ96" s="92">
        <f t="shared" si="39"/>
        <v>3</v>
      </c>
      <c r="AK96" s="92" t="str">
        <f t="shared" si="40"/>
        <v>H1ACPColombiaRuralCórdoba.</v>
      </c>
      <c r="AL96" s="92" t="str">
        <f t="shared" si="41"/>
        <v>H1ACPColombiaRuralCórdoba</v>
      </c>
      <c r="AM96" s="83"/>
      <c r="AN96" s="84"/>
      <c r="AO96" s="77"/>
    </row>
    <row r="97" spans="1:41" s="11" customFormat="1" ht="291.95" customHeight="1" x14ac:dyDescent="0.2">
      <c r="A97" s="110" t="str">
        <f>IF(ISBLANK(F97),"",COUNTA($F$2:F97))</f>
        <v/>
      </c>
      <c r="B97" s="111">
        <f t="shared" si="0"/>
        <v>96</v>
      </c>
      <c r="C97" s="111">
        <v>2024</v>
      </c>
      <c r="D97" s="111"/>
      <c r="E97" s="111"/>
      <c r="F97" s="112"/>
      <c r="G97" s="113" t="s">
        <v>3175</v>
      </c>
      <c r="H97" s="114" t="s">
        <v>3123</v>
      </c>
      <c r="I97" s="114" t="s">
        <v>3207</v>
      </c>
      <c r="J97" s="115" t="s">
        <v>3240</v>
      </c>
      <c r="K97" s="115" t="s">
        <v>3241</v>
      </c>
      <c r="L97" s="116" t="s">
        <v>3242</v>
      </c>
      <c r="M97" s="116">
        <v>12</v>
      </c>
      <c r="N97" s="117">
        <v>45637</v>
      </c>
      <c r="O97" s="117">
        <v>45848</v>
      </c>
      <c r="P97" s="118">
        <f t="shared" si="1"/>
        <v>30.142857142857142</v>
      </c>
      <c r="Q97" s="113" t="s">
        <v>1398</v>
      </c>
      <c r="R97" s="113" t="s">
        <v>3357</v>
      </c>
      <c r="S97" s="111">
        <v>0</v>
      </c>
      <c r="T97" s="119"/>
      <c r="U97" s="120"/>
      <c r="V97" s="121">
        <f t="shared" si="27"/>
        <v>-1528.2666666666667</v>
      </c>
      <c r="W97" s="122">
        <f t="shared" si="28"/>
        <v>0</v>
      </c>
      <c r="X97" s="123">
        <f t="shared" si="29"/>
        <v>0</v>
      </c>
      <c r="Y97" s="123">
        <f t="shared" si="30"/>
        <v>0</v>
      </c>
      <c r="Z97" s="123">
        <f t="shared" si="31"/>
        <v>0</v>
      </c>
      <c r="AA97" s="111"/>
      <c r="AB97" s="111" t="str">
        <f t="shared" si="32"/>
        <v>EN TERMINO</v>
      </c>
      <c r="AC97" s="111" t="str">
        <f t="shared" si="33"/>
        <v/>
      </c>
      <c r="AD97" s="111" t="str">
        <f t="shared" si="34"/>
        <v>EN EJECUCIÓN</v>
      </c>
      <c r="AE97" s="113" t="s">
        <v>3354</v>
      </c>
      <c r="AF97" s="98" t="str">
        <f t="shared" si="35"/>
        <v>H1ACPColombiaRuralCórdoba</v>
      </c>
      <c r="AG97" s="78">
        <f t="shared" si="36"/>
        <v>2</v>
      </c>
      <c r="AH97" s="78" t="str">
        <f t="shared" si="37"/>
        <v>H1ACPColombiaRuralCórdoba - 2</v>
      </c>
      <c r="AI97" s="92">
        <f t="shared" si="38"/>
        <v>3</v>
      </c>
      <c r="AJ97" s="92">
        <f t="shared" si="39"/>
        <v>3</v>
      </c>
      <c r="AK97" s="92" t="str">
        <f t="shared" si="40"/>
        <v>H1ACPColombiaRuralCórdoba.</v>
      </c>
      <c r="AL97" s="92" t="str">
        <f t="shared" si="41"/>
        <v>H1ACPColombiaRuralCórdoba</v>
      </c>
      <c r="AM97" s="83"/>
      <c r="AN97" s="84"/>
      <c r="AO97" s="77"/>
    </row>
    <row r="98" spans="1:41" s="11" customFormat="1" ht="291.95" customHeight="1" x14ac:dyDescent="0.2">
      <c r="A98" s="110">
        <f>IF(ISBLANK(F98),"",COUNTA($F$2:F98))</f>
        <v>73</v>
      </c>
      <c r="B98" s="111">
        <f t="shared" si="0"/>
        <v>97</v>
      </c>
      <c r="C98" s="111">
        <v>2024</v>
      </c>
      <c r="D98" s="111"/>
      <c r="E98" s="111"/>
      <c r="F98" s="112" t="s">
        <v>407</v>
      </c>
      <c r="G98" s="113" t="s">
        <v>15</v>
      </c>
      <c r="H98" s="114" t="s">
        <v>3124</v>
      </c>
      <c r="I98" s="114" t="s">
        <v>3208</v>
      </c>
      <c r="J98" s="115" t="s">
        <v>3308</v>
      </c>
      <c r="K98" s="115" t="s">
        <v>3309</v>
      </c>
      <c r="L98" s="116" t="s">
        <v>3310</v>
      </c>
      <c r="M98" s="116">
        <v>1</v>
      </c>
      <c r="N98" s="117">
        <v>45641</v>
      </c>
      <c r="O98" s="117">
        <v>46022</v>
      </c>
      <c r="P98" s="118">
        <f t="shared" si="1"/>
        <v>54.428571428571431</v>
      </c>
      <c r="Q98" s="113" t="s">
        <v>1055</v>
      </c>
      <c r="R98" s="113" t="s">
        <v>1734</v>
      </c>
      <c r="S98" s="111">
        <v>0</v>
      </c>
      <c r="T98" s="119"/>
      <c r="U98" s="120"/>
      <c r="V98" s="121">
        <f t="shared" si="27"/>
        <v>-1534.0666666666666</v>
      </c>
      <c r="W98" s="122">
        <f t="shared" si="28"/>
        <v>0</v>
      </c>
      <c r="X98" s="123">
        <f t="shared" si="29"/>
        <v>0</v>
      </c>
      <c r="Y98" s="123">
        <f t="shared" si="30"/>
        <v>0</v>
      </c>
      <c r="Z98" s="123">
        <f t="shared" si="31"/>
        <v>0</v>
      </c>
      <c r="AA98" s="111"/>
      <c r="AB98" s="111" t="str">
        <f t="shared" si="32"/>
        <v>EN TERMINO</v>
      </c>
      <c r="AC98" s="111" t="str">
        <f t="shared" si="33"/>
        <v>EN TERMINO</v>
      </c>
      <c r="AD98" s="111" t="str">
        <f t="shared" si="34"/>
        <v>EN EJECUCIÓN</v>
      </c>
      <c r="AE98" s="113" t="s">
        <v>3354</v>
      </c>
      <c r="AF98" s="98" t="str">
        <f t="shared" si="35"/>
        <v>H2ACPColombiaRuralCórdoba</v>
      </c>
      <c r="AG98" s="78">
        <f t="shared" si="36"/>
        <v>1</v>
      </c>
      <c r="AH98" s="78" t="str">
        <f t="shared" si="37"/>
        <v>H2ACPColombiaRuralCórdoba - 1</v>
      </c>
      <c r="AI98" s="92">
        <f t="shared" si="38"/>
        <v>3</v>
      </c>
      <c r="AJ98" s="92">
        <f t="shared" si="39"/>
        <v>3</v>
      </c>
      <c r="AK98" s="92" t="str">
        <f t="shared" si="40"/>
        <v>H2ACPColombiaRuralCórdoba.</v>
      </c>
      <c r="AL98" s="92" t="str">
        <f t="shared" si="41"/>
        <v>H2ACPColombiaRuralCórdoba</v>
      </c>
      <c r="AM98" s="83"/>
      <c r="AN98" s="84"/>
      <c r="AO98" s="77"/>
    </row>
    <row r="99" spans="1:41" s="11" customFormat="1" ht="291.95" customHeight="1" x14ac:dyDescent="0.2">
      <c r="A99" s="110">
        <f>IF(ISBLANK(F99),"",COUNTA($F$2:F99))</f>
        <v>74</v>
      </c>
      <c r="B99" s="111">
        <f t="shared" si="0"/>
        <v>98</v>
      </c>
      <c r="C99" s="111">
        <v>2024</v>
      </c>
      <c r="D99" s="111"/>
      <c r="E99" s="111"/>
      <c r="F99" s="112" t="s">
        <v>1856</v>
      </c>
      <c r="G99" s="113" t="s">
        <v>15</v>
      </c>
      <c r="H99" s="114" t="s">
        <v>3125</v>
      </c>
      <c r="I99" s="114" t="s">
        <v>3209</v>
      </c>
      <c r="J99" s="115" t="s">
        <v>3246</v>
      </c>
      <c r="K99" s="115" t="s">
        <v>3247</v>
      </c>
      <c r="L99" s="116" t="s">
        <v>3248</v>
      </c>
      <c r="M99" s="116">
        <v>2</v>
      </c>
      <c r="N99" s="117">
        <v>45658</v>
      </c>
      <c r="O99" s="117">
        <v>45991</v>
      </c>
      <c r="P99" s="118">
        <f t="shared" si="1"/>
        <v>47.571428571428569</v>
      </c>
      <c r="Q99" s="113" t="s">
        <v>1055</v>
      </c>
      <c r="R99" s="113" t="s">
        <v>1734</v>
      </c>
      <c r="S99" s="111">
        <v>0</v>
      </c>
      <c r="T99" s="119"/>
      <c r="U99" s="120"/>
      <c r="V99" s="121">
        <f t="shared" si="27"/>
        <v>-1533.0333333333333</v>
      </c>
      <c r="W99" s="122">
        <f t="shared" si="28"/>
        <v>0</v>
      </c>
      <c r="X99" s="123">
        <f t="shared" si="29"/>
        <v>0</v>
      </c>
      <c r="Y99" s="123">
        <f t="shared" si="30"/>
        <v>0</v>
      </c>
      <c r="Z99" s="123">
        <f t="shared" si="31"/>
        <v>0</v>
      </c>
      <c r="AA99" s="111"/>
      <c r="AB99" s="111" t="str">
        <f t="shared" si="32"/>
        <v>EN TERMINO</v>
      </c>
      <c r="AC99" s="111" t="str">
        <f t="shared" si="33"/>
        <v>EN TERMINO</v>
      </c>
      <c r="AD99" s="111" t="str">
        <f t="shared" si="34"/>
        <v>EN EJECUCIÓN</v>
      </c>
      <c r="AE99" s="113" t="s">
        <v>3354</v>
      </c>
      <c r="AF99" s="98" t="str">
        <f t="shared" si="35"/>
        <v>H3ACPColombiaRuralCórdoba</v>
      </c>
      <c r="AG99" s="78">
        <f t="shared" si="36"/>
        <v>1</v>
      </c>
      <c r="AH99" s="78" t="str">
        <f t="shared" si="37"/>
        <v>H3ACPColombiaRuralCórdoba - 1</v>
      </c>
      <c r="AI99" s="92">
        <f t="shared" si="38"/>
        <v>3</v>
      </c>
      <c r="AJ99" s="92">
        <f t="shared" si="39"/>
        <v>3</v>
      </c>
      <c r="AK99" s="92" t="str">
        <f t="shared" si="40"/>
        <v>H3ACPColombiaRuralCórdoba.</v>
      </c>
      <c r="AL99" s="92" t="str">
        <f t="shared" si="41"/>
        <v>H3ACPColombiaRuralCórdoba</v>
      </c>
      <c r="AM99" s="83"/>
      <c r="AN99" s="84"/>
      <c r="AO99" s="77"/>
    </row>
    <row r="100" spans="1:41" s="11" customFormat="1" ht="291.95" customHeight="1" x14ac:dyDescent="0.2">
      <c r="A100" s="110" t="str">
        <f>IF(ISBLANK(F100),"",COUNTA($F$2:F100))</f>
        <v/>
      </c>
      <c r="B100" s="111">
        <f t="shared" si="0"/>
        <v>99</v>
      </c>
      <c r="C100" s="111">
        <v>2024</v>
      </c>
      <c r="D100" s="111"/>
      <c r="E100" s="111"/>
      <c r="F100" s="112"/>
      <c r="G100" s="113" t="s">
        <v>15</v>
      </c>
      <c r="H100" s="114" t="s">
        <v>3126</v>
      </c>
      <c r="I100" s="114" t="s">
        <v>3209</v>
      </c>
      <c r="J100" s="115" t="s">
        <v>3311</v>
      </c>
      <c r="K100" s="115" t="s">
        <v>3302</v>
      </c>
      <c r="L100" s="116" t="s">
        <v>3312</v>
      </c>
      <c r="M100" s="116">
        <v>6</v>
      </c>
      <c r="N100" s="117">
        <v>45658</v>
      </c>
      <c r="O100" s="117">
        <v>45868</v>
      </c>
      <c r="P100" s="118">
        <f t="shared" si="1"/>
        <v>30</v>
      </c>
      <c r="Q100" s="113" t="s">
        <v>1055</v>
      </c>
      <c r="R100" s="113" t="s">
        <v>1734</v>
      </c>
      <c r="S100" s="111">
        <v>0</v>
      </c>
      <c r="T100" s="119"/>
      <c r="U100" s="120"/>
      <c r="V100" s="121">
        <f t="shared" si="27"/>
        <v>-1528.9333333333334</v>
      </c>
      <c r="W100" s="122">
        <f t="shared" si="28"/>
        <v>0</v>
      </c>
      <c r="X100" s="123">
        <f t="shared" si="29"/>
        <v>0</v>
      </c>
      <c r="Y100" s="123">
        <f t="shared" si="30"/>
        <v>0</v>
      </c>
      <c r="Z100" s="123">
        <f t="shared" si="31"/>
        <v>0</v>
      </c>
      <c r="AA100" s="111"/>
      <c r="AB100" s="111" t="str">
        <f t="shared" si="32"/>
        <v>EN TERMINO</v>
      </c>
      <c r="AC100" s="111" t="str">
        <f t="shared" si="33"/>
        <v/>
      </c>
      <c r="AD100" s="111" t="str">
        <f t="shared" si="34"/>
        <v>EN EJECUCIÓN</v>
      </c>
      <c r="AE100" s="113" t="s">
        <v>3354</v>
      </c>
      <c r="AF100" s="98" t="str">
        <f t="shared" si="35"/>
        <v>H3ACPColombiaRuralCórdoba</v>
      </c>
      <c r="AG100" s="78">
        <f t="shared" si="36"/>
        <v>2</v>
      </c>
      <c r="AH100" s="78" t="str">
        <f t="shared" si="37"/>
        <v>H3ACPColombiaRuralCórdoba - 2</v>
      </c>
      <c r="AI100" s="92">
        <f t="shared" si="38"/>
        <v>3</v>
      </c>
      <c r="AJ100" s="92">
        <f t="shared" si="39"/>
        <v>3</v>
      </c>
      <c r="AK100" s="92" t="str">
        <f t="shared" si="40"/>
        <v>H3ACPColombiaRuralCórdoba.</v>
      </c>
      <c r="AL100" s="92" t="str">
        <f t="shared" si="41"/>
        <v>H3ACPColombiaRuralCórdoba</v>
      </c>
      <c r="AM100" s="83"/>
      <c r="AN100" s="84"/>
      <c r="AO100" s="77"/>
    </row>
    <row r="101" spans="1:41" s="11" customFormat="1" ht="291.95" customHeight="1" x14ac:dyDescent="0.2">
      <c r="A101" s="110">
        <f>IF(ISBLANK(F101),"",COUNTA($F$2:F101))</f>
        <v>75</v>
      </c>
      <c r="B101" s="111">
        <f t="shared" si="0"/>
        <v>100</v>
      </c>
      <c r="C101" s="111">
        <v>2024</v>
      </c>
      <c r="D101" s="111"/>
      <c r="E101" s="111"/>
      <c r="F101" s="112" t="s">
        <v>1856</v>
      </c>
      <c r="G101" s="113" t="s">
        <v>15</v>
      </c>
      <c r="H101" s="114" t="s">
        <v>3751</v>
      </c>
      <c r="I101" s="114" t="s">
        <v>3209</v>
      </c>
      <c r="J101" s="115" t="s">
        <v>3246</v>
      </c>
      <c r="K101" s="115" t="s">
        <v>3247</v>
      </c>
      <c r="L101" s="116" t="s">
        <v>3248</v>
      </c>
      <c r="M101" s="116">
        <v>2</v>
      </c>
      <c r="N101" s="117">
        <v>45658</v>
      </c>
      <c r="O101" s="117">
        <v>45991</v>
      </c>
      <c r="P101" s="118">
        <f t="shared" si="1"/>
        <v>47.571428571428569</v>
      </c>
      <c r="Q101" s="113" t="s">
        <v>1055</v>
      </c>
      <c r="R101" s="113" t="s">
        <v>1734</v>
      </c>
      <c r="S101" s="111">
        <v>0</v>
      </c>
      <c r="T101" s="119"/>
      <c r="U101" s="120"/>
      <c r="V101" s="121">
        <f t="shared" si="27"/>
        <v>-1533.0333333333333</v>
      </c>
      <c r="W101" s="122">
        <f t="shared" si="28"/>
        <v>0</v>
      </c>
      <c r="X101" s="123">
        <f t="shared" si="29"/>
        <v>0</v>
      </c>
      <c r="Y101" s="123">
        <f t="shared" si="30"/>
        <v>0</v>
      </c>
      <c r="Z101" s="123">
        <f t="shared" si="31"/>
        <v>0</v>
      </c>
      <c r="AA101" s="111"/>
      <c r="AB101" s="111" t="str">
        <f t="shared" si="32"/>
        <v>EN TERMINO</v>
      </c>
      <c r="AC101" s="111" t="str">
        <f t="shared" si="33"/>
        <v>EN TERMINO</v>
      </c>
      <c r="AD101" s="111" t="str">
        <f t="shared" si="34"/>
        <v>EN EJECUCIÓN</v>
      </c>
      <c r="AE101" s="113" t="s">
        <v>3354</v>
      </c>
      <c r="AF101" s="98" t="str">
        <f t="shared" si="35"/>
        <v>H4ACPColombiaRuralCórdoba</v>
      </c>
      <c r="AG101" s="78">
        <f t="shared" si="36"/>
        <v>1</v>
      </c>
      <c r="AH101" s="78" t="str">
        <f t="shared" si="37"/>
        <v>H4ACPColombiaRuralCórdoba - 1</v>
      </c>
      <c r="AI101" s="92">
        <f t="shared" si="38"/>
        <v>3</v>
      </c>
      <c r="AJ101" s="92">
        <f t="shared" si="39"/>
        <v>3</v>
      </c>
      <c r="AK101" s="92" t="str">
        <f t="shared" si="40"/>
        <v>H4ACPColombiaRuralCórdoba.</v>
      </c>
      <c r="AL101" s="92" t="str">
        <f t="shared" si="41"/>
        <v>H4ACPColombiaRuralCórdoba</v>
      </c>
      <c r="AM101" s="83"/>
      <c r="AN101" s="84"/>
      <c r="AO101" s="77"/>
    </row>
    <row r="102" spans="1:41" s="11" customFormat="1" ht="291.95" customHeight="1" x14ac:dyDescent="0.2">
      <c r="A102" s="110" t="str">
        <f>IF(ISBLANK(F102),"",COUNTA($F$2:F102))</f>
        <v/>
      </c>
      <c r="B102" s="111">
        <f t="shared" si="0"/>
        <v>101</v>
      </c>
      <c r="C102" s="111">
        <v>2024</v>
      </c>
      <c r="D102" s="111"/>
      <c r="E102" s="111"/>
      <c r="F102" s="112"/>
      <c r="G102" s="113" t="s">
        <v>15</v>
      </c>
      <c r="H102" s="114" t="s">
        <v>3752</v>
      </c>
      <c r="I102" s="114" t="s">
        <v>3209</v>
      </c>
      <c r="J102" s="115" t="s">
        <v>3311</v>
      </c>
      <c r="K102" s="115" t="s">
        <v>3313</v>
      </c>
      <c r="L102" s="116" t="s">
        <v>3312</v>
      </c>
      <c r="M102" s="116">
        <v>6</v>
      </c>
      <c r="N102" s="117">
        <v>45658</v>
      </c>
      <c r="O102" s="117">
        <v>45868</v>
      </c>
      <c r="P102" s="118">
        <f t="shared" si="1"/>
        <v>30</v>
      </c>
      <c r="Q102" s="113" t="s">
        <v>1055</v>
      </c>
      <c r="R102" s="113" t="s">
        <v>1734</v>
      </c>
      <c r="S102" s="111">
        <v>0</v>
      </c>
      <c r="T102" s="119"/>
      <c r="U102" s="120"/>
      <c r="V102" s="121">
        <f t="shared" si="27"/>
        <v>-1528.9333333333334</v>
      </c>
      <c r="W102" s="122">
        <f t="shared" si="28"/>
        <v>0</v>
      </c>
      <c r="X102" s="123">
        <f t="shared" si="29"/>
        <v>0</v>
      </c>
      <c r="Y102" s="123">
        <f t="shared" si="30"/>
        <v>0</v>
      </c>
      <c r="Z102" s="123">
        <f t="shared" si="31"/>
        <v>0</v>
      </c>
      <c r="AA102" s="111"/>
      <c r="AB102" s="111" t="str">
        <f t="shared" si="32"/>
        <v>EN TERMINO</v>
      </c>
      <c r="AC102" s="111" t="str">
        <f t="shared" si="33"/>
        <v/>
      </c>
      <c r="AD102" s="111" t="str">
        <f t="shared" si="34"/>
        <v>EN EJECUCIÓN</v>
      </c>
      <c r="AE102" s="113" t="s">
        <v>3354</v>
      </c>
      <c r="AF102" s="98" t="str">
        <f t="shared" si="35"/>
        <v>H4ACPColombiaRuralCórdoba</v>
      </c>
      <c r="AG102" s="78">
        <f t="shared" si="36"/>
        <v>2</v>
      </c>
      <c r="AH102" s="78" t="str">
        <f t="shared" si="37"/>
        <v>H4ACPColombiaRuralCórdoba - 2</v>
      </c>
      <c r="AI102" s="92">
        <f t="shared" si="38"/>
        <v>3</v>
      </c>
      <c r="AJ102" s="92">
        <f t="shared" si="39"/>
        <v>3</v>
      </c>
      <c r="AK102" s="92" t="str">
        <f t="shared" si="40"/>
        <v>H4ACPColombiaRuralCórdoba.</v>
      </c>
      <c r="AL102" s="92" t="str">
        <f t="shared" si="41"/>
        <v>H4ACPColombiaRuralCórdoba</v>
      </c>
      <c r="AM102" s="83"/>
      <c r="AN102" s="84"/>
      <c r="AO102" s="77"/>
    </row>
    <row r="103" spans="1:41" s="11" customFormat="1" ht="291.95" customHeight="1" x14ac:dyDescent="0.2">
      <c r="A103" s="110">
        <f>IF(ISBLANK(F103),"",COUNTA($F$2:F103))</f>
        <v>76</v>
      </c>
      <c r="B103" s="111">
        <f t="shared" si="0"/>
        <v>102</v>
      </c>
      <c r="C103" s="111">
        <v>2024</v>
      </c>
      <c r="D103" s="111"/>
      <c r="E103" s="111"/>
      <c r="F103" s="112" t="s">
        <v>1856</v>
      </c>
      <c r="G103" s="113" t="s">
        <v>15</v>
      </c>
      <c r="H103" s="114" t="s">
        <v>3753</v>
      </c>
      <c r="I103" s="114" t="s">
        <v>3209</v>
      </c>
      <c r="J103" s="115" t="s">
        <v>3246</v>
      </c>
      <c r="K103" s="115" t="s">
        <v>3247</v>
      </c>
      <c r="L103" s="116" t="s">
        <v>3248</v>
      </c>
      <c r="M103" s="116">
        <v>2</v>
      </c>
      <c r="N103" s="117">
        <v>45658</v>
      </c>
      <c r="O103" s="117">
        <v>45991</v>
      </c>
      <c r="P103" s="118">
        <f t="shared" si="1"/>
        <v>47.571428571428569</v>
      </c>
      <c r="Q103" s="113" t="s">
        <v>1055</v>
      </c>
      <c r="R103" s="113" t="s">
        <v>1734</v>
      </c>
      <c r="S103" s="111">
        <v>0</v>
      </c>
      <c r="T103" s="119"/>
      <c r="U103" s="120"/>
      <c r="V103" s="121">
        <f t="shared" si="27"/>
        <v>-1533.0333333333333</v>
      </c>
      <c r="W103" s="122">
        <f t="shared" si="28"/>
        <v>0</v>
      </c>
      <c r="X103" s="123">
        <f t="shared" si="29"/>
        <v>0</v>
      </c>
      <c r="Y103" s="123">
        <f t="shared" si="30"/>
        <v>0</v>
      </c>
      <c r="Z103" s="123">
        <f t="shared" si="31"/>
        <v>0</v>
      </c>
      <c r="AA103" s="111"/>
      <c r="AB103" s="111" t="str">
        <f t="shared" si="32"/>
        <v>EN TERMINO</v>
      </c>
      <c r="AC103" s="111" t="str">
        <f t="shared" si="33"/>
        <v>EN TERMINO</v>
      </c>
      <c r="AD103" s="111" t="str">
        <f t="shared" si="34"/>
        <v>EN EJECUCIÓN</v>
      </c>
      <c r="AE103" s="113" t="s">
        <v>3354</v>
      </c>
      <c r="AF103" s="98" t="str">
        <f t="shared" si="35"/>
        <v>H5ACPColombiaRuralCórdoba</v>
      </c>
      <c r="AG103" s="78">
        <f t="shared" si="36"/>
        <v>1</v>
      </c>
      <c r="AH103" s="78" t="str">
        <f t="shared" si="37"/>
        <v>H5ACPColombiaRuralCórdoba - 1</v>
      </c>
      <c r="AI103" s="92">
        <f t="shared" si="38"/>
        <v>3</v>
      </c>
      <c r="AJ103" s="92">
        <f t="shared" si="39"/>
        <v>3</v>
      </c>
      <c r="AK103" s="92" t="str">
        <f t="shared" si="40"/>
        <v>H5ACPColombiaRuralCórdoba.</v>
      </c>
      <c r="AL103" s="92" t="str">
        <f t="shared" si="41"/>
        <v>H5ACPColombiaRuralCórdoba</v>
      </c>
      <c r="AM103" s="83"/>
      <c r="AN103" s="84"/>
      <c r="AO103" s="77"/>
    </row>
    <row r="104" spans="1:41" s="11" customFormat="1" ht="291.95" customHeight="1" x14ac:dyDescent="0.2">
      <c r="A104" s="110" t="str">
        <f>IF(ISBLANK(F104),"",COUNTA($F$2:F104))</f>
        <v/>
      </c>
      <c r="B104" s="111">
        <f t="shared" si="0"/>
        <v>103</v>
      </c>
      <c r="C104" s="111">
        <v>2024</v>
      </c>
      <c r="D104" s="111"/>
      <c r="E104" s="111"/>
      <c r="F104" s="112"/>
      <c r="G104" s="113" t="s">
        <v>15</v>
      </c>
      <c r="H104" s="114" t="s">
        <v>3754</v>
      </c>
      <c r="I104" s="114" t="s">
        <v>3209</v>
      </c>
      <c r="J104" s="115" t="s">
        <v>3301</v>
      </c>
      <c r="K104" s="115" t="s">
        <v>3314</v>
      </c>
      <c r="L104" s="116" t="s">
        <v>3312</v>
      </c>
      <c r="M104" s="116">
        <v>6</v>
      </c>
      <c r="N104" s="117">
        <v>45658</v>
      </c>
      <c r="O104" s="117">
        <v>45868</v>
      </c>
      <c r="P104" s="118">
        <f t="shared" si="1"/>
        <v>30</v>
      </c>
      <c r="Q104" s="113" t="s">
        <v>1055</v>
      </c>
      <c r="R104" s="113" t="s">
        <v>1734</v>
      </c>
      <c r="S104" s="111">
        <v>0</v>
      </c>
      <c r="T104" s="119"/>
      <c r="U104" s="120"/>
      <c r="V104" s="121">
        <f t="shared" ref="V104:V167" si="42">(U104-O104)/30</f>
        <v>-1528.9333333333334</v>
      </c>
      <c r="W104" s="122">
        <f t="shared" ref="W104:W167" si="43">IF(S104/M104&gt;1,100,+S104/M104*100)</f>
        <v>0</v>
      </c>
      <c r="X104" s="123">
        <f t="shared" ref="X104:X167" si="44">+P104*W104/100</f>
        <v>0</v>
      </c>
      <c r="Y104" s="123">
        <f t="shared" ref="Y104:Y167" si="45">IF(O104&lt;=$AN$1,X104,0)</f>
        <v>0</v>
      </c>
      <c r="Z104" s="123">
        <f t="shared" ref="Z104:Z167" si="46">IF($AN$1&gt;=O104,P104,0)</f>
        <v>0</v>
      </c>
      <c r="AA104" s="111"/>
      <c r="AB104" s="111" t="str">
        <f t="shared" si="32"/>
        <v>EN TERMINO</v>
      </c>
      <c r="AC104" s="111" t="str">
        <f t="shared" si="33"/>
        <v/>
      </c>
      <c r="AD104" s="111" t="str">
        <f t="shared" si="34"/>
        <v>EN EJECUCIÓN</v>
      </c>
      <c r="AE104" s="113" t="s">
        <v>3354</v>
      </c>
      <c r="AF104" s="98" t="str">
        <f t="shared" si="35"/>
        <v>H5ACPColombiaRuralCórdoba</v>
      </c>
      <c r="AG104" s="78">
        <f t="shared" si="36"/>
        <v>2</v>
      </c>
      <c r="AH104" s="78" t="str">
        <f t="shared" si="37"/>
        <v>H5ACPColombiaRuralCórdoba - 2</v>
      </c>
      <c r="AI104" s="92">
        <f t="shared" si="38"/>
        <v>3</v>
      </c>
      <c r="AJ104" s="92">
        <f t="shared" si="39"/>
        <v>3</v>
      </c>
      <c r="AK104" s="92" t="str">
        <f t="shared" si="40"/>
        <v>H5ACPColombiaRuralCórdoba.</v>
      </c>
      <c r="AL104" s="92" t="str">
        <f t="shared" si="41"/>
        <v>H5ACPColombiaRuralCórdoba</v>
      </c>
      <c r="AM104" s="83"/>
      <c r="AN104" s="84"/>
      <c r="AO104" s="77"/>
    </row>
    <row r="105" spans="1:41" s="11" customFormat="1" ht="291.95" customHeight="1" x14ac:dyDescent="0.2">
      <c r="A105" s="110">
        <f>IF(ISBLANK(F105),"",COUNTA($F$2:F105))</f>
        <v>77</v>
      </c>
      <c r="B105" s="111">
        <f t="shared" si="0"/>
        <v>104</v>
      </c>
      <c r="C105" s="111">
        <v>2024</v>
      </c>
      <c r="D105" s="111"/>
      <c r="E105" s="111"/>
      <c r="F105" s="112" t="s">
        <v>1856</v>
      </c>
      <c r="G105" s="113" t="s">
        <v>15</v>
      </c>
      <c r="H105" s="114" t="s">
        <v>3127</v>
      </c>
      <c r="I105" s="114" t="s">
        <v>3209</v>
      </c>
      <c r="J105" s="115" t="s">
        <v>3246</v>
      </c>
      <c r="K105" s="115" t="s">
        <v>3247</v>
      </c>
      <c r="L105" s="116" t="s">
        <v>3248</v>
      </c>
      <c r="M105" s="116">
        <v>2</v>
      </c>
      <c r="N105" s="117">
        <v>45658</v>
      </c>
      <c r="O105" s="117">
        <v>45991</v>
      </c>
      <c r="P105" s="118">
        <f t="shared" si="1"/>
        <v>47.571428571428569</v>
      </c>
      <c r="Q105" s="113" t="s">
        <v>1055</v>
      </c>
      <c r="R105" s="113" t="s">
        <v>1734</v>
      </c>
      <c r="S105" s="111">
        <v>0</v>
      </c>
      <c r="T105" s="119"/>
      <c r="U105" s="120"/>
      <c r="V105" s="121">
        <f t="shared" si="42"/>
        <v>-1533.0333333333333</v>
      </c>
      <c r="W105" s="122">
        <f t="shared" si="43"/>
        <v>0</v>
      </c>
      <c r="X105" s="123">
        <f t="shared" si="44"/>
        <v>0</v>
      </c>
      <c r="Y105" s="123">
        <f t="shared" si="45"/>
        <v>0</v>
      </c>
      <c r="Z105" s="123">
        <f t="shared" si="46"/>
        <v>0</v>
      </c>
      <c r="AA105" s="111"/>
      <c r="AB105" s="111" t="str">
        <f t="shared" si="32"/>
        <v>EN TERMINO</v>
      </c>
      <c r="AC105" s="111" t="str">
        <f t="shared" si="33"/>
        <v>EN TERMINO</v>
      </c>
      <c r="AD105" s="111" t="str">
        <f t="shared" si="34"/>
        <v>EN EJECUCIÓN</v>
      </c>
      <c r="AE105" s="113" t="s">
        <v>3354</v>
      </c>
      <c r="AF105" s="98" t="str">
        <f t="shared" si="35"/>
        <v>H6ACPColombiaRuralCórdoba</v>
      </c>
      <c r="AG105" s="78">
        <f t="shared" si="36"/>
        <v>1</v>
      </c>
      <c r="AH105" s="78" t="str">
        <f t="shared" si="37"/>
        <v>H6ACPColombiaRuralCórdoba - 1</v>
      </c>
      <c r="AI105" s="92">
        <f t="shared" si="38"/>
        <v>3</v>
      </c>
      <c r="AJ105" s="92">
        <f t="shared" si="39"/>
        <v>3</v>
      </c>
      <c r="AK105" s="92" t="str">
        <f t="shared" si="40"/>
        <v>H6ACPColombiaRuralCórdoba.</v>
      </c>
      <c r="AL105" s="92" t="str">
        <f t="shared" si="41"/>
        <v>H6ACPColombiaRuralCórdoba</v>
      </c>
      <c r="AM105" s="83"/>
      <c r="AN105" s="84"/>
      <c r="AO105" s="77"/>
    </row>
    <row r="106" spans="1:41" s="11" customFormat="1" ht="291.95" customHeight="1" x14ac:dyDescent="0.2">
      <c r="A106" s="110" t="str">
        <f>IF(ISBLANK(F106),"",COUNTA($F$2:F106))</f>
        <v/>
      </c>
      <c r="B106" s="111">
        <f t="shared" si="0"/>
        <v>105</v>
      </c>
      <c r="C106" s="111">
        <v>2024</v>
      </c>
      <c r="D106" s="111"/>
      <c r="E106" s="111"/>
      <c r="F106" s="112"/>
      <c r="G106" s="113" t="s">
        <v>15</v>
      </c>
      <c r="H106" s="114" t="s">
        <v>3128</v>
      </c>
      <c r="I106" s="114" t="s">
        <v>3209</v>
      </c>
      <c r="J106" s="115" t="s">
        <v>3301</v>
      </c>
      <c r="K106" s="115" t="s">
        <v>3315</v>
      </c>
      <c r="L106" s="116" t="s">
        <v>3312</v>
      </c>
      <c r="M106" s="116">
        <v>6</v>
      </c>
      <c r="N106" s="117">
        <v>45658</v>
      </c>
      <c r="O106" s="117">
        <v>45868</v>
      </c>
      <c r="P106" s="118">
        <f t="shared" si="1"/>
        <v>30</v>
      </c>
      <c r="Q106" s="113" t="s">
        <v>1055</v>
      </c>
      <c r="R106" s="113" t="s">
        <v>1734</v>
      </c>
      <c r="S106" s="111">
        <v>0</v>
      </c>
      <c r="T106" s="119"/>
      <c r="U106" s="120"/>
      <c r="V106" s="121">
        <f t="shared" si="42"/>
        <v>-1528.9333333333334</v>
      </c>
      <c r="W106" s="122">
        <f t="shared" si="43"/>
        <v>0</v>
      </c>
      <c r="X106" s="123">
        <f t="shared" si="44"/>
        <v>0</v>
      </c>
      <c r="Y106" s="123">
        <f t="shared" si="45"/>
        <v>0</v>
      </c>
      <c r="Z106" s="123">
        <f t="shared" si="46"/>
        <v>0</v>
      </c>
      <c r="AA106" s="111"/>
      <c r="AB106" s="111" t="str">
        <f t="shared" si="32"/>
        <v>EN TERMINO</v>
      </c>
      <c r="AC106" s="111" t="str">
        <f t="shared" si="33"/>
        <v/>
      </c>
      <c r="AD106" s="111" t="str">
        <f t="shared" si="34"/>
        <v>EN EJECUCIÓN</v>
      </c>
      <c r="AE106" s="113" t="s">
        <v>3354</v>
      </c>
      <c r="AF106" s="98" t="str">
        <f t="shared" si="35"/>
        <v>H6ACPColombiaRuralCórdoba</v>
      </c>
      <c r="AG106" s="78">
        <f t="shared" si="36"/>
        <v>2</v>
      </c>
      <c r="AH106" s="78" t="str">
        <f t="shared" si="37"/>
        <v>H6ACPColombiaRuralCórdoba - 2</v>
      </c>
      <c r="AI106" s="92">
        <f t="shared" si="38"/>
        <v>3</v>
      </c>
      <c r="AJ106" s="92">
        <f t="shared" si="39"/>
        <v>3</v>
      </c>
      <c r="AK106" s="92" t="str">
        <f t="shared" si="40"/>
        <v>H6ACPColombiaRuralCórdoba.</v>
      </c>
      <c r="AL106" s="92" t="str">
        <f t="shared" si="41"/>
        <v>H6ACPColombiaRuralCórdoba</v>
      </c>
      <c r="AM106" s="83"/>
      <c r="AN106" s="84"/>
      <c r="AO106" s="77"/>
    </row>
    <row r="107" spans="1:41" s="11" customFormat="1" ht="291.95" customHeight="1" x14ac:dyDescent="0.2">
      <c r="A107" s="110">
        <f>IF(ISBLANK(F107),"",COUNTA($F$2:F107))</f>
        <v>78</v>
      </c>
      <c r="B107" s="111">
        <f t="shared" si="0"/>
        <v>106</v>
      </c>
      <c r="C107" s="111">
        <v>2024</v>
      </c>
      <c r="D107" s="111"/>
      <c r="E107" s="111"/>
      <c r="F107" s="112" t="s">
        <v>1856</v>
      </c>
      <c r="G107" s="113" t="s">
        <v>15</v>
      </c>
      <c r="H107" s="114" t="s">
        <v>3129</v>
      </c>
      <c r="I107" s="114" t="s">
        <v>3209</v>
      </c>
      <c r="J107" s="115" t="s">
        <v>3246</v>
      </c>
      <c r="K107" s="115" t="s">
        <v>3247</v>
      </c>
      <c r="L107" s="116" t="s">
        <v>3248</v>
      </c>
      <c r="M107" s="116">
        <v>2</v>
      </c>
      <c r="N107" s="117">
        <v>45658</v>
      </c>
      <c r="O107" s="117">
        <v>45991</v>
      </c>
      <c r="P107" s="118">
        <f t="shared" si="1"/>
        <v>47.571428571428569</v>
      </c>
      <c r="Q107" s="113" t="s">
        <v>1055</v>
      </c>
      <c r="R107" s="113" t="s">
        <v>1734</v>
      </c>
      <c r="S107" s="111">
        <v>0</v>
      </c>
      <c r="T107" s="119"/>
      <c r="U107" s="120"/>
      <c r="V107" s="121">
        <f t="shared" si="42"/>
        <v>-1533.0333333333333</v>
      </c>
      <c r="W107" s="122">
        <f t="shared" si="43"/>
        <v>0</v>
      </c>
      <c r="X107" s="123">
        <f t="shared" si="44"/>
        <v>0</v>
      </c>
      <c r="Y107" s="123">
        <f t="shared" si="45"/>
        <v>0</v>
      </c>
      <c r="Z107" s="123">
        <f t="shared" si="46"/>
        <v>0</v>
      </c>
      <c r="AA107" s="111"/>
      <c r="AB107" s="111" t="str">
        <f t="shared" si="32"/>
        <v>EN TERMINO</v>
      </c>
      <c r="AC107" s="111" t="str">
        <f t="shared" si="33"/>
        <v>EN TERMINO</v>
      </c>
      <c r="AD107" s="111" t="str">
        <f t="shared" si="34"/>
        <v>EN EJECUCIÓN</v>
      </c>
      <c r="AE107" s="113" t="s">
        <v>3354</v>
      </c>
      <c r="AF107" s="98" t="str">
        <f t="shared" si="35"/>
        <v>H7ACPColombiaRuralCórdoba</v>
      </c>
      <c r="AG107" s="78">
        <f t="shared" si="36"/>
        <v>1</v>
      </c>
      <c r="AH107" s="78" t="str">
        <f t="shared" si="37"/>
        <v>H7ACPColombiaRuralCórdoba - 1</v>
      </c>
      <c r="AI107" s="92">
        <f t="shared" si="38"/>
        <v>3</v>
      </c>
      <c r="AJ107" s="92">
        <f t="shared" si="39"/>
        <v>3</v>
      </c>
      <c r="AK107" s="92" t="str">
        <f t="shared" si="40"/>
        <v>H7ACPColombiaRuralCórdoba.</v>
      </c>
      <c r="AL107" s="92" t="str">
        <f t="shared" si="41"/>
        <v>H7ACPColombiaRuralCórdoba</v>
      </c>
      <c r="AM107" s="83"/>
      <c r="AN107" s="84"/>
      <c r="AO107" s="77"/>
    </row>
    <row r="108" spans="1:41" s="11" customFormat="1" ht="291.95" customHeight="1" x14ac:dyDescent="0.2">
      <c r="A108" s="110" t="str">
        <f>IF(ISBLANK(F108),"",COUNTA($F$2:F108))</f>
        <v/>
      </c>
      <c r="B108" s="111">
        <f t="shared" si="0"/>
        <v>107</v>
      </c>
      <c r="C108" s="111">
        <v>2024</v>
      </c>
      <c r="D108" s="111"/>
      <c r="E108" s="111"/>
      <c r="F108" s="112"/>
      <c r="G108" s="113" t="s">
        <v>15</v>
      </c>
      <c r="H108" s="114" t="s">
        <v>3130</v>
      </c>
      <c r="I108" s="114" t="s">
        <v>3209</v>
      </c>
      <c r="J108" s="115" t="s">
        <v>3301</v>
      </c>
      <c r="K108" s="115" t="s">
        <v>3314</v>
      </c>
      <c r="L108" s="116" t="s">
        <v>3312</v>
      </c>
      <c r="M108" s="116">
        <v>6</v>
      </c>
      <c r="N108" s="117">
        <v>45658</v>
      </c>
      <c r="O108" s="117">
        <v>45868</v>
      </c>
      <c r="P108" s="118">
        <f t="shared" si="1"/>
        <v>30</v>
      </c>
      <c r="Q108" s="113" t="s">
        <v>1055</v>
      </c>
      <c r="R108" s="113" t="s">
        <v>1734</v>
      </c>
      <c r="S108" s="111">
        <v>0</v>
      </c>
      <c r="T108" s="119"/>
      <c r="U108" s="120"/>
      <c r="V108" s="121">
        <f t="shared" si="42"/>
        <v>-1528.9333333333334</v>
      </c>
      <c r="W108" s="122">
        <f t="shared" si="43"/>
        <v>0</v>
      </c>
      <c r="X108" s="123">
        <f t="shared" si="44"/>
        <v>0</v>
      </c>
      <c r="Y108" s="123">
        <f t="shared" si="45"/>
        <v>0</v>
      </c>
      <c r="Z108" s="123">
        <f t="shared" si="46"/>
        <v>0</v>
      </c>
      <c r="AA108" s="111"/>
      <c r="AB108" s="111" t="str">
        <f t="shared" si="32"/>
        <v>EN TERMINO</v>
      </c>
      <c r="AC108" s="111" t="str">
        <f t="shared" si="33"/>
        <v/>
      </c>
      <c r="AD108" s="111" t="str">
        <f t="shared" si="34"/>
        <v>EN EJECUCIÓN</v>
      </c>
      <c r="AE108" s="113" t="s">
        <v>3354</v>
      </c>
      <c r="AF108" s="98" t="str">
        <f t="shared" si="35"/>
        <v>H7ACPColombiaRuralCórdoba</v>
      </c>
      <c r="AG108" s="78">
        <f t="shared" si="36"/>
        <v>2</v>
      </c>
      <c r="AH108" s="78" t="str">
        <f t="shared" si="37"/>
        <v>H7ACPColombiaRuralCórdoba - 2</v>
      </c>
      <c r="AI108" s="92">
        <f t="shared" si="38"/>
        <v>3</v>
      </c>
      <c r="AJ108" s="92">
        <f t="shared" si="39"/>
        <v>3</v>
      </c>
      <c r="AK108" s="92" t="str">
        <f t="shared" si="40"/>
        <v>H7ACPColombiaRuralCórdoba.</v>
      </c>
      <c r="AL108" s="92" t="str">
        <f t="shared" si="41"/>
        <v>H7ACPColombiaRuralCórdoba</v>
      </c>
      <c r="AM108" s="83"/>
      <c r="AN108" s="84"/>
      <c r="AO108" s="77"/>
    </row>
    <row r="109" spans="1:41" s="11" customFormat="1" ht="291.95" customHeight="1" x14ac:dyDescent="0.2">
      <c r="A109" s="110">
        <f>IF(ISBLANK(F109),"",COUNTA($F$2:F109))</f>
        <v>79</v>
      </c>
      <c r="B109" s="111">
        <f t="shared" si="0"/>
        <v>108</v>
      </c>
      <c r="C109" s="111">
        <v>2024</v>
      </c>
      <c r="D109" s="111"/>
      <c r="E109" s="111"/>
      <c r="F109" s="112" t="s">
        <v>1856</v>
      </c>
      <c r="G109" s="113" t="s">
        <v>15</v>
      </c>
      <c r="H109" s="114" t="s">
        <v>3131</v>
      </c>
      <c r="I109" s="114" t="s">
        <v>3210</v>
      </c>
      <c r="J109" s="115" t="s">
        <v>3246</v>
      </c>
      <c r="K109" s="115" t="s">
        <v>3247</v>
      </c>
      <c r="L109" s="116" t="s">
        <v>3248</v>
      </c>
      <c r="M109" s="116">
        <v>2</v>
      </c>
      <c r="N109" s="117">
        <v>45658</v>
      </c>
      <c r="O109" s="117">
        <v>45991</v>
      </c>
      <c r="P109" s="118">
        <f t="shared" si="1"/>
        <v>47.571428571428569</v>
      </c>
      <c r="Q109" s="113" t="s">
        <v>1055</v>
      </c>
      <c r="R109" s="113" t="s">
        <v>1734</v>
      </c>
      <c r="S109" s="111">
        <v>0</v>
      </c>
      <c r="T109" s="119"/>
      <c r="U109" s="120"/>
      <c r="V109" s="121">
        <f t="shared" si="42"/>
        <v>-1533.0333333333333</v>
      </c>
      <c r="W109" s="122">
        <f t="shared" si="43"/>
        <v>0</v>
      </c>
      <c r="X109" s="123">
        <f t="shared" si="44"/>
        <v>0</v>
      </c>
      <c r="Y109" s="123">
        <f t="shared" si="45"/>
        <v>0</v>
      </c>
      <c r="Z109" s="123">
        <f t="shared" si="46"/>
        <v>0</v>
      </c>
      <c r="AA109" s="111"/>
      <c r="AB109" s="111" t="str">
        <f t="shared" si="32"/>
        <v>EN TERMINO</v>
      </c>
      <c r="AC109" s="111" t="str">
        <f t="shared" si="33"/>
        <v>EN TERMINO</v>
      </c>
      <c r="AD109" s="111" t="str">
        <f t="shared" si="34"/>
        <v>EN EJECUCIÓN</v>
      </c>
      <c r="AE109" s="113" t="s">
        <v>3354</v>
      </c>
      <c r="AF109" s="98" t="str">
        <f t="shared" si="35"/>
        <v>H8ACPColombiaRuralCórdoba</v>
      </c>
      <c r="AG109" s="78">
        <f t="shared" si="36"/>
        <v>1</v>
      </c>
      <c r="AH109" s="78" t="str">
        <f t="shared" si="37"/>
        <v>H8ACPColombiaRuralCórdoba - 1</v>
      </c>
      <c r="AI109" s="92">
        <f t="shared" si="38"/>
        <v>3</v>
      </c>
      <c r="AJ109" s="92">
        <f t="shared" si="39"/>
        <v>3</v>
      </c>
      <c r="AK109" s="92" t="str">
        <f t="shared" si="40"/>
        <v>H8ACPColombiaRuralCórdoba.</v>
      </c>
      <c r="AL109" s="92" t="str">
        <f t="shared" si="41"/>
        <v>H8ACPColombiaRuralCórdoba</v>
      </c>
      <c r="AM109" s="83"/>
      <c r="AN109" s="84"/>
      <c r="AO109" s="77"/>
    </row>
    <row r="110" spans="1:41" s="11" customFormat="1" ht="291.95" customHeight="1" x14ac:dyDescent="0.2">
      <c r="A110" s="110" t="str">
        <f>IF(ISBLANK(F110),"",COUNTA($F$2:F110))</f>
        <v/>
      </c>
      <c r="B110" s="111">
        <f t="shared" si="0"/>
        <v>109</v>
      </c>
      <c r="C110" s="111">
        <v>2024</v>
      </c>
      <c r="D110" s="111"/>
      <c r="E110" s="111"/>
      <c r="F110" s="112"/>
      <c r="G110" s="113" t="s">
        <v>15</v>
      </c>
      <c r="H110" s="114" t="s">
        <v>3132</v>
      </c>
      <c r="I110" s="114" t="s">
        <v>3210</v>
      </c>
      <c r="J110" s="115" t="s">
        <v>3301</v>
      </c>
      <c r="K110" s="115" t="s">
        <v>3314</v>
      </c>
      <c r="L110" s="116" t="s">
        <v>3312</v>
      </c>
      <c r="M110" s="116">
        <v>6</v>
      </c>
      <c r="N110" s="117">
        <v>45658</v>
      </c>
      <c r="O110" s="117">
        <v>45868</v>
      </c>
      <c r="P110" s="118">
        <f t="shared" si="1"/>
        <v>30</v>
      </c>
      <c r="Q110" s="113" t="s">
        <v>1055</v>
      </c>
      <c r="R110" s="113" t="s">
        <v>1734</v>
      </c>
      <c r="S110" s="111">
        <v>0</v>
      </c>
      <c r="T110" s="119"/>
      <c r="U110" s="120"/>
      <c r="V110" s="121">
        <f t="shared" si="42"/>
        <v>-1528.9333333333334</v>
      </c>
      <c r="W110" s="122">
        <f t="shared" si="43"/>
        <v>0</v>
      </c>
      <c r="X110" s="123">
        <f t="shared" si="44"/>
        <v>0</v>
      </c>
      <c r="Y110" s="123">
        <f t="shared" si="45"/>
        <v>0</v>
      </c>
      <c r="Z110" s="123">
        <f t="shared" si="46"/>
        <v>0</v>
      </c>
      <c r="AA110" s="111"/>
      <c r="AB110" s="111" t="str">
        <f t="shared" si="32"/>
        <v>EN TERMINO</v>
      </c>
      <c r="AC110" s="111" t="str">
        <f t="shared" si="33"/>
        <v/>
      </c>
      <c r="AD110" s="111" t="str">
        <f t="shared" si="34"/>
        <v>EN EJECUCIÓN</v>
      </c>
      <c r="AE110" s="113" t="s">
        <v>3354</v>
      </c>
      <c r="AF110" s="98" t="str">
        <f t="shared" si="35"/>
        <v>H8ACPColombiaRuralCórdoba</v>
      </c>
      <c r="AG110" s="78">
        <f t="shared" si="36"/>
        <v>2</v>
      </c>
      <c r="AH110" s="78" t="str">
        <f t="shared" si="37"/>
        <v>H8ACPColombiaRuralCórdoba - 2</v>
      </c>
      <c r="AI110" s="92">
        <f t="shared" si="38"/>
        <v>3</v>
      </c>
      <c r="AJ110" s="92">
        <f t="shared" si="39"/>
        <v>3</v>
      </c>
      <c r="AK110" s="92" t="str">
        <f t="shared" si="40"/>
        <v>H8ACPColombiaRuralCórdoba.</v>
      </c>
      <c r="AL110" s="92" t="str">
        <f t="shared" si="41"/>
        <v>H8ACPColombiaRuralCórdoba</v>
      </c>
      <c r="AM110" s="83"/>
      <c r="AN110" s="84"/>
      <c r="AO110" s="77"/>
    </row>
    <row r="111" spans="1:41" s="11" customFormat="1" ht="291.95" customHeight="1" x14ac:dyDescent="0.2">
      <c r="A111" s="110">
        <f>IF(ISBLANK(F111),"",COUNTA($F$2:F111))</f>
        <v>80</v>
      </c>
      <c r="B111" s="111">
        <f t="shared" si="0"/>
        <v>110</v>
      </c>
      <c r="C111" s="111">
        <v>2024</v>
      </c>
      <c r="D111" s="111"/>
      <c r="E111" s="111"/>
      <c r="F111" s="112" t="s">
        <v>1856</v>
      </c>
      <c r="G111" s="113" t="s">
        <v>15</v>
      </c>
      <c r="H111" s="114" t="s">
        <v>3133</v>
      </c>
      <c r="I111" s="114" t="s">
        <v>3209</v>
      </c>
      <c r="J111" s="115" t="s">
        <v>3246</v>
      </c>
      <c r="K111" s="115" t="s">
        <v>3247</v>
      </c>
      <c r="L111" s="116" t="s">
        <v>3248</v>
      </c>
      <c r="M111" s="116">
        <v>2</v>
      </c>
      <c r="N111" s="117">
        <v>45658</v>
      </c>
      <c r="O111" s="117">
        <v>45991</v>
      </c>
      <c r="P111" s="118">
        <f t="shared" si="1"/>
        <v>47.571428571428569</v>
      </c>
      <c r="Q111" s="113" t="s">
        <v>1055</v>
      </c>
      <c r="R111" s="113" t="s">
        <v>1734</v>
      </c>
      <c r="S111" s="111">
        <v>0</v>
      </c>
      <c r="T111" s="119"/>
      <c r="U111" s="120"/>
      <c r="V111" s="121">
        <f t="shared" si="42"/>
        <v>-1533.0333333333333</v>
      </c>
      <c r="W111" s="122">
        <f t="shared" si="43"/>
        <v>0</v>
      </c>
      <c r="X111" s="123">
        <f t="shared" si="44"/>
        <v>0</v>
      </c>
      <c r="Y111" s="123">
        <f t="shared" si="45"/>
        <v>0</v>
      </c>
      <c r="Z111" s="123">
        <f t="shared" si="46"/>
        <v>0</v>
      </c>
      <c r="AA111" s="111"/>
      <c r="AB111" s="111" t="str">
        <f t="shared" si="32"/>
        <v>EN TERMINO</v>
      </c>
      <c r="AC111" s="111" t="str">
        <f t="shared" si="33"/>
        <v>EN TERMINO</v>
      </c>
      <c r="AD111" s="111" t="str">
        <f t="shared" si="34"/>
        <v>EN EJECUCIÓN</v>
      </c>
      <c r="AE111" s="113" t="s">
        <v>3354</v>
      </c>
      <c r="AF111" s="98" t="str">
        <f t="shared" si="35"/>
        <v>H9ACPColombiaRuralCórdoba</v>
      </c>
      <c r="AG111" s="78">
        <f t="shared" si="36"/>
        <v>1</v>
      </c>
      <c r="AH111" s="78" t="str">
        <f t="shared" si="37"/>
        <v>H9ACPColombiaRuralCórdoba - 1</v>
      </c>
      <c r="AI111" s="92">
        <f t="shared" si="38"/>
        <v>3</v>
      </c>
      <c r="AJ111" s="92">
        <f t="shared" si="39"/>
        <v>3</v>
      </c>
      <c r="AK111" s="92" t="str">
        <f t="shared" si="40"/>
        <v>H9ACPColombiaRuralCórdoba.</v>
      </c>
      <c r="AL111" s="92" t="str">
        <f t="shared" si="41"/>
        <v>H9ACPColombiaRuralCórdoba</v>
      </c>
      <c r="AM111" s="83"/>
      <c r="AN111" s="84"/>
      <c r="AO111" s="77"/>
    </row>
    <row r="112" spans="1:41" s="11" customFormat="1" ht="291.95" customHeight="1" x14ac:dyDescent="0.2">
      <c r="A112" s="110" t="str">
        <f>IF(ISBLANK(F112),"",COUNTA($F$2:F112))</f>
        <v/>
      </c>
      <c r="B112" s="111">
        <f t="shared" si="0"/>
        <v>111</v>
      </c>
      <c r="C112" s="111">
        <v>2024</v>
      </c>
      <c r="D112" s="111"/>
      <c r="E112" s="111"/>
      <c r="F112" s="112"/>
      <c r="G112" s="113" t="s">
        <v>15</v>
      </c>
      <c r="H112" s="114" t="s">
        <v>3134</v>
      </c>
      <c r="I112" s="114" t="s">
        <v>3209</v>
      </c>
      <c r="J112" s="115" t="s">
        <v>3301</v>
      </c>
      <c r="K112" s="115" t="s">
        <v>3314</v>
      </c>
      <c r="L112" s="116" t="s">
        <v>3312</v>
      </c>
      <c r="M112" s="116">
        <v>6</v>
      </c>
      <c r="N112" s="117">
        <v>45658</v>
      </c>
      <c r="O112" s="117">
        <v>45868</v>
      </c>
      <c r="P112" s="118">
        <f t="shared" si="1"/>
        <v>30</v>
      </c>
      <c r="Q112" s="113" t="s">
        <v>1055</v>
      </c>
      <c r="R112" s="113" t="s">
        <v>1734</v>
      </c>
      <c r="S112" s="111">
        <v>0</v>
      </c>
      <c r="T112" s="119"/>
      <c r="U112" s="120"/>
      <c r="V112" s="121">
        <f t="shared" si="42"/>
        <v>-1528.9333333333334</v>
      </c>
      <c r="W112" s="122">
        <f t="shared" si="43"/>
        <v>0</v>
      </c>
      <c r="X112" s="123">
        <f t="shared" si="44"/>
        <v>0</v>
      </c>
      <c r="Y112" s="123">
        <f t="shared" si="45"/>
        <v>0</v>
      </c>
      <c r="Z112" s="123">
        <f t="shared" si="46"/>
        <v>0</v>
      </c>
      <c r="AA112" s="111"/>
      <c r="AB112" s="111" t="str">
        <f t="shared" si="32"/>
        <v>EN TERMINO</v>
      </c>
      <c r="AC112" s="111" t="str">
        <f t="shared" si="33"/>
        <v/>
      </c>
      <c r="AD112" s="111" t="str">
        <f t="shared" si="34"/>
        <v>EN EJECUCIÓN</v>
      </c>
      <c r="AE112" s="113" t="s">
        <v>3354</v>
      </c>
      <c r="AF112" s="98" t="str">
        <f t="shared" si="35"/>
        <v>H9ACPColombiaRuralCórdoba</v>
      </c>
      <c r="AG112" s="78">
        <f t="shared" si="36"/>
        <v>2</v>
      </c>
      <c r="AH112" s="78" t="str">
        <f t="shared" si="37"/>
        <v>H9ACPColombiaRuralCórdoba - 2</v>
      </c>
      <c r="AI112" s="92">
        <f t="shared" si="38"/>
        <v>3</v>
      </c>
      <c r="AJ112" s="92">
        <f t="shared" si="39"/>
        <v>3</v>
      </c>
      <c r="AK112" s="92" t="str">
        <f t="shared" si="40"/>
        <v>H9ACPColombiaRuralCórdoba.</v>
      </c>
      <c r="AL112" s="92" t="str">
        <f t="shared" si="41"/>
        <v>H9ACPColombiaRuralCórdoba</v>
      </c>
      <c r="AM112" s="83"/>
      <c r="AN112" s="84"/>
      <c r="AO112" s="77"/>
    </row>
    <row r="113" spans="1:41" s="11" customFormat="1" ht="291.95" customHeight="1" x14ac:dyDescent="0.2">
      <c r="A113" s="110">
        <f>IF(ISBLANK(F113),"",COUNTA($F$2:F113))</f>
        <v>81</v>
      </c>
      <c r="B113" s="111">
        <f t="shared" si="0"/>
        <v>112</v>
      </c>
      <c r="C113" s="111">
        <v>2024</v>
      </c>
      <c r="D113" s="111"/>
      <c r="E113" s="111"/>
      <c r="F113" s="112" t="s">
        <v>3361</v>
      </c>
      <c r="G113" s="113" t="s">
        <v>15</v>
      </c>
      <c r="H113" s="114" t="s">
        <v>3135</v>
      </c>
      <c r="I113" s="114" t="s">
        <v>3209</v>
      </c>
      <c r="J113" s="115" t="s">
        <v>3316</v>
      </c>
      <c r="K113" s="115" t="s">
        <v>3267</v>
      </c>
      <c r="L113" s="116" t="s">
        <v>3268</v>
      </c>
      <c r="M113" s="116">
        <v>1</v>
      </c>
      <c r="N113" s="117">
        <v>45641</v>
      </c>
      <c r="O113" s="117">
        <v>45746</v>
      </c>
      <c r="P113" s="118">
        <f t="shared" si="1"/>
        <v>15</v>
      </c>
      <c r="Q113" s="113" t="s">
        <v>1055</v>
      </c>
      <c r="R113" s="113" t="s">
        <v>1734</v>
      </c>
      <c r="S113" s="111">
        <v>0</v>
      </c>
      <c r="T113" s="119"/>
      <c r="U113" s="120"/>
      <c r="V113" s="121">
        <f t="shared" si="42"/>
        <v>-1524.8666666666666</v>
      </c>
      <c r="W113" s="122">
        <f t="shared" si="43"/>
        <v>0</v>
      </c>
      <c r="X113" s="123">
        <f t="shared" si="44"/>
        <v>0</v>
      </c>
      <c r="Y113" s="123">
        <f t="shared" si="45"/>
        <v>0</v>
      </c>
      <c r="Z113" s="123">
        <f t="shared" si="46"/>
        <v>0</v>
      </c>
      <c r="AA113" s="111"/>
      <c r="AB113" s="111" t="str">
        <f t="shared" si="32"/>
        <v>EN TERMINO</v>
      </c>
      <c r="AC113" s="111" t="str">
        <f t="shared" si="33"/>
        <v>EN TERMINO</v>
      </c>
      <c r="AD113" s="111" t="str">
        <f t="shared" si="34"/>
        <v>EN EJECUCIÓN</v>
      </c>
      <c r="AE113" s="113" t="s">
        <v>3354</v>
      </c>
      <c r="AF113" s="98" t="str">
        <f t="shared" si="35"/>
        <v>H10ACPColombiaRuralCórdoba</v>
      </c>
      <c r="AG113" s="78">
        <f t="shared" si="36"/>
        <v>1</v>
      </c>
      <c r="AH113" s="78" t="str">
        <f t="shared" si="37"/>
        <v>H10ACPColombiaRuralCórdoba - 1</v>
      </c>
      <c r="AI113" s="92">
        <f t="shared" si="38"/>
        <v>3</v>
      </c>
      <c r="AJ113" s="92">
        <f t="shared" si="39"/>
        <v>3</v>
      </c>
      <c r="AK113" s="92" t="str">
        <f t="shared" si="40"/>
        <v>H10ACPColombiaRuralCórdoba.</v>
      </c>
      <c r="AL113" s="92" t="str">
        <f t="shared" si="41"/>
        <v>H10ACPColombiaRuralCórdoba</v>
      </c>
      <c r="AM113" s="83"/>
      <c r="AN113" s="84"/>
      <c r="AO113" s="77"/>
    </row>
    <row r="114" spans="1:41" s="11" customFormat="1" ht="291.95" customHeight="1" x14ac:dyDescent="0.2">
      <c r="A114" s="110">
        <f>IF(ISBLANK(F114),"",COUNTA($F$2:F114))</f>
        <v>82</v>
      </c>
      <c r="B114" s="111">
        <f t="shared" si="0"/>
        <v>113</v>
      </c>
      <c r="C114" s="111">
        <v>2024</v>
      </c>
      <c r="D114" s="111"/>
      <c r="E114" s="111"/>
      <c r="F114" s="112" t="s">
        <v>408</v>
      </c>
      <c r="G114" s="113" t="s">
        <v>15</v>
      </c>
      <c r="H114" s="114" t="s">
        <v>3136</v>
      </c>
      <c r="I114" s="114" t="s">
        <v>3211</v>
      </c>
      <c r="J114" s="115" t="s">
        <v>3317</v>
      </c>
      <c r="K114" s="115" t="s">
        <v>3247</v>
      </c>
      <c r="L114" s="116" t="s">
        <v>3300</v>
      </c>
      <c r="M114" s="116">
        <v>2</v>
      </c>
      <c r="N114" s="117">
        <v>45658</v>
      </c>
      <c r="O114" s="117">
        <v>45991</v>
      </c>
      <c r="P114" s="118">
        <f t="shared" si="1"/>
        <v>47.571428571428569</v>
      </c>
      <c r="Q114" s="113" t="s">
        <v>1055</v>
      </c>
      <c r="R114" s="113" t="s">
        <v>1734</v>
      </c>
      <c r="S114" s="111">
        <v>0</v>
      </c>
      <c r="T114" s="119"/>
      <c r="U114" s="120"/>
      <c r="V114" s="121">
        <f t="shared" si="42"/>
        <v>-1533.0333333333333</v>
      </c>
      <c r="W114" s="122">
        <f t="shared" si="43"/>
        <v>0</v>
      </c>
      <c r="X114" s="123">
        <f t="shared" si="44"/>
        <v>0</v>
      </c>
      <c r="Y114" s="123">
        <f t="shared" si="45"/>
        <v>0</v>
      </c>
      <c r="Z114" s="123">
        <f t="shared" si="46"/>
        <v>0</v>
      </c>
      <c r="AA114" s="111"/>
      <c r="AB114" s="111" t="str">
        <f t="shared" si="32"/>
        <v>EN TERMINO</v>
      </c>
      <c r="AC114" s="111" t="str">
        <f t="shared" si="33"/>
        <v>EN TERMINO</v>
      </c>
      <c r="AD114" s="111" t="str">
        <f t="shared" si="34"/>
        <v>EN EJECUCIÓN</v>
      </c>
      <c r="AE114" s="113" t="s">
        <v>3355</v>
      </c>
      <c r="AF114" s="98" t="str">
        <f t="shared" si="35"/>
        <v>H1ACPColombiaRuralHuila</v>
      </c>
      <c r="AG114" s="78">
        <f t="shared" si="36"/>
        <v>1</v>
      </c>
      <c r="AH114" s="78" t="str">
        <f t="shared" si="37"/>
        <v>H1ACPColombiaRuralHuila - 1</v>
      </c>
      <c r="AI114" s="92">
        <f t="shared" si="38"/>
        <v>3</v>
      </c>
      <c r="AJ114" s="92">
        <f t="shared" si="39"/>
        <v>3</v>
      </c>
      <c r="AK114" s="92" t="str">
        <f t="shared" si="40"/>
        <v>H1ACPColombiaRuralHuila.</v>
      </c>
      <c r="AL114" s="92" t="str">
        <f t="shared" si="41"/>
        <v>H1ACPColombiaRuralHuila</v>
      </c>
      <c r="AM114" s="83"/>
      <c r="AN114" s="84"/>
      <c r="AO114" s="77"/>
    </row>
    <row r="115" spans="1:41" s="11" customFormat="1" ht="291.95" customHeight="1" x14ac:dyDescent="0.2">
      <c r="A115" s="110" t="str">
        <f>IF(ISBLANK(F115),"",COUNTA($F$2:F115))</f>
        <v/>
      </c>
      <c r="B115" s="111">
        <f t="shared" si="0"/>
        <v>114</v>
      </c>
      <c r="C115" s="111">
        <v>2024</v>
      </c>
      <c r="D115" s="111"/>
      <c r="E115" s="111"/>
      <c r="F115" s="112"/>
      <c r="G115" s="113" t="s">
        <v>15</v>
      </c>
      <c r="H115" s="114" t="s">
        <v>3137</v>
      </c>
      <c r="I115" s="114" t="s">
        <v>3211</v>
      </c>
      <c r="J115" s="115" t="s">
        <v>3301</v>
      </c>
      <c r="K115" s="115" t="s">
        <v>3302</v>
      </c>
      <c r="L115" s="116" t="s">
        <v>3303</v>
      </c>
      <c r="M115" s="116">
        <v>6</v>
      </c>
      <c r="N115" s="117">
        <v>45658</v>
      </c>
      <c r="O115" s="117">
        <v>45868</v>
      </c>
      <c r="P115" s="118">
        <f t="shared" si="1"/>
        <v>30</v>
      </c>
      <c r="Q115" s="113" t="s">
        <v>1055</v>
      </c>
      <c r="R115" s="113" t="s">
        <v>1734</v>
      </c>
      <c r="S115" s="111">
        <v>0</v>
      </c>
      <c r="T115" s="119"/>
      <c r="U115" s="120"/>
      <c r="V115" s="121">
        <f t="shared" si="42"/>
        <v>-1528.9333333333334</v>
      </c>
      <c r="W115" s="122">
        <f t="shared" si="43"/>
        <v>0</v>
      </c>
      <c r="X115" s="123">
        <f t="shared" si="44"/>
        <v>0</v>
      </c>
      <c r="Y115" s="123">
        <f t="shared" si="45"/>
        <v>0</v>
      </c>
      <c r="Z115" s="123">
        <f t="shared" si="46"/>
        <v>0</v>
      </c>
      <c r="AA115" s="111"/>
      <c r="AB115" s="111" t="str">
        <f t="shared" si="32"/>
        <v>EN TERMINO</v>
      </c>
      <c r="AC115" s="111" t="str">
        <f t="shared" si="33"/>
        <v/>
      </c>
      <c r="AD115" s="111" t="str">
        <f t="shared" si="34"/>
        <v>EN EJECUCIÓN</v>
      </c>
      <c r="AE115" s="113" t="s">
        <v>3355</v>
      </c>
      <c r="AF115" s="98" t="str">
        <f t="shared" si="35"/>
        <v>H1ACPColombiaRuralHuila</v>
      </c>
      <c r="AG115" s="78">
        <f t="shared" si="36"/>
        <v>2</v>
      </c>
      <c r="AH115" s="78" t="str">
        <f t="shared" si="37"/>
        <v>H1ACPColombiaRuralHuila - 2</v>
      </c>
      <c r="AI115" s="92">
        <f t="shared" si="38"/>
        <v>3</v>
      </c>
      <c r="AJ115" s="92">
        <f t="shared" si="39"/>
        <v>3</v>
      </c>
      <c r="AK115" s="92" t="str">
        <f t="shared" si="40"/>
        <v>H1ACPColombiaRuralHuila.</v>
      </c>
      <c r="AL115" s="92" t="str">
        <f t="shared" si="41"/>
        <v>H1ACPColombiaRuralHuila</v>
      </c>
      <c r="AM115" s="83"/>
      <c r="AN115" s="84"/>
      <c r="AO115" s="77"/>
    </row>
    <row r="116" spans="1:41" s="11" customFormat="1" ht="291.95" customHeight="1" x14ac:dyDescent="0.2">
      <c r="A116" s="110">
        <f>IF(ISBLANK(F116),"",COUNTA($F$2:F116))</f>
        <v>83</v>
      </c>
      <c r="B116" s="111">
        <f t="shared" si="0"/>
        <v>115</v>
      </c>
      <c r="C116" s="111">
        <v>2024</v>
      </c>
      <c r="D116" s="111"/>
      <c r="E116" s="111"/>
      <c r="F116" s="112" t="s">
        <v>1483</v>
      </c>
      <c r="G116" s="113" t="s">
        <v>15</v>
      </c>
      <c r="H116" s="114" t="s">
        <v>3138</v>
      </c>
      <c r="I116" s="114" t="s">
        <v>3212</v>
      </c>
      <c r="J116" s="115" t="s">
        <v>3266</v>
      </c>
      <c r="K116" s="115" t="s">
        <v>3267</v>
      </c>
      <c r="L116" s="116" t="s">
        <v>3268</v>
      </c>
      <c r="M116" s="116">
        <v>1</v>
      </c>
      <c r="N116" s="117">
        <v>45641</v>
      </c>
      <c r="O116" s="117">
        <v>46022</v>
      </c>
      <c r="P116" s="118">
        <f t="shared" si="1"/>
        <v>54.428571428571431</v>
      </c>
      <c r="Q116" s="113" t="s">
        <v>1055</v>
      </c>
      <c r="R116" s="113" t="s">
        <v>1734</v>
      </c>
      <c r="S116" s="111">
        <v>0</v>
      </c>
      <c r="T116" s="119"/>
      <c r="U116" s="120"/>
      <c r="V116" s="121">
        <f t="shared" si="42"/>
        <v>-1534.0666666666666</v>
      </c>
      <c r="W116" s="122">
        <f t="shared" si="43"/>
        <v>0</v>
      </c>
      <c r="X116" s="123">
        <f t="shared" si="44"/>
        <v>0</v>
      </c>
      <c r="Y116" s="123">
        <f t="shared" si="45"/>
        <v>0</v>
      </c>
      <c r="Z116" s="123">
        <f t="shared" si="46"/>
        <v>0</v>
      </c>
      <c r="AA116" s="111"/>
      <c r="AB116" s="111" t="str">
        <f t="shared" si="32"/>
        <v>EN TERMINO</v>
      </c>
      <c r="AC116" s="111" t="str">
        <f t="shared" si="33"/>
        <v>EN TERMINO</v>
      </c>
      <c r="AD116" s="111" t="str">
        <f t="shared" si="34"/>
        <v>EN EJECUCIÓN</v>
      </c>
      <c r="AE116" s="113" t="s">
        <v>3355</v>
      </c>
      <c r="AF116" s="98" t="str">
        <f t="shared" si="35"/>
        <v>H2ACPColombiaRuralHuila</v>
      </c>
      <c r="AG116" s="78">
        <f t="shared" si="36"/>
        <v>1</v>
      </c>
      <c r="AH116" s="78" t="str">
        <f t="shared" si="37"/>
        <v>H2ACPColombiaRuralHuila - 1</v>
      </c>
      <c r="AI116" s="92">
        <f t="shared" si="38"/>
        <v>3</v>
      </c>
      <c r="AJ116" s="92">
        <f t="shared" si="39"/>
        <v>3</v>
      </c>
      <c r="AK116" s="92" t="str">
        <f t="shared" si="40"/>
        <v>H2ACPColombiaRuralHuila.</v>
      </c>
      <c r="AL116" s="92" t="str">
        <f t="shared" si="41"/>
        <v>H2ACPColombiaRuralHuila</v>
      </c>
      <c r="AM116" s="83"/>
      <c r="AN116" s="84"/>
      <c r="AO116" s="77"/>
    </row>
    <row r="117" spans="1:41" s="11" customFormat="1" ht="291.95" customHeight="1" x14ac:dyDescent="0.2">
      <c r="A117" s="110">
        <f>IF(ISBLANK(F117),"",COUNTA($F$2:F117))</f>
        <v>84</v>
      </c>
      <c r="B117" s="111">
        <f t="shared" si="0"/>
        <v>116</v>
      </c>
      <c r="C117" s="111">
        <v>2024</v>
      </c>
      <c r="D117" s="111"/>
      <c r="E117" s="111"/>
      <c r="F117" s="112" t="s">
        <v>1483</v>
      </c>
      <c r="G117" s="113" t="s">
        <v>15</v>
      </c>
      <c r="H117" s="114" t="s">
        <v>3139</v>
      </c>
      <c r="I117" s="114" t="s">
        <v>3213</v>
      </c>
      <c r="J117" s="115" t="s">
        <v>3266</v>
      </c>
      <c r="K117" s="115" t="s">
        <v>3267</v>
      </c>
      <c r="L117" s="116" t="s">
        <v>3268</v>
      </c>
      <c r="M117" s="116">
        <v>1</v>
      </c>
      <c r="N117" s="117">
        <v>45641</v>
      </c>
      <c r="O117" s="117">
        <v>46022</v>
      </c>
      <c r="P117" s="118">
        <f t="shared" si="1"/>
        <v>54.428571428571431</v>
      </c>
      <c r="Q117" s="113" t="s">
        <v>1055</v>
      </c>
      <c r="R117" s="113" t="s">
        <v>1734</v>
      </c>
      <c r="S117" s="111">
        <v>0</v>
      </c>
      <c r="T117" s="119"/>
      <c r="U117" s="120"/>
      <c r="V117" s="121">
        <f t="shared" si="42"/>
        <v>-1534.0666666666666</v>
      </c>
      <c r="W117" s="122">
        <f t="shared" si="43"/>
        <v>0</v>
      </c>
      <c r="X117" s="123">
        <f t="shared" si="44"/>
        <v>0</v>
      </c>
      <c r="Y117" s="123">
        <f t="shared" si="45"/>
        <v>0</v>
      </c>
      <c r="Z117" s="123">
        <f t="shared" si="46"/>
        <v>0</v>
      </c>
      <c r="AA117" s="111"/>
      <c r="AB117" s="111" t="str">
        <f t="shared" si="32"/>
        <v>EN TERMINO</v>
      </c>
      <c r="AC117" s="111" t="str">
        <f t="shared" si="33"/>
        <v>EN TERMINO</v>
      </c>
      <c r="AD117" s="111" t="str">
        <f t="shared" si="34"/>
        <v>EN EJECUCIÓN</v>
      </c>
      <c r="AE117" s="113" t="s">
        <v>3355</v>
      </c>
      <c r="AF117" s="98" t="str">
        <f t="shared" si="35"/>
        <v>H3ACPColombiaRuralHuila</v>
      </c>
      <c r="AG117" s="78">
        <f t="shared" si="36"/>
        <v>1</v>
      </c>
      <c r="AH117" s="78" t="str">
        <f t="shared" si="37"/>
        <v>H3ACPColombiaRuralHuila - 1</v>
      </c>
      <c r="AI117" s="92">
        <f t="shared" si="38"/>
        <v>3</v>
      </c>
      <c r="AJ117" s="92">
        <f t="shared" si="39"/>
        <v>3</v>
      </c>
      <c r="AK117" s="92" t="str">
        <f t="shared" si="40"/>
        <v>H3ACPColombiaRuralHuila.</v>
      </c>
      <c r="AL117" s="92" t="str">
        <f t="shared" si="41"/>
        <v>H3ACPColombiaRuralHuila</v>
      </c>
      <c r="AM117" s="83"/>
      <c r="AN117" s="84"/>
      <c r="AO117" s="77"/>
    </row>
    <row r="118" spans="1:41" s="11" customFormat="1" ht="291.95" customHeight="1" x14ac:dyDescent="0.2">
      <c r="A118" s="110">
        <f>IF(ISBLANK(F118),"",COUNTA($F$2:F118))</f>
        <v>85</v>
      </c>
      <c r="B118" s="111">
        <f t="shared" si="0"/>
        <v>117</v>
      </c>
      <c r="C118" s="111">
        <v>2024</v>
      </c>
      <c r="D118" s="111"/>
      <c r="E118" s="111"/>
      <c r="F118" s="112" t="s">
        <v>2457</v>
      </c>
      <c r="G118" s="113" t="s">
        <v>15</v>
      </c>
      <c r="H118" s="114" t="s">
        <v>3140</v>
      </c>
      <c r="I118" s="114" t="s">
        <v>3214</v>
      </c>
      <c r="J118" s="115" t="s">
        <v>3266</v>
      </c>
      <c r="K118" s="115" t="s">
        <v>3267</v>
      </c>
      <c r="L118" s="116" t="s">
        <v>3268</v>
      </c>
      <c r="M118" s="116">
        <v>1</v>
      </c>
      <c r="N118" s="117">
        <v>45641</v>
      </c>
      <c r="O118" s="117">
        <v>46022</v>
      </c>
      <c r="P118" s="118">
        <f t="shared" si="1"/>
        <v>54.428571428571431</v>
      </c>
      <c r="Q118" s="113" t="s">
        <v>1055</v>
      </c>
      <c r="R118" s="113" t="s">
        <v>1734</v>
      </c>
      <c r="S118" s="111">
        <v>0</v>
      </c>
      <c r="T118" s="119"/>
      <c r="U118" s="120"/>
      <c r="V118" s="121">
        <f t="shared" si="42"/>
        <v>-1534.0666666666666</v>
      </c>
      <c r="W118" s="122">
        <f t="shared" si="43"/>
        <v>0</v>
      </c>
      <c r="X118" s="123">
        <f t="shared" si="44"/>
        <v>0</v>
      </c>
      <c r="Y118" s="123">
        <f t="shared" si="45"/>
        <v>0</v>
      </c>
      <c r="Z118" s="123">
        <f t="shared" si="46"/>
        <v>0</v>
      </c>
      <c r="AA118" s="111"/>
      <c r="AB118" s="111" t="str">
        <f t="shared" si="32"/>
        <v>EN TERMINO</v>
      </c>
      <c r="AC118" s="111" t="str">
        <f t="shared" si="33"/>
        <v>EN TERMINO</v>
      </c>
      <c r="AD118" s="111" t="str">
        <f t="shared" si="34"/>
        <v>EN EJECUCIÓN</v>
      </c>
      <c r="AE118" s="113" t="s">
        <v>3355</v>
      </c>
      <c r="AF118" s="98" t="str">
        <f t="shared" si="35"/>
        <v>H4ACPColombiaRuralHuila</v>
      </c>
      <c r="AG118" s="78">
        <f t="shared" si="36"/>
        <v>1</v>
      </c>
      <c r="AH118" s="78" t="str">
        <f t="shared" si="37"/>
        <v>H4ACPColombiaRuralHuila - 1</v>
      </c>
      <c r="AI118" s="92">
        <f t="shared" si="38"/>
        <v>3</v>
      </c>
      <c r="AJ118" s="92">
        <f t="shared" si="39"/>
        <v>3</v>
      </c>
      <c r="AK118" s="92" t="str">
        <f t="shared" si="40"/>
        <v>H4ACPColombiaRuralHuila.</v>
      </c>
      <c r="AL118" s="92" t="str">
        <f t="shared" si="41"/>
        <v>H4ACPColombiaRuralHuila</v>
      </c>
      <c r="AM118" s="83"/>
      <c r="AN118" s="84"/>
      <c r="AO118" s="77"/>
    </row>
    <row r="119" spans="1:41" s="11" customFormat="1" ht="291.95" customHeight="1" x14ac:dyDescent="0.2">
      <c r="A119" s="110">
        <f>IF(ISBLANK(F119),"",COUNTA($F$2:F119))</f>
        <v>86</v>
      </c>
      <c r="B119" s="111">
        <f t="shared" si="0"/>
        <v>118</v>
      </c>
      <c r="C119" s="111">
        <v>2024</v>
      </c>
      <c r="D119" s="111"/>
      <c r="E119" s="111"/>
      <c r="F119" s="112" t="s">
        <v>3362</v>
      </c>
      <c r="G119" s="113" t="s">
        <v>15</v>
      </c>
      <c r="H119" s="114" t="s">
        <v>3141</v>
      </c>
      <c r="I119" s="114" t="s">
        <v>3215</v>
      </c>
      <c r="J119" s="115" t="s">
        <v>3317</v>
      </c>
      <c r="K119" s="115" t="s">
        <v>3318</v>
      </c>
      <c r="L119" s="116" t="s">
        <v>3319</v>
      </c>
      <c r="M119" s="116">
        <v>2</v>
      </c>
      <c r="N119" s="117">
        <v>45658</v>
      </c>
      <c r="O119" s="117">
        <v>45991</v>
      </c>
      <c r="P119" s="118">
        <f t="shared" si="1"/>
        <v>47.571428571428569</v>
      </c>
      <c r="Q119" s="113" t="s">
        <v>1055</v>
      </c>
      <c r="R119" s="113" t="s">
        <v>1734</v>
      </c>
      <c r="S119" s="111">
        <v>0</v>
      </c>
      <c r="T119" s="119"/>
      <c r="U119" s="120"/>
      <c r="V119" s="121">
        <f t="shared" si="42"/>
        <v>-1533.0333333333333</v>
      </c>
      <c r="W119" s="122">
        <f t="shared" si="43"/>
        <v>0</v>
      </c>
      <c r="X119" s="123">
        <f t="shared" si="44"/>
        <v>0</v>
      </c>
      <c r="Y119" s="123">
        <f t="shared" si="45"/>
        <v>0</v>
      </c>
      <c r="Z119" s="123">
        <f t="shared" si="46"/>
        <v>0</v>
      </c>
      <c r="AA119" s="111"/>
      <c r="AB119" s="111" t="str">
        <f t="shared" si="32"/>
        <v>EN TERMINO</v>
      </c>
      <c r="AC119" s="111" t="str">
        <f t="shared" si="33"/>
        <v>EN TERMINO</v>
      </c>
      <c r="AD119" s="111" t="str">
        <f t="shared" si="34"/>
        <v>EN EJECUCIÓN</v>
      </c>
      <c r="AE119" s="113" t="s">
        <v>3355</v>
      </c>
      <c r="AF119" s="98" t="str">
        <f t="shared" si="35"/>
        <v>H5ACPColombiaRuralHuila</v>
      </c>
      <c r="AG119" s="78">
        <f t="shared" si="36"/>
        <v>1</v>
      </c>
      <c r="AH119" s="78" t="str">
        <f t="shared" si="37"/>
        <v>H5ACPColombiaRuralHuila - 1</v>
      </c>
      <c r="AI119" s="92">
        <f t="shared" si="38"/>
        <v>3</v>
      </c>
      <c r="AJ119" s="92">
        <f t="shared" si="39"/>
        <v>3</v>
      </c>
      <c r="AK119" s="92" t="str">
        <f t="shared" si="40"/>
        <v>H5ACPColombiaRuralHuila.</v>
      </c>
      <c r="AL119" s="92" t="str">
        <f t="shared" si="41"/>
        <v>H5ACPColombiaRuralHuila</v>
      </c>
      <c r="AM119" s="83"/>
      <c r="AN119" s="84"/>
      <c r="AO119" s="77"/>
    </row>
    <row r="120" spans="1:41" s="11" customFormat="1" ht="291.95" customHeight="1" x14ac:dyDescent="0.2">
      <c r="A120" s="110" t="str">
        <f>IF(ISBLANK(F120),"",COUNTA($F$2:F120))</f>
        <v/>
      </c>
      <c r="B120" s="111">
        <f t="shared" si="0"/>
        <v>119</v>
      </c>
      <c r="C120" s="111">
        <v>2024</v>
      </c>
      <c r="D120" s="111"/>
      <c r="E120" s="111"/>
      <c r="F120" s="112"/>
      <c r="G120" s="113" t="s">
        <v>15</v>
      </c>
      <c r="H120" s="114" t="s">
        <v>3142</v>
      </c>
      <c r="I120" s="114" t="s">
        <v>3215</v>
      </c>
      <c r="J120" s="115" t="s">
        <v>3249</v>
      </c>
      <c r="K120" s="115" t="s">
        <v>3320</v>
      </c>
      <c r="L120" s="116" t="s">
        <v>3251</v>
      </c>
      <c r="M120" s="116">
        <v>6</v>
      </c>
      <c r="N120" s="117">
        <v>45658</v>
      </c>
      <c r="O120" s="117">
        <v>45868</v>
      </c>
      <c r="P120" s="118">
        <f t="shared" si="1"/>
        <v>30</v>
      </c>
      <c r="Q120" s="113" t="s">
        <v>1055</v>
      </c>
      <c r="R120" s="113" t="s">
        <v>1734</v>
      </c>
      <c r="S120" s="111">
        <v>0</v>
      </c>
      <c r="T120" s="119"/>
      <c r="U120" s="120"/>
      <c r="V120" s="121">
        <f t="shared" si="42"/>
        <v>-1528.9333333333334</v>
      </c>
      <c r="W120" s="122">
        <f t="shared" si="43"/>
        <v>0</v>
      </c>
      <c r="X120" s="123">
        <f t="shared" si="44"/>
        <v>0</v>
      </c>
      <c r="Y120" s="123">
        <f t="shared" si="45"/>
        <v>0</v>
      </c>
      <c r="Z120" s="123">
        <f t="shared" si="46"/>
        <v>0</v>
      </c>
      <c r="AA120" s="111"/>
      <c r="AB120" s="111" t="str">
        <f t="shared" si="32"/>
        <v>EN TERMINO</v>
      </c>
      <c r="AC120" s="111" t="str">
        <f t="shared" si="33"/>
        <v/>
      </c>
      <c r="AD120" s="111" t="str">
        <f t="shared" si="34"/>
        <v>EN EJECUCIÓN</v>
      </c>
      <c r="AE120" s="113" t="s">
        <v>3355</v>
      </c>
      <c r="AF120" s="98" t="str">
        <f t="shared" si="35"/>
        <v>H5ACPColombiaRuralHuila</v>
      </c>
      <c r="AG120" s="78">
        <f t="shared" si="36"/>
        <v>2</v>
      </c>
      <c r="AH120" s="78" t="str">
        <f t="shared" si="37"/>
        <v>H5ACPColombiaRuralHuila - 2</v>
      </c>
      <c r="AI120" s="92">
        <f t="shared" si="38"/>
        <v>3</v>
      </c>
      <c r="AJ120" s="92">
        <f t="shared" si="39"/>
        <v>3</v>
      </c>
      <c r="AK120" s="92" t="str">
        <f t="shared" si="40"/>
        <v>H5ACPColombiaRuralHuila.</v>
      </c>
      <c r="AL120" s="92" t="str">
        <f t="shared" si="41"/>
        <v>H5ACPColombiaRuralHuila</v>
      </c>
      <c r="AM120" s="83"/>
      <c r="AN120" s="84"/>
      <c r="AO120" s="77"/>
    </row>
    <row r="121" spans="1:41" s="11" customFormat="1" ht="291.95" customHeight="1" x14ac:dyDescent="0.2">
      <c r="A121" s="110">
        <f>IF(ISBLANK(F121),"",COUNTA($F$2:F121))</f>
        <v>87</v>
      </c>
      <c r="B121" s="111">
        <f t="shared" si="0"/>
        <v>120</v>
      </c>
      <c r="C121" s="111">
        <v>2024</v>
      </c>
      <c r="D121" s="111"/>
      <c r="E121" s="111"/>
      <c r="F121" s="112" t="s">
        <v>1483</v>
      </c>
      <c r="G121" s="113" t="s">
        <v>15</v>
      </c>
      <c r="H121" s="114" t="s">
        <v>3143</v>
      </c>
      <c r="I121" s="114" t="s">
        <v>3216</v>
      </c>
      <c r="J121" s="115" t="s">
        <v>3266</v>
      </c>
      <c r="K121" s="115" t="s">
        <v>3267</v>
      </c>
      <c r="L121" s="116" t="s">
        <v>3268</v>
      </c>
      <c r="M121" s="116">
        <v>1</v>
      </c>
      <c r="N121" s="117">
        <v>45641</v>
      </c>
      <c r="O121" s="117">
        <v>45746</v>
      </c>
      <c r="P121" s="118">
        <f t="shared" si="1"/>
        <v>15</v>
      </c>
      <c r="Q121" s="113" t="s">
        <v>1055</v>
      </c>
      <c r="R121" s="113" t="s">
        <v>1734</v>
      </c>
      <c r="S121" s="111">
        <v>0</v>
      </c>
      <c r="T121" s="119"/>
      <c r="U121" s="120"/>
      <c r="V121" s="121">
        <f t="shared" si="42"/>
        <v>-1524.8666666666666</v>
      </c>
      <c r="W121" s="122">
        <f t="shared" si="43"/>
        <v>0</v>
      </c>
      <c r="X121" s="123">
        <f t="shared" si="44"/>
        <v>0</v>
      </c>
      <c r="Y121" s="123">
        <f t="shared" si="45"/>
        <v>0</v>
      </c>
      <c r="Z121" s="123">
        <f t="shared" si="46"/>
        <v>0</v>
      </c>
      <c r="AA121" s="111"/>
      <c r="AB121" s="111" t="str">
        <f t="shared" si="32"/>
        <v>EN TERMINO</v>
      </c>
      <c r="AC121" s="111" t="str">
        <f t="shared" si="33"/>
        <v>EN TERMINO</v>
      </c>
      <c r="AD121" s="111" t="str">
        <f t="shared" si="34"/>
        <v>EN EJECUCIÓN</v>
      </c>
      <c r="AE121" s="113" t="s">
        <v>3355</v>
      </c>
      <c r="AF121" s="98" t="str">
        <f t="shared" si="35"/>
        <v>H6ACPColombiaRuralHuila</v>
      </c>
      <c r="AG121" s="78">
        <f t="shared" si="36"/>
        <v>1</v>
      </c>
      <c r="AH121" s="78" t="str">
        <f t="shared" si="37"/>
        <v>H6ACPColombiaRuralHuila - 1</v>
      </c>
      <c r="AI121" s="92">
        <f t="shared" si="38"/>
        <v>3</v>
      </c>
      <c r="AJ121" s="92">
        <f t="shared" si="39"/>
        <v>3</v>
      </c>
      <c r="AK121" s="92" t="str">
        <f t="shared" si="40"/>
        <v>H6ACPColombiaRuralHuila.</v>
      </c>
      <c r="AL121" s="92" t="str">
        <f t="shared" si="41"/>
        <v>H6ACPColombiaRuralHuila</v>
      </c>
      <c r="AM121" s="83"/>
      <c r="AN121" s="84"/>
      <c r="AO121" s="77"/>
    </row>
    <row r="122" spans="1:41" s="11" customFormat="1" ht="291.95" customHeight="1" x14ac:dyDescent="0.2">
      <c r="A122" s="110">
        <f>IF(ISBLANK(F122),"",COUNTA($F$2:F122))</f>
        <v>88</v>
      </c>
      <c r="B122" s="111">
        <f t="shared" si="0"/>
        <v>121</v>
      </c>
      <c r="C122" s="111">
        <v>2024</v>
      </c>
      <c r="D122" s="111"/>
      <c r="E122" s="111"/>
      <c r="F122" s="112" t="s">
        <v>881</v>
      </c>
      <c r="G122" s="113" t="s">
        <v>15</v>
      </c>
      <c r="H122" s="114" t="s">
        <v>3144</v>
      </c>
      <c r="I122" s="114" t="s">
        <v>3217</v>
      </c>
      <c r="J122" s="115" t="s">
        <v>3321</v>
      </c>
      <c r="K122" s="115" t="s">
        <v>3322</v>
      </c>
      <c r="L122" s="116" t="s">
        <v>3323</v>
      </c>
      <c r="M122" s="116">
        <v>1</v>
      </c>
      <c r="N122" s="117">
        <v>45641</v>
      </c>
      <c r="O122" s="117">
        <v>45868</v>
      </c>
      <c r="P122" s="118">
        <f t="shared" si="1"/>
        <v>32.428571428571431</v>
      </c>
      <c r="Q122" s="113" t="s">
        <v>1055</v>
      </c>
      <c r="R122" s="113" t="s">
        <v>1734</v>
      </c>
      <c r="S122" s="111">
        <v>0</v>
      </c>
      <c r="T122" s="119"/>
      <c r="U122" s="120"/>
      <c r="V122" s="121">
        <f t="shared" si="42"/>
        <v>-1528.9333333333334</v>
      </c>
      <c r="W122" s="122">
        <f t="shared" si="43"/>
        <v>0</v>
      </c>
      <c r="X122" s="123">
        <f t="shared" si="44"/>
        <v>0</v>
      </c>
      <c r="Y122" s="123">
        <f t="shared" si="45"/>
        <v>0</v>
      </c>
      <c r="Z122" s="123">
        <f t="shared" si="46"/>
        <v>0</v>
      </c>
      <c r="AA122" s="111"/>
      <c r="AB122" s="111" t="str">
        <f t="shared" si="32"/>
        <v>EN TERMINO</v>
      </c>
      <c r="AC122" s="111" t="str">
        <f t="shared" si="33"/>
        <v>EN TERMINO</v>
      </c>
      <c r="AD122" s="111" t="str">
        <f t="shared" si="34"/>
        <v>EN EJECUCIÓN</v>
      </c>
      <c r="AE122" s="113" t="s">
        <v>3355</v>
      </c>
      <c r="AF122" s="98" t="str">
        <f t="shared" si="35"/>
        <v>H7ACPColombiaRuralHuila</v>
      </c>
      <c r="AG122" s="78">
        <f t="shared" si="36"/>
        <v>1</v>
      </c>
      <c r="AH122" s="78" t="str">
        <f t="shared" si="37"/>
        <v>H7ACPColombiaRuralHuila - 1</v>
      </c>
      <c r="AI122" s="92">
        <f t="shared" si="38"/>
        <v>3</v>
      </c>
      <c r="AJ122" s="92">
        <f t="shared" si="39"/>
        <v>3</v>
      </c>
      <c r="AK122" s="92" t="str">
        <f t="shared" si="40"/>
        <v>H7ACPColombiaRuralHuila.</v>
      </c>
      <c r="AL122" s="92" t="str">
        <f t="shared" si="41"/>
        <v>H7ACPColombiaRuralHuila</v>
      </c>
      <c r="AM122" s="83"/>
      <c r="AN122" s="84"/>
      <c r="AO122" s="77"/>
    </row>
    <row r="123" spans="1:41" s="11" customFormat="1" ht="291.95" customHeight="1" x14ac:dyDescent="0.2">
      <c r="A123" s="110">
        <f>IF(ISBLANK(F123),"",COUNTA($F$2:F123))</f>
        <v>89</v>
      </c>
      <c r="B123" s="111">
        <f t="shared" si="0"/>
        <v>122</v>
      </c>
      <c r="C123" s="111">
        <v>2024</v>
      </c>
      <c r="D123" s="111"/>
      <c r="E123" s="111"/>
      <c r="F123" s="112" t="s">
        <v>2457</v>
      </c>
      <c r="G123" s="113" t="s">
        <v>15</v>
      </c>
      <c r="H123" s="114" t="s">
        <v>3145</v>
      </c>
      <c r="I123" s="114" t="s">
        <v>3218</v>
      </c>
      <c r="J123" s="115" t="s">
        <v>3324</v>
      </c>
      <c r="K123" s="115" t="s">
        <v>3325</v>
      </c>
      <c r="L123" s="116" t="s">
        <v>3326</v>
      </c>
      <c r="M123" s="116">
        <v>1</v>
      </c>
      <c r="N123" s="117">
        <v>45641</v>
      </c>
      <c r="O123" s="117">
        <v>45868</v>
      </c>
      <c r="P123" s="118">
        <f t="shared" si="1"/>
        <v>32.428571428571431</v>
      </c>
      <c r="Q123" s="113" t="s">
        <v>1055</v>
      </c>
      <c r="R123" s="113" t="s">
        <v>1734</v>
      </c>
      <c r="S123" s="111">
        <v>0</v>
      </c>
      <c r="T123" s="119"/>
      <c r="U123" s="120"/>
      <c r="V123" s="121">
        <f t="shared" si="42"/>
        <v>-1528.9333333333334</v>
      </c>
      <c r="W123" s="122">
        <f t="shared" si="43"/>
        <v>0</v>
      </c>
      <c r="X123" s="123">
        <f t="shared" si="44"/>
        <v>0</v>
      </c>
      <c r="Y123" s="123">
        <f t="shared" si="45"/>
        <v>0</v>
      </c>
      <c r="Z123" s="123">
        <f t="shared" si="46"/>
        <v>0</v>
      </c>
      <c r="AA123" s="111"/>
      <c r="AB123" s="111" t="str">
        <f t="shared" si="32"/>
        <v>EN TERMINO</v>
      </c>
      <c r="AC123" s="111" t="str">
        <f t="shared" si="33"/>
        <v>EN TERMINO</v>
      </c>
      <c r="AD123" s="111" t="str">
        <f t="shared" si="34"/>
        <v>EN EJECUCIÓN</v>
      </c>
      <c r="AE123" s="113" t="s">
        <v>3355</v>
      </c>
      <c r="AF123" s="98" t="str">
        <f t="shared" si="35"/>
        <v>H8ACPColombiaRuralHuila</v>
      </c>
      <c r="AG123" s="78">
        <f t="shared" si="36"/>
        <v>1</v>
      </c>
      <c r="AH123" s="78" t="str">
        <f t="shared" si="37"/>
        <v>H8ACPColombiaRuralHuila - 1</v>
      </c>
      <c r="AI123" s="92">
        <f t="shared" si="38"/>
        <v>3</v>
      </c>
      <c r="AJ123" s="92">
        <f t="shared" si="39"/>
        <v>3</v>
      </c>
      <c r="AK123" s="92" t="str">
        <f t="shared" si="40"/>
        <v>H8ACPColombiaRuralHuila.</v>
      </c>
      <c r="AL123" s="92" t="str">
        <f t="shared" si="41"/>
        <v>H8ACPColombiaRuralHuila</v>
      </c>
      <c r="AM123" s="83"/>
      <c r="AN123" s="84"/>
      <c r="AO123" s="77"/>
    </row>
    <row r="124" spans="1:41" s="11" customFormat="1" ht="291.95" customHeight="1" x14ac:dyDescent="0.2">
      <c r="A124" s="110" t="str">
        <f>IF(ISBLANK(F124),"",COUNTA($F$2:F124))</f>
        <v/>
      </c>
      <c r="B124" s="111">
        <f t="shared" si="0"/>
        <v>123</v>
      </c>
      <c r="C124" s="111">
        <v>2024</v>
      </c>
      <c r="D124" s="111"/>
      <c r="E124" s="111"/>
      <c r="F124" s="112"/>
      <c r="G124" s="113" t="s">
        <v>15</v>
      </c>
      <c r="H124" s="114" t="s">
        <v>3146</v>
      </c>
      <c r="I124" s="114" t="s">
        <v>3218</v>
      </c>
      <c r="J124" s="115" t="s">
        <v>3327</v>
      </c>
      <c r="K124" s="115" t="s">
        <v>3328</v>
      </c>
      <c r="L124" s="116" t="s">
        <v>2827</v>
      </c>
      <c r="M124" s="116">
        <v>1</v>
      </c>
      <c r="N124" s="117">
        <v>45641</v>
      </c>
      <c r="O124" s="117">
        <v>45746</v>
      </c>
      <c r="P124" s="118">
        <f t="shared" si="1"/>
        <v>15</v>
      </c>
      <c r="Q124" s="113" t="s">
        <v>1055</v>
      </c>
      <c r="R124" s="113" t="s">
        <v>1734</v>
      </c>
      <c r="S124" s="111">
        <v>0</v>
      </c>
      <c r="T124" s="119"/>
      <c r="U124" s="120"/>
      <c r="V124" s="121">
        <f t="shared" si="42"/>
        <v>-1524.8666666666666</v>
      </c>
      <c r="W124" s="122">
        <f t="shared" si="43"/>
        <v>0</v>
      </c>
      <c r="X124" s="123">
        <f t="shared" si="44"/>
        <v>0</v>
      </c>
      <c r="Y124" s="123">
        <f t="shared" si="45"/>
        <v>0</v>
      </c>
      <c r="Z124" s="123">
        <f t="shared" si="46"/>
        <v>0</v>
      </c>
      <c r="AA124" s="111"/>
      <c r="AB124" s="111" t="str">
        <f t="shared" si="32"/>
        <v>EN TERMINO</v>
      </c>
      <c r="AC124" s="111" t="str">
        <f t="shared" si="33"/>
        <v/>
      </c>
      <c r="AD124" s="111" t="str">
        <f t="shared" si="34"/>
        <v>EN EJECUCIÓN</v>
      </c>
      <c r="AE124" s="113" t="s">
        <v>3355</v>
      </c>
      <c r="AF124" s="98" t="str">
        <f t="shared" si="35"/>
        <v>H8ACPColombiaRuralHuila</v>
      </c>
      <c r="AG124" s="78">
        <f t="shared" si="36"/>
        <v>2</v>
      </c>
      <c r="AH124" s="78" t="str">
        <f t="shared" si="37"/>
        <v>H8ACPColombiaRuralHuila - 2</v>
      </c>
      <c r="AI124" s="92">
        <f t="shared" si="38"/>
        <v>3</v>
      </c>
      <c r="AJ124" s="92">
        <f t="shared" si="39"/>
        <v>3</v>
      </c>
      <c r="AK124" s="92" t="str">
        <f t="shared" si="40"/>
        <v>H8ACPColombiaRuralHuila.</v>
      </c>
      <c r="AL124" s="92" t="str">
        <f t="shared" si="41"/>
        <v>H8ACPColombiaRuralHuila</v>
      </c>
      <c r="AM124" s="83"/>
      <c r="AN124" s="84"/>
      <c r="AO124" s="77"/>
    </row>
    <row r="125" spans="1:41" s="11" customFormat="1" ht="291.95" customHeight="1" x14ac:dyDescent="0.2">
      <c r="A125" s="110">
        <f>IF(ISBLANK(F125),"",COUNTA($F$2:F125))</f>
        <v>90</v>
      </c>
      <c r="B125" s="111">
        <f t="shared" si="0"/>
        <v>124</v>
      </c>
      <c r="C125" s="111">
        <v>2024</v>
      </c>
      <c r="D125" s="111"/>
      <c r="E125" s="111"/>
      <c r="F125" s="112" t="s">
        <v>1483</v>
      </c>
      <c r="G125" s="113" t="s">
        <v>15</v>
      </c>
      <c r="H125" s="114" t="s">
        <v>3147</v>
      </c>
      <c r="I125" s="114" t="s">
        <v>3219</v>
      </c>
      <c r="J125" s="115" t="s">
        <v>3266</v>
      </c>
      <c r="K125" s="115" t="s">
        <v>3259</v>
      </c>
      <c r="L125" s="116" t="s">
        <v>3304</v>
      </c>
      <c r="M125" s="116">
        <v>1</v>
      </c>
      <c r="N125" s="117">
        <v>45641</v>
      </c>
      <c r="O125" s="117">
        <v>46022</v>
      </c>
      <c r="P125" s="118">
        <f t="shared" si="1"/>
        <v>54.428571428571431</v>
      </c>
      <c r="Q125" s="113" t="s">
        <v>1055</v>
      </c>
      <c r="R125" s="113" t="s">
        <v>1734</v>
      </c>
      <c r="S125" s="111">
        <v>0</v>
      </c>
      <c r="T125" s="119"/>
      <c r="U125" s="120"/>
      <c r="V125" s="121">
        <f t="shared" si="42"/>
        <v>-1534.0666666666666</v>
      </c>
      <c r="W125" s="122">
        <f t="shared" si="43"/>
        <v>0</v>
      </c>
      <c r="X125" s="123">
        <f t="shared" si="44"/>
        <v>0</v>
      </c>
      <c r="Y125" s="123">
        <f t="shared" si="45"/>
        <v>0</v>
      </c>
      <c r="Z125" s="123">
        <f t="shared" si="46"/>
        <v>0</v>
      </c>
      <c r="AA125" s="111"/>
      <c r="AB125" s="111" t="str">
        <f t="shared" si="32"/>
        <v>EN TERMINO</v>
      </c>
      <c r="AC125" s="111" t="str">
        <f t="shared" si="33"/>
        <v>EN TERMINO</v>
      </c>
      <c r="AD125" s="111" t="str">
        <f t="shared" si="34"/>
        <v>EN EJECUCIÓN</v>
      </c>
      <c r="AE125" s="113" t="s">
        <v>3355</v>
      </c>
      <c r="AF125" s="98" t="str">
        <f t="shared" si="35"/>
        <v>H9ACPColombiaRuralHuila</v>
      </c>
      <c r="AG125" s="78">
        <f t="shared" si="36"/>
        <v>1</v>
      </c>
      <c r="AH125" s="78" t="str">
        <f t="shared" si="37"/>
        <v>H9ACPColombiaRuralHuila - 1</v>
      </c>
      <c r="AI125" s="92">
        <f t="shared" si="38"/>
        <v>3</v>
      </c>
      <c r="AJ125" s="92">
        <f t="shared" si="39"/>
        <v>3</v>
      </c>
      <c r="AK125" s="92" t="str">
        <f t="shared" si="40"/>
        <v>H9ACPColombiaRuralHuila.</v>
      </c>
      <c r="AL125" s="92" t="str">
        <f t="shared" si="41"/>
        <v>H9ACPColombiaRuralHuila</v>
      </c>
      <c r="AM125" s="83"/>
      <c r="AN125" s="84"/>
      <c r="AO125" s="77"/>
    </row>
    <row r="126" spans="1:41" s="11" customFormat="1" ht="291.95" customHeight="1" x14ac:dyDescent="0.2">
      <c r="A126" s="110">
        <f>IF(ISBLANK(F126),"",COUNTA($F$2:F126))</f>
        <v>91</v>
      </c>
      <c r="B126" s="111">
        <f t="shared" si="0"/>
        <v>125</v>
      </c>
      <c r="C126" s="111">
        <v>2024</v>
      </c>
      <c r="D126" s="111"/>
      <c r="E126" s="111"/>
      <c r="F126" s="112" t="s">
        <v>1483</v>
      </c>
      <c r="G126" s="113" t="s">
        <v>15</v>
      </c>
      <c r="H126" s="114" t="s">
        <v>3148</v>
      </c>
      <c r="I126" s="114" t="s">
        <v>3220</v>
      </c>
      <c r="J126" s="115" t="s">
        <v>3266</v>
      </c>
      <c r="K126" s="115" t="s">
        <v>3267</v>
      </c>
      <c r="L126" s="116" t="s">
        <v>3268</v>
      </c>
      <c r="M126" s="116">
        <v>1</v>
      </c>
      <c r="N126" s="117">
        <v>45641</v>
      </c>
      <c r="O126" s="117">
        <v>45746</v>
      </c>
      <c r="P126" s="118">
        <f t="shared" si="1"/>
        <v>15</v>
      </c>
      <c r="Q126" s="113" t="s">
        <v>1055</v>
      </c>
      <c r="R126" s="113" t="s">
        <v>1734</v>
      </c>
      <c r="S126" s="111">
        <v>0</v>
      </c>
      <c r="T126" s="119"/>
      <c r="U126" s="120"/>
      <c r="V126" s="121">
        <f t="shared" si="42"/>
        <v>-1524.8666666666666</v>
      </c>
      <c r="W126" s="122">
        <f t="shared" si="43"/>
        <v>0</v>
      </c>
      <c r="X126" s="123">
        <f t="shared" si="44"/>
        <v>0</v>
      </c>
      <c r="Y126" s="123">
        <f t="shared" si="45"/>
        <v>0</v>
      </c>
      <c r="Z126" s="123">
        <f t="shared" si="46"/>
        <v>0</v>
      </c>
      <c r="AA126" s="111"/>
      <c r="AB126" s="111" t="str">
        <f t="shared" si="32"/>
        <v>EN TERMINO</v>
      </c>
      <c r="AC126" s="111" t="str">
        <f t="shared" si="33"/>
        <v>EN TERMINO</v>
      </c>
      <c r="AD126" s="111" t="str">
        <f t="shared" si="34"/>
        <v>EN EJECUCIÓN</v>
      </c>
      <c r="AE126" s="113" t="s">
        <v>3355</v>
      </c>
      <c r="AF126" s="98" t="str">
        <f t="shared" si="35"/>
        <v>H10ACPColombiaRuralHuila</v>
      </c>
      <c r="AG126" s="78">
        <f t="shared" si="36"/>
        <v>1</v>
      </c>
      <c r="AH126" s="78" t="str">
        <f t="shared" si="37"/>
        <v>H10ACPColombiaRuralHuila - 1</v>
      </c>
      <c r="AI126" s="92">
        <f t="shared" si="38"/>
        <v>3</v>
      </c>
      <c r="AJ126" s="92">
        <f t="shared" si="39"/>
        <v>3</v>
      </c>
      <c r="AK126" s="92" t="str">
        <f t="shared" si="40"/>
        <v>H10ACPColombiaRuralHuila.</v>
      </c>
      <c r="AL126" s="92" t="str">
        <f t="shared" si="41"/>
        <v>H10ACPColombiaRuralHuila</v>
      </c>
      <c r="AM126" s="83"/>
      <c r="AN126" s="84"/>
      <c r="AO126" s="77"/>
    </row>
    <row r="127" spans="1:41" s="11" customFormat="1" ht="291.95" customHeight="1" x14ac:dyDescent="0.2">
      <c r="A127" s="110">
        <f>IF(ISBLANK(F127),"",COUNTA($F$2:F127))</f>
        <v>92</v>
      </c>
      <c r="B127" s="111">
        <f t="shared" si="0"/>
        <v>126</v>
      </c>
      <c r="C127" s="111">
        <v>2024</v>
      </c>
      <c r="D127" s="111"/>
      <c r="E127" s="111"/>
      <c r="F127" s="112" t="s">
        <v>1483</v>
      </c>
      <c r="G127" s="113" t="s">
        <v>15</v>
      </c>
      <c r="H127" s="114" t="s">
        <v>3149</v>
      </c>
      <c r="I127" s="114" t="s">
        <v>3221</v>
      </c>
      <c r="J127" s="115" t="s">
        <v>3266</v>
      </c>
      <c r="K127" s="115" t="s">
        <v>3267</v>
      </c>
      <c r="L127" s="116" t="s">
        <v>3268</v>
      </c>
      <c r="M127" s="116">
        <v>1</v>
      </c>
      <c r="N127" s="117">
        <v>45641</v>
      </c>
      <c r="O127" s="117">
        <v>45746</v>
      </c>
      <c r="P127" s="118">
        <f t="shared" si="1"/>
        <v>15</v>
      </c>
      <c r="Q127" s="113" t="s">
        <v>1055</v>
      </c>
      <c r="R127" s="113" t="s">
        <v>1734</v>
      </c>
      <c r="S127" s="111">
        <v>0</v>
      </c>
      <c r="T127" s="119"/>
      <c r="U127" s="120"/>
      <c r="V127" s="121">
        <f t="shared" si="42"/>
        <v>-1524.8666666666666</v>
      </c>
      <c r="W127" s="122">
        <f t="shared" si="43"/>
        <v>0</v>
      </c>
      <c r="X127" s="123">
        <f t="shared" si="44"/>
        <v>0</v>
      </c>
      <c r="Y127" s="123">
        <f t="shared" si="45"/>
        <v>0</v>
      </c>
      <c r="Z127" s="123">
        <f t="shared" si="46"/>
        <v>0</v>
      </c>
      <c r="AA127" s="111"/>
      <c r="AB127" s="111" t="str">
        <f t="shared" si="32"/>
        <v>EN TERMINO</v>
      </c>
      <c r="AC127" s="111" t="str">
        <f t="shared" si="33"/>
        <v>EN TERMINO</v>
      </c>
      <c r="AD127" s="111" t="str">
        <f t="shared" si="34"/>
        <v>EN EJECUCIÓN</v>
      </c>
      <c r="AE127" s="113" t="s">
        <v>3355</v>
      </c>
      <c r="AF127" s="98" t="str">
        <f t="shared" si="35"/>
        <v>H11ACPColombiaRuralHuila</v>
      </c>
      <c r="AG127" s="78">
        <f t="shared" si="36"/>
        <v>1</v>
      </c>
      <c r="AH127" s="78" t="str">
        <f t="shared" si="37"/>
        <v>H11ACPColombiaRuralHuila - 1</v>
      </c>
      <c r="AI127" s="92">
        <f t="shared" si="38"/>
        <v>3</v>
      </c>
      <c r="AJ127" s="92">
        <f t="shared" si="39"/>
        <v>3</v>
      </c>
      <c r="AK127" s="92" t="str">
        <f t="shared" si="40"/>
        <v>H11ACPColombiaRuralHuila.</v>
      </c>
      <c r="AL127" s="92" t="str">
        <f t="shared" si="41"/>
        <v>H11ACPColombiaRuralHuila</v>
      </c>
      <c r="AM127" s="83"/>
      <c r="AN127" s="84"/>
      <c r="AO127" s="77"/>
    </row>
    <row r="128" spans="1:41" s="11" customFormat="1" ht="291.95" customHeight="1" x14ac:dyDescent="0.2">
      <c r="A128" s="110">
        <f>IF(ISBLANK(F128),"",COUNTA($F$2:F128))</f>
        <v>93</v>
      </c>
      <c r="B128" s="111">
        <f t="shared" si="0"/>
        <v>127</v>
      </c>
      <c r="C128" s="111">
        <v>2024</v>
      </c>
      <c r="D128" s="111"/>
      <c r="E128" s="111"/>
      <c r="F128" s="112" t="s">
        <v>1483</v>
      </c>
      <c r="G128" s="113" t="s">
        <v>15</v>
      </c>
      <c r="H128" s="114" t="s">
        <v>3150</v>
      </c>
      <c r="I128" s="114" t="s">
        <v>3222</v>
      </c>
      <c r="J128" s="115" t="s">
        <v>3266</v>
      </c>
      <c r="K128" s="115" t="s">
        <v>3267</v>
      </c>
      <c r="L128" s="116" t="s">
        <v>3268</v>
      </c>
      <c r="M128" s="116">
        <v>1</v>
      </c>
      <c r="N128" s="117">
        <v>45641</v>
      </c>
      <c r="O128" s="117">
        <v>45746</v>
      </c>
      <c r="P128" s="118">
        <f t="shared" si="1"/>
        <v>15</v>
      </c>
      <c r="Q128" s="113" t="s">
        <v>1055</v>
      </c>
      <c r="R128" s="113" t="s">
        <v>1734</v>
      </c>
      <c r="S128" s="111">
        <v>0</v>
      </c>
      <c r="T128" s="119"/>
      <c r="U128" s="120"/>
      <c r="V128" s="121">
        <f t="shared" si="42"/>
        <v>-1524.8666666666666</v>
      </c>
      <c r="W128" s="122">
        <f t="shared" si="43"/>
        <v>0</v>
      </c>
      <c r="X128" s="123">
        <f t="shared" si="44"/>
        <v>0</v>
      </c>
      <c r="Y128" s="123">
        <f t="shared" si="45"/>
        <v>0</v>
      </c>
      <c r="Z128" s="123">
        <f t="shared" si="46"/>
        <v>0</v>
      </c>
      <c r="AA128" s="111"/>
      <c r="AB128" s="111" t="str">
        <f t="shared" si="32"/>
        <v>EN TERMINO</v>
      </c>
      <c r="AC128" s="111" t="str">
        <f t="shared" si="33"/>
        <v>EN TERMINO</v>
      </c>
      <c r="AD128" s="111" t="str">
        <f t="shared" si="34"/>
        <v>EN EJECUCIÓN</v>
      </c>
      <c r="AE128" s="113" t="s">
        <v>3355</v>
      </c>
      <c r="AF128" s="98" t="str">
        <f t="shared" si="35"/>
        <v>H12ACPColombiaRuralHuila</v>
      </c>
      <c r="AG128" s="78">
        <f t="shared" si="36"/>
        <v>1</v>
      </c>
      <c r="AH128" s="78" t="str">
        <f t="shared" si="37"/>
        <v>H12ACPColombiaRuralHuila - 1</v>
      </c>
      <c r="AI128" s="92">
        <f t="shared" si="38"/>
        <v>3</v>
      </c>
      <c r="AJ128" s="92">
        <f t="shared" si="39"/>
        <v>3</v>
      </c>
      <c r="AK128" s="92" t="str">
        <f t="shared" si="40"/>
        <v>H12ACPColombiaRuralHuila.</v>
      </c>
      <c r="AL128" s="92" t="str">
        <f t="shared" si="41"/>
        <v>H12ACPColombiaRuralHuila</v>
      </c>
      <c r="AM128" s="83"/>
      <c r="AN128" s="84"/>
      <c r="AO128" s="77"/>
    </row>
    <row r="129" spans="1:41" s="11" customFormat="1" ht="291.95" customHeight="1" x14ac:dyDescent="0.2">
      <c r="A129" s="110">
        <f>IF(ISBLANK(F129),"",COUNTA($F$2:F129))</f>
        <v>94</v>
      </c>
      <c r="B129" s="111">
        <f t="shared" si="0"/>
        <v>128</v>
      </c>
      <c r="C129" s="111">
        <v>2024</v>
      </c>
      <c r="D129" s="111"/>
      <c r="E129" s="111"/>
      <c r="F129" s="112" t="s">
        <v>1483</v>
      </c>
      <c r="G129" s="113" t="s">
        <v>15</v>
      </c>
      <c r="H129" s="114" t="s">
        <v>3151</v>
      </c>
      <c r="I129" s="114" t="s">
        <v>3220</v>
      </c>
      <c r="J129" s="115" t="s">
        <v>3266</v>
      </c>
      <c r="K129" s="115" t="s">
        <v>3259</v>
      </c>
      <c r="L129" s="116" t="s">
        <v>3304</v>
      </c>
      <c r="M129" s="116">
        <v>1</v>
      </c>
      <c r="N129" s="117">
        <v>45641</v>
      </c>
      <c r="O129" s="117">
        <v>46022</v>
      </c>
      <c r="P129" s="118">
        <f t="shared" si="1"/>
        <v>54.428571428571431</v>
      </c>
      <c r="Q129" s="113" t="s">
        <v>1055</v>
      </c>
      <c r="R129" s="113" t="s">
        <v>1734</v>
      </c>
      <c r="S129" s="111">
        <v>0</v>
      </c>
      <c r="T129" s="119"/>
      <c r="U129" s="120"/>
      <c r="V129" s="121">
        <f t="shared" si="42"/>
        <v>-1534.0666666666666</v>
      </c>
      <c r="W129" s="122">
        <f t="shared" si="43"/>
        <v>0</v>
      </c>
      <c r="X129" s="123">
        <f t="shared" si="44"/>
        <v>0</v>
      </c>
      <c r="Y129" s="123">
        <f t="shared" si="45"/>
        <v>0</v>
      </c>
      <c r="Z129" s="123">
        <f t="shared" si="46"/>
        <v>0</v>
      </c>
      <c r="AA129" s="111"/>
      <c r="AB129" s="111" t="str">
        <f t="shared" si="32"/>
        <v>EN TERMINO</v>
      </c>
      <c r="AC129" s="111" t="str">
        <f t="shared" si="33"/>
        <v>EN TERMINO</v>
      </c>
      <c r="AD129" s="111" t="str">
        <f t="shared" si="34"/>
        <v>EN EJECUCIÓN</v>
      </c>
      <c r="AE129" s="113" t="s">
        <v>3355</v>
      </c>
      <c r="AF129" s="98" t="str">
        <f t="shared" si="35"/>
        <v>H13ACPColombiaRuralHuila</v>
      </c>
      <c r="AG129" s="78">
        <f t="shared" si="36"/>
        <v>1</v>
      </c>
      <c r="AH129" s="78" t="str">
        <f t="shared" si="37"/>
        <v>H13ACPColombiaRuralHuila - 1</v>
      </c>
      <c r="AI129" s="92">
        <f t="shared" si="38"/>
        <v>3</v>
      </c>
      <c r="AJ129" s="92">
        <f t="shared" si="39"/>
        <v>3</v>
      </c>
      <c r="AK129" s="92" t="str">
        <f t="shared" si="40"/>
        <v>H13ACPColombiaRuralHuila.</v>
      </c>
      <c r="AL129" s="92" t="str">
        <f t="shared" si="41"/>
        <v>H13ACPColombiaRuralHuila</v>
      </c>
      <c r="AM129" s="83"/>
      <c r="AN129" s="84"/>
      <c r="AO129" s="77"/>
    </row>
    <row r="130" spans="1:41" s="11" customFormat="1" ht="291.95" customHeight="1" x14ac:dyDescent="0.2">
      <c r="A130" s="110">
        <f>IF(ISBLANK(F130),"",COUNTA($F$2:F130))</f>
        <v>95</v>
      </c>
      <c r="B130" s="111">
        <f t="shared" si="0"/>
        <v>129</v>
      </c>
      <c r="C130" s="111">
        <v>2024</v>
      </c>
      <c r="D130" s="111"/>
      <c r="E130" s="111"/>
      <c r="F130" s="112" t="s">
        <v>1483</v>
      </c>
      <c r="G130" s="113" t="s">
        <v>15</v>
      </c>
      <c r="H130" s="114" t="s">
        <v>3152</v>
      </c>
      <c r="I130" s="114" t="s">
        <v>3220</v>
      </c>
      <c r="J130" s="115" t="s">
        <v>3266</v>
      </c>
      <c r="K130" s="115" t="s">
        <v>3259</v>
      </c>
      <c r="L130" s="116" t="s">
        <v>3304</v>
      </c>
      <c r="M130" s="116">
        <v>1</v>
      </c>
      <c r="N130" s="117">
        <v>45641</v>
      </c>
      <c r="O130" s="117">
        <v>46022</v>
      </c>
      <c r="P130" s="118">
        <f t="shared" si="1"/>
        <v>54.428571428571431</v>
      </c>
      <c r="Q130" s="113" t="s">
        <v>1055</v>
      </c>
      <c r="R130" s="113" t="s">
        <v>1734</v>
      </c>
      <c r="S130" s="111">
        <v>0</v>
      </c>
      <c r="T130" s="119"/>
      <c r="U130" s="120"/>
      <c r="V130" s="121">
        <f t="shared" si="42"/>
        <v>-1534.0666666666666</v>
      </c>
      <c r="W130" s="122">
        <f t="shared" si="43"/>
        <v>0</v>
      </c>
      <c r="X130" s="123">
        <f t="shared" si="44"/>
        <v>0</v>
      </c>
      <c r="Y130" s="123">
        <f t="shared" si="45"/>
        <v>0</v>
      </c>
      <c r="Z130" s="123">
        <f t="shared" si="46"/>
        <v>0</v>
      </c>
      <c r="AA130" s="111"/>
      <c r="AB130" s="111" t="str">
        <f t="shared" si="32"/>
        <v>EN TERMINO</v>
      </c>
      <c r="AC130" s="111" t="str">
        <f t="shared" si="33"/>
        <v>EN TERMINO</v>
      </c>
      <c r="AD130" s="111" t="str">
        <f t="shared" si="34"/>
        <v>EN EJECUCIÓN</v>
      </c>
      <c r="AE130" s="113" t="s">
        <v>3355</v>
      </c>
      <c r="AF130" s="98" t="str">
        <f t="shared" si="35"/>
        <v>H14ACPColombiaRuralHuila</v>
      </c>
      <c r="AG130" s="78">
        <f t="shared" si="36"/>
        <v>1</v>
      </c>
      <c r="AH130" s="78" t="str">
        <f t="shared" si="37"/>
        <v>H14ACPColombiaRuralHuila - 1</v>
      </c>
      <c r="AI130" s="92">
        <f t="shared" si="38"/>
        <v>3</v>
      </c>
      <c r="AJ130" s="92">
        <f t="shared" si="39"/>
        <v>3</v>
      </c>
      <c r="AK130" s="92" t="str">
        <f t="shared" si="40"/>
        <v>H14ACPColombiaRuralHuila.</v>
      </c>
      <c r="AL130" s="92" t="str">
        <f t="shared" si="41"/>
        <v>H14ACPColombiaRuralHuila</v>
      </c>
      <c r="AM130" s="83"/>
      <c r="AN130" s="84"/>
      <c r="AO130" s="77"/>
    </row>
    <row r="131" spans="1:41" s="11" customFormat="1" ht="291.95" customHeight="1" x14ac:dyDescent="0.2">
      <c r="A131" s="110">
        <f>IF(ISBLANK(F131),"",COUNTA($F$2:F131))</f>
        <v>96</v>
      </c>
      <c r="B131" s="111">
        <f t="shared" si="0"/>
        <v>130</v>
      </c>
      <c r="C131" s="111">
        <v>2024</v>
      </c>
      <c r="D131" s="111"/>
      <c r="E131" s="111"/>
      <c r="F131" s="112" t="s">
        <v>407</v>
      </c>
      <c r="G131" s="113" t="s">
        <v>15</v>
      </c>
      <c r="H131" s="114" t="s">
        <v>3153</v>
      </c>
      <c r="I131" s="114" t="s">
        <v>3223</v>
      </c>
      <c r="J131" s="115" t="s">
        <v>3293</v>
      </c>
      <c r="K131" s="115" t="s">
        <v>3329</v>
      </c>
      <c r="L131" s="116" t="s">
        <v>3330</v>
      </c>
      <c r="M131" s="116">
        <v>1</v>
      </c>
      <c r="N131" s="117">
        <v>45658</v>
      </c>
      <c r="O131" s="117">
        <v>45777</v>
      </c>
      <c r="P131" s="118">
        <f t="shared" si="1"/>
        <v>17</v>
      </c>
      <c r="Q131" s="113" t="s">
        <v>1055</v>
      </c>
      <c r="R131" s="113" t="s">
        <v>1734</v>
      </c>
      <c r="S131" s="111">
        <v>0</v>
      </c>
      <c r="T131" s="119"/>
      <c r="U131" s="120"/>
      <c r="V131" s="121">
        <f t="shared" si="42"/>
        <v>-1525.9</v>
      </c>
      <c r="W131" s="122">
        <f t="shared" si="43"/>
        <v>0</v>
      </c>
      <c r="X131" s="123">
        <f t="shared" si="44"/>
        <v>0</v>
      </c>
      <c r="Y131" s="123">
        <f t="shared" si="45"/>
        <v>0</v>
      </c>
      <c r="Z131" s="123">
        <f t="shared" si="46"/>
        <v>0</v>
      </c>
      <c r="AA131" s="111"/>
      <c r="AB131" s="111" t="str">
        <f t="shared" ref="AB131:AB194" si="47">IF(W131=100,"CUMPLIDA",IF(O131-$AN$1&lt;0,"VENCIDA",IF(O131-$AN$1&lt;=30,"PRÓXIMA A VENCER",IF(W131&gt;0,"CON AVANCE","EN TERMINO"))))</f>
        <v>EN TERMINO</v>
      </c>
      <c r="AC131" s="111" t="str">
        <f t="shared" ref="AC131:AC194" si="48">IF(A131&lt;&gt;"",IF(AJ131=1,"VENCIDO",IF(AJ131=2,"PRÓXIMO A VENCER",IF(AJ131=3,"EN TERMINO",IF(AJ131=4,"CON AVANCE",IF(AJ131=5,"CUMPLIDO",))))),"")</f>
        <v>EN TERMINO</v>
      </c>
      <c r="AD131" s="111" t="str">
        <f t="shared" ref="AD131:AD194" si="49">IF(AB131="EN TERMINO","EN EJECUCIÓN",IF(AB131="CUMPLIDA","CUMPLIDA PENDIENTE DE REVISIÓN DE LA CGR",IF(AB131="VENCIDA","VENCIDA",IF(AB131="PRÓXIMA A VENCER","EN EJECUCIÓN",IF(AB131="CON AVANCE","EN EJECUCIÓN",IF(AB131="CUMPLIDA NO EFECTIVA","CUMPLIDA NO EFECTIVA",IF(AB131="CUMPLIDA EN MENOS DEL 100% PENDIENTE DE REVISIÓN POR LA CGR","CUMPLIDA EN MENOS DEL 100% PENDIENTE DE REVISIÓN POR LA CGR")))))))</f>
        <v>EN EJECUCIÓN</v>
      </c>
      <c r="AE131" s="113" t="s">
        <v>3355</v>
      </c>
      <c r="AF131" s="98" t="str">
        <f t="shared" ref="AF131:AF194" si="50">AL131</f>
        <v>H15ACPColombiaRuralHuila</v>
      </c>
      <c r="AG131" s="78">
        <f t="shared" ref="AG131:AG194" si="51">IF(A131&lt;&gt;"",1,AG130+1)</f>
        <v>1</v>
      </c>
      <c r="AH131" s="78" t="str">
        <f t="shared" ref="AH131:AH194" si="52">CONCATENATE(AF131," - ",AG131)</f>
        <v>H15ACPColombiaRuralHuila - 1</v>
      </c>
      <c r="AI131" s="92">
        <f t="shared" ref="AI131:AI194" si="53">IF(AB131="VENCIDA",1,IF(AB131="PRÓXIMA A VENCER",2,IF(AB131="EN TERMINO",3,IF(AB131="CON AVANCE",4,IF(AB131="CUMPLIDA",5,)))))</f>
        <v>3</v>
      </c>
      <c r="AJ131" s="92">
        <f t="shared" ref="AJ131:AJ194" si="54">IF(AG132=AG131+1,MIN(AI131,AJ132),AI131)</f>
        <v>3</v>
      </c>
      <c r="AK131" s="92" t="str">
        <f t="shared" ref="AK131:AK194" si="55">IF(A131&lt;&gt;"",MID(H131,1,FIND(" ",H131,1)-1),AK130)</f>
        <v>H15ACPColombiaRuralHuila.</v>
      </c>
      <c r="AL131" s="92" t="str">
        <f t="shared" ref="AL131:AL194" si="56">IFERROR(MID(AK131,1,FIND(".",AK131,1)-1),AK131)</f>
        <v>H15ACPColombiaRuralHuila</v>
      </c>
      <c r="AM131" s="83"/>
      <c r="AN131" s="84"/>
      <c r="AO131" s="77"/>
    </row>
    <row r="132" spans="1:41" s="11" customFormat="1" ht="291.95" customHeight="1" x14ac:dyDescent="0.2">
      <c r="A132" s="110" t="str">
        <f>IF(ISBLANK(F132),"",COUNTA($F$2:F132))</f>
        <v/>
      </c>
      <c r="B132" s="111">
        <f t="shared" si="0"/>
        <v>131</v>
      </c>
      <c r="C132" s="111">
        <v>2024</v>
      </c>
      <c r="D132" s="111"/>
      <c r="E132" s="111"/>
      <c r="F132" s="112"/>
      <c r="G132" s="113" t="s">
        <v>15</v>
      </c>
      <c r="H132" s="114" t="s">
        <v>3154</v>
      </c>
      <c r="I132" s="114" t="s">
        <v>3223</v>
      </c>
      <c r="J132" s="115" t="s">
        <v>3296</v>
      </c>
      <c r="K132" s="115" t="s">
        <v>3331</v>
      </c>
      <c r="L132" s="116" t="s">
        <v>2643</v>
      </c>
      <c r="M132" s="116">
        <v>5</v>
      </c>
      <c r="N132" s="117">
        <v>45658</v>
      </c>
      <c r="O132" s="117">
        <v>45838</v>
      </c>
      <c r="P132" s="118">
        <f t="shared" si="1"/>
        <v>25.714285714285715</v>
      </c>
      <c r="Q132" s="113" t="s">
        <v>1307</v>
      </c>
      <c r="R132" s="113" t="s">
        <v>1721</v>
      </c>
      <c r="S132" s="111">
        <v>0</v>
      </c>
      <c r="T132" s="119"/>
      <c r="U132" s="120"/>
      <c r="V132" s="121">
        <f t="shared" si="42"/>
        <v>-1527.9333333333334</v>
      </c>
      <c r="W132" s="122">
        <f t="shared" si="43"/>
        <v>0</v>
      </c>
      <c r="X132" s="123">
        <f t="shared" si="44"/>
        <v>0</v>
      </c>
      <c r="Y132" s="123">
        <f t="shared" si="45"/>
        <v>0</v>
      </c>
      <c r="Z132" s="123">
        <f t="shared" si="46"/>
        <v>0</v>
      </c>
      <c r="AA132" s="111"/>
      <c r="AB132" s="111" t="str">
        <f t="shared" si="47"/>
        <v>EN TERMINO</v>
      </c>
      <c r="AC132" s="111" t="str">
        <f t="shared" si="48"/>
        <v/>
      </c>
      <c r="AD132" s="111" t="str">
        <f t="shared" si="49"/>
        <v>EN EJECUCIÓN</v>
      </c>
      <c r="AE132" s="113" t="s">
        <v>3355</v>
      </c>
      <c r="AF132" s="98" t="str">
        <f t="shared" si="50"/>
        <v>H15ACPColombiaRuralHuila</v>
      </c>
      <c r="AG132" s="78">
        <f t="shared" si="51"/>
        <v>2</v>
      </c>
      <c r="AH132" s="78" t="str">
        <f t="shared" si="52"/>
        <v>H15ACPColombiaRuralHuila - 2</v>
      </c>
      <c r="AI132" s="92">
        <f t="shared" si="53"/>
        <v>3</v>
      </c>
      <c r="AJ132" s="92">
        <f t="shared" si="54"/>
        <v>3</v>
      </c>
      <c r="AK132" s="92" t="str">
        <f t="shared" si="55"/>
        <v>H15ACPColombiaRuralHuila.</v>
      </c>
      <c r="AL132" s="92" t="str">
        <f t="shared" si="56"/>
        <v>H15ACPColombiaRuralHuila</v>
      </c>
      <c r="AM132" s="83"/>
      <c r="AN132" s="84"/>
      <c r="AO132" s="77"/>
    </row>
    <row r="133" spans="1:41" s="11" customFormat="1" ht="291.95" customHeight="1" x14ac:dyDescent="0.2">
      <c r="A133" s="110">
        <f>IF(ISBLANK(F133),"",COUNTA($F$2:F133))</f>
        <v>97</v>
      </c>
      <c r="B133" s="111">
        <f t="shared" si="0"/>
        <v>132</v>
      </c>
      <c r="C133" s="111">
        <v>2024</v>
      </c>
      <c r="D133" s="111"/>
      <c r="E133" s="111"/>
      <c r="F133" s="112" t="s">
        <v>408</v>
      </c>
      <c r="G133" s="113" t="s">
        <v>15</v>
      </c>
      <c r="H133" s="114" t="s">
        <v>3155</v>
      </c>
      <c r="I133" s="114" t="s">
        <v>3224</v>
      </c>
      <c r="J133" s="115" t="s">
        <v>3252</v>
      </c>
      <c r="K133" s="115" t="s">
        <v>3253</v>
      </c>
      <c r="L133" s="116" t="s">
        <v>3332</v>
      </c>
      <c r="M133" s="116">
        <v>3</v>
      </c>
      <c r="N133" s="117">
        <v>45689</v>
      </c>
      <c r="O133" s="117">
        <v>45807</v>
      </c>
      <c r="P133" s="118">
        <f t="shared" ref="P133:P196" si="57">(+O133-N133)/7</f>
        <v>16.857142857142858</v>
      </c>
      <c r="Q133" s="113" t="s">
        <v>1248</v>
      </c>
      <c r="R133" s="113" t="s">
        <v>3358</v>
      </c>
      <c r="S133" s="111">
        <v>0</v>
      </c>
      <c r="T133" s="119"/>
      <c r="U133" s="120"/>
      <c r="V133" s="121">
        <f t="shared" si="42"/>
        <v>-1526.9</v>
      </c>
      <c r="W133" s="122">
        <f t="shared" si="43"/>
        <v>0</v>
      </c>
      <c r="X133" s="123">
        <f t="shared" si="44"/>
        <v>0</v>
      </c>
      <c r="Y133" s="123">
        <f t="shared" si="45"/>
        <v>0</v>
      </c>
      <c r="Z133" s="123">
        <f t="shared" si="46"/>
        <v>0</v>
      </c>
      <c r="AA133" s="111"/>
      <c r="AB133" s="111" t="str">
        <f t="shared" si="47"/>
        <v>EN TERMINO</v>
      </c>
      <c r="AC133" s="111" t="str">
        <f t="shared" si="48"/>
        <v>EN TERMINO</v>
      </c>
      <c r="AD133" s="111" t="str">
        <f t="shared" si="49"/>
        <v>EN EJECUCIÓN</v>
      </c>
      <c r="AE133" s="113" t="s">
        <v>3355</v>
      </c>
      <c r="AF133" s="98" t="str">
        <f t="shared" si="50"/>
        <v>H16ACPColombiaRuralHuila</v>
      </c>
      <c r="AG133" s="78">
        <f t="shared" si="51"/>
        <v>1</v>
      </c>
      <c r="AH133" s="78" t="str">
        <f t="shared" si="52"/>
        <v>H16ACPColombiaRuralHuila - 1</v>
      </c>
      <c r="AI133" s="92">
        <f t="shared" si="53"/>
        <v>3</v>
      </c>
      <c r="AJ133" s="92">
        <f t="shared" si="54"/>
        <v>3</v>
      </c>
      <c r="AK133" s="92" t="str">
        <f t="shared" si="55"/>
        <v>H16ACPColombiaRuralHuila.</v>
      </c>
      <c r="AL133" s="92" t="str">
        <f t="shared" si="56"/>
        <v>H16ACPColombiaRuralHuila</v>
      </c>
      <c r="AM133" s="83"/>
      <c r="AN133" s="84"/>
      <c r="AO133" s="77"/>
    </row>
    <row r="134" spans="1:41" s="11" customFormat="1" ht="291.95" customHeight="1" x14ac:dyDescent="0.2">
      <c r="A134" s="110">
        <f>IF(ISBLANK(F134),"",COUNTA($F$2:F134))</f>
        <v>98</v>
      </c>
      <c r="B134" s="111">
        <f t="shared" si="0"/>
        <v>133</v>
      </c>
      <c r="C134" s="111">
        <v>2024</v>
      </c>
      <c r="D134" s="111"/>
      <c r="E134" s="111"/>
      <c r="F134" s="112" t="s">
        <v>407</v>
      </c>
      <c r="G134" s="113" t="s">
        <v>15</v>
      </c>
      <c r="H134" s="114" t="s">
        <v>3156</v>
      </c>
      <c r="I134" s="114" t="s">
        <v>3225</v>
      </c>
      <c r="J134" s="115" t="s">
        <v>3282</v>
      </c>
      <c r="K134" s="115" t="s">
        <v>3333</v>
      </c>
      <c r="L134" s="116" t="s">
        <v>3284</v>
      </c>
      <c r="M134" s="116">
        <v>1</v>
      </c>
      <c r="N134" s="117">
        <v>45641</v>
      </c>
      <c r="O134" s="117">
        <v>45838</v>
      </c>
      <c r="P134" s="118">
        <f t="shared" si="57"/>
        <v>28.142857142857142</v>
      </c>
      <c r="Q134" s="113" t="s">
        <v>1055</v>
      </c>
      <c r="R134" s="113" t="s">
        <v>1734</v>
      </c>
      <c r="S134" s="111">
        <v>0</v>
      </c>
      <c r="T134" s="119"/>
      <c r="U134" s="120"/>
      <c r="V134" s="121">
        <f t="shared" si="42"/>
        <v>-1527.9333333333334</v>
      </c>
      <c r="W134" s="122">
        <f t="shared" si="43"/>
        <v>0</v>
      </c>
      <c r="X134" s="123">
        <f t="shared" si="44"/>
        <v>0</v>
      </c>
      <c r="Y134" s="123">
        <f t="shared" si="45"/>
        <v>0</v>
      </c>
      <c r="Z134" s="123">
        <f t="shared" si="46"/>
        <v>0</v>
      </c>
      <c r="AA134" s="111"/>
      <c r="AB134" s="111" t="str">
        <f t="shared" si="47"/>
        <v>EN TERMINO</v>
      </c>
      <c r="AC134" s="111" t="str">
        <f t="shared" si="48"/>
        <v>EN TERMINO</v>
      </c>
      <c r="AD134" s="111" t="str">
        <f t="shared" si="49"/>
        <v>EN EJECUCIÓN</v>
      </c>
      <c r="AE134" s="113" t="s">
        <v>3355</v>
      </c>
      <c r="AF134" s="98" t="str">
        <f t="shared" si="50"/>
        <v>H17ACPColombiaRuralHuila</v>
      </c>
      <c r="AG134" s="78">
        <f t="shared" si="51"/>
        <v>1</v>
      </c>
      <c r="AH134" s="78" t="str">
        <f t="shared" si="52"/>
        <v>H17ACPColombiaRuralHuila - 1</v>
      </c>
      <c r="AI134" s="92">
        <f t="shared" si="53"/>
        <v>3</v>
      </c>
      <c r="AJ134" s="92">
        <f t="shared" si="54"/>
        <v>3</v>
      </c>
      <c r="AK134" s="92" t="str">
        <f t="shared" si="55"/>
        <v>H17ACPColombiaRuralHuila.</v>
      </c>
      <c r="AL134" s="92" t="str">
        <f t="shared" si="56"/>
        <v>H17ACPColombiaRuralHuila</v>
      </c>
      <c r="AM134" s="83"/>
      <c r="AN134" s="84"/>
      <c r="AO134" s="77"/>
    </row>
    <row r="135" spans="1:41" s="11" customFormat="1" ht="291.95" customHeight="1" x14ac:dyDescent="0.2">
      <c r="A135" s="110">
        <f>IF(ISBLANK(F135),"",COUNTA($F$2:F135))</f>
        <v>99</v>
      </c>
      <c r="B135" s="111">
        <f t="shared" si="0"/>
        <v>134</v>
      </c>
      <c r="C135" s="111">
        <v>2024</v>
      </c>
      <c r="D135" s="111"/>
      <c r="E135" s="111"/>
      <c r="F135" s="112" t="s">
        <v>408</v>
      </c>
      <c r="G135" s="113" t="s">
        <v>15</v>
      </c>
      <c r="H135" s="114" t="s">
        <v>3157</v>
      </c>
      <c r="I135" s="114" t="s">
        <v>3226</v>
      </c>
      <c r="J135" s="115" t="s">
        <v>3246</v>
      </c>
      <c r="K135" s="115" t="s">
        <v>3247</v>
      </c>
      <c r="L135" s="116" t="s">
        <v>3300</v>
      </c>
      <c r="M135" s="116">
        <v>2</v>
      </c>
      <c r="N135" s="117">
        <v>45658</v>
      </c>
      <c r="O135" s="117">
        <v>45991</v>
      </c>
      <c r="P135" s="118">
        <f t="shared" si="57"/>
        <v>47.571428571428569</v>
      </c>
      <c r="Q135" s="113" t="s">
        <v>1055</v>
      </c>
      <c r="R135" s="113" t="s">
        <v>1734</v>
      </c>
      <c r="S135" s="111">
        <v>0</v>
      </c>
      <c r="T135" s="119"/>
      <c r="U135" s="120"/>
      <c r="V135" s="121">
        <f t="shared" si="42"/>
        <v>-1533.0333333333333</v>
      </c>
      <c r="W135" s="122">
        <f t="shared" si="43"/>
        <v>0</v>
      </c>
      <c r="X135" s="123">
        <f t="shared" si="44"/>
        <v>0</v>
      </c>
      <c r="Y135" s="123">
        <f t="shared" si="45"/>
        <v>0</v>
      </c>
      <c r="Z135" s="123">
        <f t="shared" si="46"/>
        <v>0</v>
      </c>
      <c r="AA135" s="111"/>
      <c r="AB135" s="111" t="str">
        <f t="shared" si="47"/>
        <v>EN TERMINO</v>
      </c>
      <c r="AC135" s="111" t="str">
        <f t="shared" si="48"/>
        <v>EN TERMINO</v>
      </c>
      <c r="AD135" s="111" t="str">
        <f t="shared" si="49"/>
        <v>EN EJECUCIÓN</v>
      </c>
      <c r="AE135" s="113" t="s">
        <v>3356</v>
      </c>
      <c r="AF135" s="98" t="str">
        <f t="shared" si="50"/>
        <v>H1ACPColombiaRuralQuindío</v>
      </c>
      <c r="AG135" s="78">
        <f t="shared" si="51"/>
        <v>1</v>
      </c>
      <c r="AH135" s="78" t="str">
        <f t="shared" si="52"/>
        <v>H1ACPColombiaRuralQuindío - 1</v>
      </c>
      <c r="AI135" s="92">
        <f t="shared" si="53"/>
        <v>3</v>
      </c>
      <c r="AJ135" s="92">
        <f t="shared" si="54"/>
        <v>3</v>
      </c>
      <c r="AK135" s="92" t="str">
        <f t="shared" si="55"/>
        <v>H1ACPColombiaRuralQuindío.</v>
      </c>
      <c r="AL135" s="92" t="str">
        <f t="shared" si="56"/>
        <v>H1ACPColombiaRuralQuindío</v>
      </c>
      <c r="AM135" s="83"/>
      <c r="AN135" s="84"/>
      <c r="AO135" s="77"/>
    </row>
    <row r="136" spans="1:41" s="11" customFormat="1" ht="291.95" customHeight="1" x14ac:dyDescent="0.2">
      <c r="A136" s="110" t="str">
        <f>IF(ISBLANK(F136),"",COUNTA($F$2:F136))</f>
        <v/>
      </c>
      <c r="B136" s="111">
        <f t="shared" si="0"/>
        <v>135</v>
      </c>
      <c r="C136" s="111">
        <v>2024</v>
      </c>
      <c r="D136" s="111"/>
      <c r="E136" s="111"/>
      <c r="F136" s="112"/>
      <c r="G136" s="113" t="s">
        <v>15</v>
      </c>
      <c r="H136" s="114" t="s">
        <v>3158</v>
      </c>
      <c r="I136" s="114" t="s">
        <v>3226</v>
      </c>
      <c r="J136" s="115" t="s">
        <v>3334</v>
      </c>
      <c r="K136" s="115" t="s">
        <v>3335</v>
      </c>
      <c r="L136" s="116" t="s">
        <v>3303</v>
      </c>
      <c r="M136" s="116">
        <v>6</v>
      </c>
      <c r="N136" s="117">
        <v>45658</v>
      </c>
      <c r="O136" s="117">
        <v>45868</v>
      </c>
      <c r="P136" s="118">
        <f t="shared" si="57"/>
        <v>30</v>
      </c>
      <c r="Q136" s="113" t="s">
        <v>1055</v>
      </c>
      <c r="R136" s="113" t="s">
        <v>1734</v>
      </c>
      <c r="S136" s="111">
        <v>0</v>
      </c>
      <c r="T136" s="119"/>
      <c r="U136" s="120"/>
      <c r="V136" s="121">
        <f t="shared" si="42"/>
        <v>-1528.9333333333334</v>
      </c>
      <c r="W136" s="122">
        <f t="shared" si="43"/>
        <v>0</v>
      </c>
      <c r="X136" s="123">
        <f t="shared" si="44"/>
        <v>0</v>
      </c>
      <c r="Y136" s="123">
        <f t="shared" si="45"/>
        <v>0</v>
      </c>
      <c r="Z136" s="123">
        <f t="shared" si="46"/>
        <v>0</v>
      </c>
      <c r="AA136" s="111"/>
      <c r="AB136" s="111" t="str">
        <f t="shared" si="47"/>
        <v>EN TERMINO</v>
      </c>
      <c r="AC136" s="111" t="str">
        <f t="shared" si="48"/>
        <v/>
      </c>
      <c r="AD136" s="111" t="str">
        <f t="shared" si="49"/>
        <v>EN EJECUCIÓN</v>
      </c>
      <c r="AE136" s="113" t="s">
        <v>3356</v>
      </c>
      <c r="AF136" s="98" t="str">
        <f t="shared" si="50"/>
        <v>H1ACPColombiaRuralQuindío</v>
      </c>
      <c r="AG136" s="78">
        <f t="shared" si="51"/>
        <v>2</v>
      </c>
      <c r="AH136" s="78" t="str">
        <f t="shared" si="52"/>
        <v>H1ACPColombiaRuralQuindío - 2</v>
      </c>
      <c r="AI136" s="92">
        <f t="shared" si="53"/>
        <v>3</v>
      </c>
      <c r="AJ136" s="92">
        <f t="shared" si="54"/>
        <v>3</v>
      </c>
      <c r="AK136" s="92" t="str">
        <f t="shared" si="55"/>
        <v>H1ACPColombiaRuralQuindío.</v>
      </c>
      <c r="AL136" s="92" t="str">
        <f t="shared" si="56"/>
        <v>H1ACPColombiaRuralQuindío</v>
      </c>
      <c r="AM136" s="83"/>
      <c r="AN136" s="84"/>
      <c r="AO136" s="77"/>
    </row>
    <row r="137" spans="1:41" s="11" customFormat="1" ht="291.95" customHeight="1" x14ac:dyDescent="0.2">
      <c r="A137" s="110">
        <f>IF(ISBLANK(F137),"",COUNTA($F$2:F137))</f>
        <v>100</v>
      </c>
      <c r="B137" s="111">
        <f t="shared" si="0"/>
        <v>136</v>
      </c>
      <c r="C137" s="111">
        <v>2024</v>
      </c>
      <c r="D137" s="111"/>
      <c r="E137" s="111"/>
      <c r="F137" s="112" t="s">
        <v>1017</v>
      </c>
      <c r="G137" s="113" t="s">
        <v>15</v>
      </c>
      <c r="H137" s="114" t="s">
        <v>3159</v>
      </c>
      <c r="I137" s="114" t="s">
        <v>3227</v>
      </c>
      <c r="J137" s="115" t="s">
        <v>3246</v>
      </c>
      <c r="K137" s="115" t="s">
        <v>3247</v>
      </c>
      <c r="L137" s="116" t="s">
        <v>3300</v>
      </c>
      <c r="M137" s="116">
        <v>2</v>
      </c>
      <c r="N137" s="117">
        <v>45658</v>
      </c>
      <c r="O137" s="117">
        <v>45991</v>
      </c>
      <c r="P137" s="118">
        <f t="shared" si="57"/>
        <v>47.571428571428569</v>
      </c>
      <c r="Q137" s="113" t="s">
        <v>1055</v>
      </c>
      <c r="R137" s="113" t="s">
        <v>1734</v>
      </c>
      <c r="S137" s="111">
        <v>0</v>
      </c>
      <c r="T137" s="119"/>
      <c r="U137" s="120"/>
      <c r="V137" s="121">
        <f t="shared" si="42"/>
        <v>-1533.0333333333333</v>
      </c>
      <c r="W137" s="122">
        <f t="shared" si="43"/>
        <v>0</v>
      </c>
      <c r="X137" s="123">
        <f t="shared" si="44"/>
        <v>0</v>
      </c>
      <c r="Y137" s="123">
        <f t="shared" si="45"/>
        <v>0</v>
      </c>
      <c r="Z137" s="123">
        <f t="shared" si="46"/>
        <v>0</v>
      </c>
      <c r="AA137" s="111"/>
      <c r="AB137" s="111" t="str">
        <f t="shared" si="47"/>
        <v>EN TERMINO</v>
      </c>
      <c r="AC137" s="111" t="str">
        <f t="shared" si="48"/>
        <v>EN TERMINO</v>
      </c>
      <c r="AD137" s="111" t="str">
        <f t="shared" si="49"/>
        <v>EN EJECUCIÓN</v>
      </c>
      <c r="AE137" s="113" t="s">
        <v>3356</v>
      </c>
      <c r="AF137" s="98" t="str">
        <f t="shared" si="50"/>
        <v>H2ACPColombiaRuralQuindío</v>
      </c>
      <c r="AG137" s="78">
        <f t="shared" si="51"/>
        <v>1</v>
      </c>
      <c r="AH137" s="78" t="str">
        <f t="shared" si="52"/>
        <v>H2ACPColombiaRuralQuindío - 1</v>
      </c>
      <c r="AI137" s="92">
        <f t="shared" si="53"/>
        <v>3</v>
      </c>
      <c r="AJ137" s="92">
        <f t="shared" si="54"/>
        <v>3</v>
      </c>
      <c r="AK137" s="92" t="str">
        <f t="shared" si="55"/>
        <v>H2ACPColombiaRuralQuindío.</v>
      </c>
      <c r="AL137" s="92" t="str">
        <f t="shared" si="56"/>
        <v>H2ACPColombiaRuralQuindío</v>
      </c>
      <c r="AM137" s="83"/>
      <c r="AN137" s="84"/>
      <c r="AO137" s="77"/>
    </row>
    <row r="138" spans="1:41" s="11" customFormat="1" ht="291.95" customHeight="1" x14ac:dyDescent="0.2">
      <c r="A138" s="110">
        <f>IF(ISBLANK(F138),"",COUNTA($F$2:F138))</f>
        <v>101</v>
      </c>
      <c r="B138" s="111">
        <f t="shared" ref="B138:B201" si="58">ROW()-1</f>
        <v>137</v>
      </c>
      <c r="C138" s="111">
        <v>2024</v>
      </c>
      <c r="D138" s="111"/>
      <c r="E138" s="111"/>
      <c r="F138" s="112" t="s">
        <v>407</v>
      </c>
      <c r="G138" s="113" t="s">
        <v>15</v>
      </c>
      <c r="H138" s="114" t="s">
        <v>3160</v>
      </c>
      <c r="I138" s="114" t="s">
        <v>3228</v>
      </c>
      <c r="J138" s="115" t="s">
        <v>3252</v>
      </c>
      <c r="K138" s="115" t="s">
        <v>3253</v>
      </c>
      <c r="L138" s="116" t="s">
        <v>3254</v>
      </c>
      <c r="M138" s="116">
        <v>3</v>
      </c>
      <c r="N138" s="117">
        <v>45689</v>
      </c>
      <c r="O138" s="117">
        <v>45807</v>
      </c>
      <c r="P138" s="118">
        <f t="shared" si="57"/>
        <v>16.857142857142858</v>
      </c>
      <c r="Q138" s="113" t="s">
        <v>1248</v>
      </c>
      <c r="R138" s="113" t="s">
        <v>1739</v>
      </c>
      <c r="S138" s="111">
        <v>0</v>
      </c>
      <c r="T138" s="119"/>
      <c r="U138" s="120"/>
      <c r="V138" s="121">
        <f t="shared" si="42"/>
        <v>-1526.9</v>
      </c>
      <c r="W138" s="122">
        <f t="shared" si="43"/>
        <v>0</v>
      </c>
      <c r="X138" s="123">
        <f t="shared" si="44"/>
        <v>0</v>
      </c>
      <c r="Y138" s="123">
        <f t="shared" si="45"/>
        <v>0</v>
      </c>
      <c r="Z138" s="123">
        <f t="shared" si="46"/>
        <v>0</v>
      </c>
      <c r="AA138" s="111"/>
      <c r="AB138" s="111" t="str">
        <f t="shared" si="47"/>
        <v>EN TERMINO</v>
      </c>
      <c r="AC138" s="111" t="str">
        <f t="shared" si="48"/>
        <v>EN TERMINO</v>
      </c>
      <c r="AD138" s="111" t="str">
        <f t="shared" si="49"/>
        <v>EN EJECUCIÓN</v>
      </c>
      <c r="AE138" s="113" t="s">
        <v>3356</v>
      </c>
      <c r="AF138" s="98" t="str">
        <f t="shared" si="50"/>
        <v>H3ACPColombiaRuralQuindío</v>
      </c>
      <c r="AG138" s="78">
        <f t="shared" si="51"/>
        <v>1</v>
      </c>
      <c r="AH138" s="78" t="str">
        <f t="shared" si="52"/>
        <v>H3ACPColombiaRuralQuindío - 1</v>
      </c>
      <c r="AI138" s="92">
        <f t="shared" si="53"/>
        <v>3</v>
      </c>
      <c r="AJ138" s="92">
        <f t="shared" si="54"/>
        <v>3</v>
      </c>
      <c r="AK138" s="92" t="str">
        <f t="shared" si="55"/>
        <v>H3ACPColombiaRuralQuindío.</v>
      </c>
      <c r="AL138" s="92" t="str">
        <f t="shared" si="56"/>
        <v>H3ACPColombiaRuralQuindío</v>
      </c>
      <c r="AM138" s="83"/>
      <c r="AN138" s="84"/>
      <c r="AO138" s="77"/>
    </row>
    <row r="139" spans="1:41" s="11" customFormat="1" ht="291.95" customHeight="1" x14ac:dyDescent="0.2">
      <c r="A139" s="110">
        <f>IF(ISBLANK(F139),"",COUNTA($F$2:F139))</f>
        <v>102</v>
      </c>
      <c r="B139" s="111">
        <f t="shared" si="58"/>
        <v>138</v>
      </c>
      <c r="C139" s="111">
        <v>2024</v>
      </c>
      <c r="D139" s="111"/>
      <c r="E139" s="111"/>
      <c r="F139" s="112" t="s">
        <v>407</v>
      </c>
      <c r="G139" s="113" t="s">
        <v>15</v>
      </c>
      <c r="H139" s="114" t="s">
        <v>3161</v>
      </c>
      <c r="I139" s="114" t="s">
        <v>3229</v>
      </c>
      <c r="J139" s="115" t="s">
        <v>3336</v>
      </c>
      <c r="K139" s="115" t="s">
        <v>3337</v>
      </c>
      <c r="L139" s="116" t="s">
        <v>3338</v>
      </c>
      <c r="M139" s="116">
        <v>1</v>
      </c>
      <c r="N139" s="117">
        <v>45637</v>
      </c>
      <c r="O139" s="117">
        <v>45838</v>
      </c>
      <c r="P139" s="118">
        <f t="shared" si="57"/>
        <v>28.714285714285715</v>
      </c>
      <c r="Q139" s="113" t="s">
        <v>1055</v>
      </c>
      <c r="R139" s="113" t="s">
        <v>1734</v>
      </c>
      <c r="S139" s="111">
        <v>0</v>
      </c>
      <c r="T139" s="119"/>
      <c r="U139" s="120"/>
      <c r="V139" s="121">
        <f t="shared" si="42"/>
        <v>-1527.9333333333334</v>
      </c>
      <c r="W139" s="122">
        <f t="shared" si="43"/>
        <v>0</v>
      </c>
      <c r="X139" s="123">
        <f t="shared" si="44"/>
        <v>0</v>
      </c>
      <c r="Y139" s="123">
        <f t="shared" si="45"/>
        <v>0</v>
      </c>
      <c r="Z139" s="123">
        <f t="shared" si="46"/>
        <v>0</v>
      </c>
      <c r="AA139" s="111"/>
      <c r="AB139" s="111" t="str">
        <f t="shared" si="47"/>
        <v>EN TERMINO</v>
      </c>
      <c r="AC139" s="111" t="str">
        <f t="shared" si="48"/>
        <v>EN TERMINO</v>
      </c>
      <c r="AD139" s="111" t="str">
        <f t="shared" si="49"/>
        <v>EN EJECUCIÓN</v>
      </c>
      <c r="AE139" s="113" t="s">
        <v>3356</v>
      </c>
      <c r="AF139" s="98" t="str">
        <f t="shared" si="50"/>
        <v>H4ACPColombiaRuralQuindío</v>
      </c>
      <c r="AG139" s="78">
        <f t="shared" si="51"/>
        <v>1</v>
      </c>
      <c r="AH139" s="78" t="str">
        <f t="shared" si="52"/>
        <v>H4ACPColombiaRuralQuindío - 1</v>
      </c>
      <c r="AI139" s="92">
        <f t="shared" si="53"/>
        <v>3</v>
      </c>
      <c r="AJ139" s="92">
        <f t="shared" si="54"/>
        <v>3</v>
      </c>
      <c r="AK139" s="92" t="str">
        <f t="shared" si="55"/>
        <v>H4ACPColombiaRuralQuindío.</v>
      </c>
      <c r="AL139" s="92" t="str">
        <f t="shared" si="56"/>
        <v>H4ACPColombiaRuralQuindío</v>
      </c>
      <c r="AM139" s="83"/>
      <c r="AN139" s="84"/>
      <c r="AO139" s="77"/>
    </row>
    <row r="140" spans="1:41" s="11" customFormat="1" ht="291.95" customHeight="1" x14ac:dyDescent="0.2">
      <c r="A140" s="110" t="str">
        <f>IF(ISBLANK(F140),"",COUNTA($F$2:F140))</f>
        <v/>
      </c>
      <c r="B140" s="111">
        <f t="shared" si="58"/>
        <v>139</v>
      </c>
      <c r="C140" s="111">
        <v>2024</v>
      </c>
      <c r="D140" s="111"/>
      <c r="E140" s="111"/>
      <c r="F140" s="112"/>
      <c r="G140" s="113" t="s">
        <v>15</v>
      </c>
      <c r="H140" s="114" t="s">
        <v>3162</v>
      </c>
      <c r="I140" s="114" t="s">
        <v>3229</v>
      </c>
      <c r="J140" s="115" t="s">
        <v>3240</v>
      </c>
      <c r="K140" s="115" t="s">
        <v>3241</v>
      </c>
      <c r="L140" s="116" t="s">
        <v>3339</v>
      </c>
      <c r="M140" s="116">
        <v>12</v>
      </c>
      <c r="N140" s="117">
        <v>45637</v>
      </c>
      <c r="O140" s="117">
        <v>45848</v>
      </c>
      <c r="P140" s="118">
        <f t="shared" si="57"/>
        <v>30.142857142857142</v>
      </c>
      <c r="Q140" s="113" t="s">
        <v>1398</v>
      </c>
      <c r="R140" s="113" t="s">
        <v>1721</v>
      </c>
      <c r="S140" s="111">
        <v>0</v>
      </c>
      <c r="T140" s="119"/>
      <c r="U140" s="120"/>
      <c r="V140" s="121">
        <f t="shared" si="42"/>
        <v>-1528.2666666666667</v>
      </c>
      <c r="W140" s="122">
        <f t="shared" si="43"/>
        <v>0</v>
      </c>
      <c r="X140" s="123">
        <f t="shared" si="44"/>
        <v>0</v>
      </c>
      <c r="Y140" s="123">
        <f t="shared" si="45"/>
        <v>0</v>
      </c>
      <c r="Z140" s="123">
        <f t="shared" si="46"/>
        <v>0</v>
      </c>
      <c r="AA140" s="111"/>
      <c r="AB140" s="111" t="str">
        <f t="shared" si="47"/>
        <v>EN TERMINO</v>
      </c>
      <c r="AC140" s="111" t="str">
        <f t="shared" si="48"/>
        <v/>
      </c>
      <c r="AD140" s="111" t="str">
        <f t="shared" si="49"/>
        <v>EN EJECUCIÓN</v>
      </c>
      <c r="AE140" s="113" t="s">
        <v>3356</v>
      </c>
      <c r="AF140" s="98" t="str">
        <f t="shared" si="50"/>
        <v>H4ACPColombiaRuralQuindío</v>
      </c>
      <c r="AG140" s="78">
        <f t="shared" si="51"/>
        <v>2</v>
      </c>
      <c r="AH140" s="78" t="str">
        <f t="shared" si="52"/>
        <v>H4ACPColombiaRuralQuindío - 2</v>
      </c>
      <c r="AI140" s="92">
        <f t="shared" si="53"/>
        <v>3</v>
      </c>
      <c r="AJ140" s="92">
        <f t="shared" si="54"/>
        <v>3</v>
      </c>
      <c r="AK140" s="92" t="str">
        <f t="shared" si="55"/>
        <v>H4ACPColombiaRuralQuindío.</v>
      </c>
      <c r="AL140" s="92" t="str">
        <f t="shared" si="56"/>
        <v>H4ACPColombiaRuralQuindío</v>
      </c>
      <c r="AM140" s="83"/>
      <c r="AN140" s="84"/>
      <c r="AO140" s="77"/>
    </row>
    <row r="141" spans="1:41" s="11" customFormat="1" ht="291.95" customHeight="1" x14ac:dyDescent="0.2">
      <c r="A141" s="110">
        <f>IF(ISBLANK(F141),"",COUNTA($F$2:F141))</f>
        <v>103</v>
      </c>
      <c r="B141" s="111">
        <f t="shared" si="58"/>
        <v>140</v>
      </c>
      <c r="C141" s="111">
        <v>2024</v>
      </c>
      <c r="D141" s="111"/>
      <c r="E141" s="111"/>
      <c r="F141" s="112" t="s">
        <v>408</v>
      </c>
      <c r="G141" s="113" t="s">
        <v>15</v>
      </c>
      <c r="H141" s="114" t="s">
        <v>3163</v>
      </c>
      <c r="I141" s="114" t="s">
        <v>3230</v>
      </c>
      <c r="J141" s="115" t="s">
        <v>3246</v>
      </c>
      <c r="K141" s="115" t="s">
        <v>3247</v>
      </c>
      <c r="L141" s="116" t="s">
        <v>3300</v>
      </c>
      <c r="M141" s="116">
        <v>2</v>
      </c>
      <c r="N141" s="117">
        <v>45658</v>
      </c>
      <c r="O141" s="117">
        <v>45991</v>
      </c>
      <c r="P141" s="118">
        <f t="shared" si="57"/>
        <v>47.571428571428569</v>
      </c>
      <c r="Q141" s="113" t="s">
        <v>1055</v>
      </c>
      <c r="R141" s="113" t="s">
        <v>1734</v>
      </c>
      <c r="S141" s="111">
        <v>0</v>
      </c>
      <c r="T141" s="119"/>
      <c r="U141" s="120"/>
      <c r="V141" s="121">
        <f t="shared" si="42"/>
        <v>-1533.0333333333333</v>
      </c>
      <c r="W141" s="122">
        <f t="shared" si="43"/>
        <v>0</v>
      </c>
      <c r="X141" s="123">
        <f t="shared" si="44"/>
        <v>0</v>
      </c>
      <c r="Y141" s="123">
        <f t="shared" si="45"/>
        <v>0</v>
      </c>
      <c r="Z141" s="123">
        <f t="shared" si="46"/>
        <v>0</v>
      </c>
      <c r="AA141" s="111"/>
      <c r="AB141" s="111" t="str">
        <f t="shared" si="47"/>
        <v>EN TERMINO</v>
      </c>
      <c r="AC141" s="111" t="str">
        <f t="shared" si="48"/>
        <v>EN TERMINO</v>
      </c>
      <c r="AD141" s="111" t="str">
        <f t="shared" si="49"/>
        <v>EN EJECUCIÓN</v>
      </c>
      <c r="AE141" s="113" t="s">
        <v>3356</v>
      </c>
      <c r="AF141" s="98" t="str">
        <f t="shared" si="50"/>
        <v>H5ACPColombiaRuralQuindío</v>
      </c>
      <c r="AG141" s="78">
        <f t="shared" si="51"/>
        <v>1</v>
      </c>
      <c r="AH141" s="78" t="str">
        <f t="shared" si="52"/>
        <v>H5ACPColombiaRuralQuindío - 1</v>
      </c>
      <c r="AI141" s="92">
        <f t="shared" si="53"/>
        <v>3</v>
      </c>
      <c r="AJ141" s="92">
        <f t="shared" si="54"/>
        <v>3</v>
      </c>
      <c r="AK141" s="92" t="str">
        <f t="shared" si="55"/>
        <v>H5ACPColombiaRuralQuindío.</v>
      </c>
      <c r="AL141" s="92" t="str">
        <f t="shared" si="56"/>
        <v>H5ACPColombiaRuralQuindío</v>
      </c>
      <c r="AM141" s="83"/>
      <c r="AN141" s="84"/>
      <c r="AO141" s="77"/>
    </row>
    <row r="142" spans="1:41" s="11" customFormat="1" ht="291.95" customHeight="1" x14ac:dyDescent="0.2">
      <c r="A142" s="110" t="str">
        <f>IF(ISBLANK(F142),"",COUNTA($F$2:F142))</f>
        <v/>
      </c>
      <c r="B142" s="111">
        <f t="shared" si="58"/>
        <v>141</v>
      </c>
      <c r="C142" s="111">
        <v>2024</v>
      </c>
      <c r="D142" s="111"/>
      <c r="E142" s="111"/>
      <c r="F142" s="112"/>
      <c r="G142" s="113" t="s">
        <v>15</v>
      </c>
      <c r="H142" s="114" t="s">
        <v>3164</v>
      </c>
      <c r="I142" s="114" t="s">
        <v>3230</v>
      </c>
      <c r="J142" s="115" t="s">
        <v>3334</v>
      </c>
      <c r="K142" s="115" t="s">
        <v>3335</v>
      </c>
      <c r="L142" s="116" t="s">
        <v>3303</v>
      </c>
      <c r="M142" s="116">
        <v>6</v>
      </c>
      <c r="N142" s="117">
        <v>45658</v>
      </c>
      <c r="O142" s="117">
        <v>45868</v>
      </c>
      <c r="P142" s="118">
        <f t="shared" si="57"/>
        <v>30</v>
      </c>
      <c r="Q142" s="113" t="s">
        <v>1055</v>
      </c>
      <c r="R142" s="113" t="s">
        <v>1734</v>
      </c>
      <c r="S142" s="111">
        <v>0</v>
      </c>
      <c r="T142" s="119"/>
      <c r="U142" s="120"/>
      <c r="V142" s="121">
        <f t="shared" si="42"/>
        <v>-1528.9333333333334</v>
      </c>
      <c r="W142" s="122">
        <f t="shared" si="43"/>
        <v>0</v>
      </c>
      <c r="X142" s="123">
        <f t="shared" si="44"/>
        <v>0</v>
      </c>
      <c r="Y142" s="123">
        <f t="shared" si="45"/>
        <v>0</v>
      </c>
      <c r="Z142" s="123">
        <f t="shared" si="46"/>
        <v>0</v>
      </c>
      <c r="AA142" s="111"/>
      <c r="AB142" s="111" t="str">
        <f t="shared" si="47"/>
        <v>EN TERMINO</v>
      </c>
      <c r="AC142" s="111" t="str">
        <f t="shared" si="48"/>
        <v/>
      </c>
      <c r="AD142" s="111" t="str">
        <f t="shared" si="49"/>
        <v>EN EJECUCIÓN</v>
      </c>
      <c r="AE142" s="113" t="s">
        <v>3356</v>
      </c>
      <c r="AF142" s="98" t="str">
        <f t="shared" si="50"/>
        <v>H5ACPColombiaRuralQuindío</v>
      </c>
      <c r="AG142" s="78">
        <f t="shared" si="51"/>
        <v>2</v>
      </c>
      <c r="AH142" s="78" t="str">
        <f t="shared" si="52"/>
        <v>H5ACPColombiaRuralQuindío - 2</v>
      </c>
      <c r="AI142" s="92">
        <f t="shared" si="53"/>
        <v>3</v>
      </c>
      <c r="AJ142" s="92">
        <f t="shared" si="54"/>
        <v>3</v>
      </c>
      <c r="AK142" s="92" t="str">
        <f t="shared" si="55"/>
        <v>H5ACPColombiaRuralQuindío.</v>
      </c>
      <c r="AL142" s="92" t="str">
        <f t="shared" si="56"/>
        <v>H5ACPColombiaRuralQuindío</v>
      </c>
      <c r="AM142" s="83"/>
      <c r="AN142" s="84"/>
      <c r="AO142" s="77"/>
    </row>
    <row r="143" spans="1:41" s="11" customFormat="1" ht="291.95" customHeight="1" x14ac:dyDescent="0.2">
      <c r="A143" s="110">
        <f>IF(ISBLANK(F143),"",COUNTA($F$2:F143))</f>
        <v>104</v>
      </c>
      <c r="B143" s="111">
        <f t="shared" si="58"/>
        <v>142</v>
      </c>
      <c r="C143" s="111">
        <v>2024</v>
      </c>
      <c r="D143" s="111"/>
      <c r="E143" s="111"/>
      <c r="F143" s="112" t="s">
        <v>1759</v>
      </c>
      <c r="G143" s="113" t="s">
        <v>15</v>
      </c>
      <c r="H143" s="114" t="s">
        <v>3165</v>
      </c>
      <c r="I143" s="114" t="s">
        <v>3231</v>
      </c>
      <c r="J143" s="115" t="s">
        <v>3340</v>
      </c>
      <c r="K143" s="115" t="s">
        <v>3341</v>
      </c>
      <c r="L143" s="116" t="s">
        <v>3342</v>
      </c>
      <c r="M143" s="116">
        <v>1</v>
      </c>
      <c r="N143" s="117">
        <v>45641</v>
      </c>
      <c r="O143" s="117">
        <v>46022</v>
      </c>
      <c r="P143" s="118">
        <f t="shared" si="57"/>
        <v>54.428571428571431</v>
      </c>
      <c r="Q143" s="113" t="s">
        <v>1055</v>
      </c>
      <c r="R143" s="113" t="s">
        <v>1734</v>
      </c>
      <c r="S143" s="111">
        <v>0</v>
      </c>
      <c r="T143" s="119"/>
      <c r="U143" s="120"/>
      <c r="V143" s="121">
        <f t="shared" si="42"/>
        <v>-1534.0666666666666</v>
      </c>
      <c r="W143" s="122">
        <f t="shared" si="43"/>
        <v>0</v>
      </c>
      <c r="X143" s="123">
        <f t="shared" si="44"/>
        <v>0</v>
      </c>
      <c r="Y143" s="123">
        <f t="shared" si="45"/>
        <v>0</v>
      </c>
      <c r="Z143" s="123">
        <f t="shared" si="46"/>
        <v>0</v>
      </c>
      <c r="AA143" s="111"/>
      <c r="AB143" s="111" t="str">
        <f t="shared" si="47"/>
        <v>EN TERMINO</v>
      </c>
      <c r="AC143" s="111" t="str">
        <f t="shared" si="48"/>
        <v>EN TERMINO</v>
      </c>
      <c r="AD143" s="111" t="str">
        <f t="shared" si="49"/>
        <v>EN EJECUCIÓN</v>
      </c>
      <c r="AE143" s="113" t="s">
        <v>3356</v>
      </c>
      <c r="AF143" s="98" t="str">
        <f t="shared" si="50"/>
        <v>H6ACPColombiaRuralQuindío</v>
      </c>
      <c r="AG143" s="78">
        <f t="shared" si="51"/>
        <v>1</v>
      </c>
      <c r="AH143" s="78" t="str">
        <f t="shared" si="52"/>
        <v>H6ACPColombiaRuralQuindío - 1</v>
      </c>
      <c r="AI143" s="92">
        <f t="shared" si="53"/>
        <v>3</v>
      </c>
      <c r="AJ143" s="92">
        <f t="shared" si="54"/>
        <v>3</v>
      </c>
      <c r="AK143" s="92" t="str">
        <f t="shared" si="55"/>
        <v>H6ACPColombiaRuralQuindío.</v>
      </c>
      <c r="AL143" s="92" t="str">
        <f t="shared" si="56"/>
        <v>H6ACPColombiaRuralQuindío</v>
      </c>
      <c r="AM143" s="83"/>
      <c r="AN143" s="84"/>
      <c r="AO143" s="77"/>
    </row>
    <row r="144" spans="1:41" s="11" customFormat="1" ht="291.95" customHeight="1" x14ac:dyDescent="0.2">
      <c r="A144" s="110" t="str">
        <f>IF(ISBLANK(F144),"",COUNTA($F$2:F144))</f>
        <v/>
      </c>
      <c r="B144" s="111">
        <f t="shared" si="58"/>
        <v>143</v>
      </c>
      <c r="C144" s="111">
        <v>2024</v>
      </c>
      <c r="D144" s="111"/>
      <c r="E144" s="111"/>
      <c r="F144" s="112"/>
      <c r="G144" s="113" t="s">
        <v>15</v>
      </c>
      <c r="H144" s="114" t="s">
        <v>3166</v>
      </c>
      <c r="I144" s="114" t="s">
        <v>3231</v>
      </c>
      <c r="J144" s="115" t="s">
        <v>3334</v>
      </c>
      <c r="K144" s="115" t="s">
        <v>3335</v>
      </c>
      <c r="L144" s="116" t="s">
        <v>3303</v>
      </c>
      <c r="M144" s="116">
        <v>6</v>
      </c>
      <c r="N144" s="117">
        <v>45658</v>
      </c>
      <c r="O144" s="117">
        <v>45868</v>
      </c>
      <c r="P144" s="118">
        <f t="shared" si="57"/>
        <v>30</v>
      </c>
      <c r="Q144" s="113" t="s">
        <v>1055</v>
      </c>
      <c r="R144" s="113" t="s">
        <v>1734</v>
      </c>
      <c r="S144" s="111">
        <v>0</v>
      </c>
      <c r="T144" s="119"/>
      <c r="U144" s="120"/>
      <c r="V144" s="121">
        <f t="shared" si="42"/>
        <v>-1528.9333333333334</v>
      </c>
      <c r="W144" s="122">
        <f t="shared" si="43"/>
        <v>0</v>
      </c>
      <c r="X144" s="123">
        <f t="shared" si="44"/>
        <v>0</v>
      </c>
      <c r="Y144" s="123">
        <f t="shared" si="45"/>
        <v>0</v>
      </c>
      <c r="Z144" s="123">
        <f t="shared" si="46"/>
        <v>0</v>
      </c>
      <c r="AA144" s="111"/>
      <c r="AB144" s="111" t="str">
        <f t="shared" si="47"/>
        <v>EN TERMINO</v>
      </c>
      <c r="AC144" s="111" t="str">
        <f t="shared" si="48"/>
        <v/>
      </c>
      <c r="AD144" s="111" t="str">
        <f t="shared" si="49"/>
        <v>EN EJECUCIÓN</v>
      </c>
      <c r="AE144" s="113" t="s">
        <v>3356</v>
      </c>
      <c r="AF144" s="98" t="str">
        <f t="shared" si="50"/>
        <v>H6ACPColombiaRuralQuindío</v>
      </c>
      <c r="AG144" s="78">
        <f t="shared" si="51"/>
        <v>2</v>
      </c>
      <c r="AH144" s="78" t="str">
        <f t="shared" si="52"/>
        <v>H6ACPColombiaRuralQuindío - 2</v>
      </c>
      <c r="AI144" s="92">
        <f t="shared" si="53"/>
        <v>3</v>
      </c>
      <c r="AJ144" s="92">
        <f t="shared" si="54"/>
        <v>3</v>
      </c>
      <c r="AK144" s="92" t="str">
        <f t="shared" si="55"/>
        <v>H6ACPColombiaRuralQuindío.</v>
      </c>
      <c r="AL144" s="92" t="str">
        <f t="shared" si="56"/>
        <v>H6ACPColombiaRuralQuindío</v>
      </c>
      <c r="AM144" s="83"/>
      <c r="AN144" s="84"/>
      <c r="AO144" s="77"/>
    </row>
    <row r="145" spans="1:41" s="11" customFormat="1" ht="291.95" customHeight="1" x14ac:dyDescent="0.2">
      <c r="A145" s="110">
        <f>IF(ISBLANK(F145),"",COUNTA($F$2:F145))</f>
        <v>105</v>
      </c>
      <c r="B145" s="111">
        <f t="shared" si="58"/>
        <v>144</v>
      </c>
      <c r="C145" s="111">
        <v>2024</v>
      </c>
      <c r="D145" s="111"/>
      <c r="E145" s="111"/>
      <c r="F145" s="112" t="s">
        <v>1759</v>
      </c>
      <c r="G145" s="113" t="s">
        <v>15</v>
      </c>
      <c r="H145" s="114" t="s">
        <v>3167</v>
      </c>
      <c r="I145" s="114" t="s">
        <v>3232</v>
      </c>
      <c r="J145" s="115" t="s">
        <v>3343</v>
      </c>
      <c r="K145" s="115" t="s">
        <v>3344</v>
      </c>
      <c r="L145" s="116" t="s">
        <v>3345</v>
      </c>
      <c r="M145" s="116">
        <v>1</v>
      </c>
      <c r="N145" s="117">
        <v>45641</v>
      </c>
      <c r="O145" s="117">
        <v>45807</v>
      </c>
      <c r="P145" s="118">
        <f t="shared" si="57"/>
        <v>23.714285714285715</v>
      </c>
      <c r="Q145" s="113" t="s">
        <v>1055</v>
      </c>
      <c r="R145" s="113" t="s">
        <v>1734</v>
      </c>
      <c r="S145" s="111">
        <v>0</v>
      </c>
      <c r="T145" s="119"/>
      <c r="U145" s="120"/>
      <c r="V145" s="121">
        <f t="shared" si="42"/>
        <v>-1526.9</v>
      </c>
      <c r="W145" s="122">
        <f t="shared" si="43"/>
        <v>0</v>
      </c>
      <c r="X145" s="123">
        <f t="shared" si="44"/>
        <v>0</v>
      </c>
      <c r="Y145" s="123">
        <f t="shared" si="45"/>
        <v>0</v>
      </c>
      <c r="Z145" s="123">
        <f t="shared" si="46"/>
        <v>0</v>
      </c>
      <c r="AA145" s="111"/>
      <c r="AB145" s="111" t="str">
        <f t="shared" si="47"/>
        <v>EN TERMINO</v>
      </c>
      <c r="AC145" s="111" t="str">
        <f t="shared" si="48"/>
        <v>EN TERMINO</v>
      </c>
      <c r="AD145" s="111" t="str">
        <f t="shared" si="49"/>
        <v>EN EJECUCIÓN</v>
      </c>
      <c r="AE145" s="113" t="s">
        <v>3356</v>
      </c>
      <c r="AF145" s="98" t="str">
        <f t="shared" si="50"/>
        <v>H7ACPColombiaRuralQuindío</v>
      </c>
      <c r="AG145" s="78">
        <f t="shared" si="51"/>
        <v>1</v>
      </c>
      <c r="AH145" s="78" t="str">
        <f t="shared" si="52"/>
        <v>H7ACPColombiaRuralQuindío - 1</v>
      </c>
      <c r="AI145" s="92">
        <f t="shared" si="53"/>
        <v>3</v>
      </c>
      <c r="AJ145" s="92">
        <f t="shared" si="54"/>
        <v>3</v>
      </c>
      <c r="AK145" s="92" t="str">
        <f t="shared" si="55"/>
        <v>H7ACPColombiaRuralQuindío.</v>
      </c>
      <c r="AL145" s="92" t="str">
        <f t="shared" si="56"/>
        <v>H7ACPColombiaRuralQuindío</v>
      </c>
      <c r="AM145" s="83"/>
      <c r="AN145" s="84"/>
      <c r="AO145" s="77"/>
    </row>
    <row r="146" spans="1:41" s="11" customFormat="1" ht="291.95" customHeight="1" x14ac:dyDescent="0.2">
      <c r="A146" s="110">
        <f>IF(ISBLANK(F146),"",COUNTA($F$2:F146))</f>
        <v>106</v>
      </c>
      <c r="B146" s="111">
        <f t="shared" si="58"/>
        <v>145</v>
      </c>
      <c r="C146" s="111">
        <v>2024</v>
      </c>
      <c r="D146" s="111"/>
      <c r="E146" s="111"/>
      <c r="F146" s="112" t="s">
        <v>1759</v>
      </c>
      <c r="G146" s="113" t="s">
        <v>15</v>
      </c>
      <c r="H146" s="114" t="s">
        <v>3168</v>
      </c>
      <c r="I146" s="114" t="s">
        <v>3233</v>
      </c>
      <c r="J146" s="115" t="s">
        <v>3346</v>
      </c>
      <c r="K146" s="115" t="s">
        <v>3267</v>
      </c>
      <c r="L146" s="116" t="s">
        <v>3268</v>
      </c>
      <c r="M146" s="116">
        <v>1</v>
      </c>
      <c r="N146" s="117">
        <v>45641</v>
      </c>
      <c r="O146" s="117">
        <v>45868</v>
      </c>
      <c r="P146" s="118">
        <f t="shared" si="57"/>
        <v>32.428571428571431</v>
      </c>
      <c r="Q146" s="113" t="s">
        <v>1055</v>
      </c>
      <c r="R146" s="113" t="s">
        <v>1734</v>
      </c>
      <c r="S146" s="111">
        <v>0</v>
      </c>
      <c r="T146" s="119"/>
      <c r="U146" s="120"/>
      <c r="V146" s="121">
        <f t="shared" si="42"/>
        <v>-1528.9333333333334</v>
      </c>
      <c r="W146" s="122">
        <f t="shared" si="43"/>
        <v>0</v>
      </c>
      <c r="X146" s="123">
        <f t="shared" si="44"/>
        <v>0</v>
      </c>
      <c r="Y146" s="123">
        <f t="shared" si="45"/>
        <v>0</v>
      </c>
      <c r="Z146" s="123">
        <f t="shared" si="46"/>
        <v>0</v>
      </c>
      <c r="AA146" s="111"/>
      <c r="AB146" s="111" t="str">
        <f t="shared" si="47"/>
        <v>EN TERMINO</v>
      </c>
      <c r="AC146" s="111" t="str">
        <f t="shared" si="48"/>
        <v>EN TERMINO</v>
      </c>
      <c r="AD146" s="111" t="str">
        <f t="shared" si="49"/>
        <v>EN EJECUCIÓN</v>
      </c>
      <c r="AE146" s="113" t="s">
        <v>3356</v>
      </c>
      <c r="AF146" s="98" t="str">
        <f t="shared" si="50"/>
        <v>H8ACPColombiaRuralQuindío</v>
      </c>
      <c r="AG146" s="78">
        <f t="shared" si="51"/>
        <v>1</v>
      </c>
      <c r="AH146" s="78" t="str">
        <f t="shared" si="52"/>
        <v>H8ACPColombiaRuralQuindío - 1</v>
      </c>
      <c r="AI146" s="92">
        <f t="shared" si="53"/>
        <v>3</v>
      </c>
      <c r="AJ146" s="92">
        <f t="shared" si="54"/>
        <v>3</v>
      </c>
      <c r="AK146" s="92" t="str">
        <f t="shared" si="55"/>
        <v>H8ACPColombiaRuralQuindío.</v>
      </c>
      <c r="AL146" s="92" t="str">
        <f t="shared" si="56"/>
        <v>H8ACPColombiaRuralQuindío</v>
      </c>
      <c r="AM146" s="83"/>
      <c r="AN146" s="84"/>
      <c r="AO146" s="77"/>
    </row>
    <row r="147" spans="1:41" s="11" customFormat="1" ht="291.95" customHeight="1" x14ac:dyDescent="0.2">
      <c r="A147" s="110">
        <f>IF(ISBLANK(F147),"",COUNTA($F$2:F147))</f>
        <v>107</v>
      </c>
      <c r="B147" s="111">
        <f t="shared" si="58"/>
        <v>146</v>
      </c>
      <c r="C147" s="111">
        <v>2024</v>
      </c>
      <c r="D147" s="111"/>
      <c r="E147" s="111"/>
      <c r="F147" s="112" t="s">
        <v>1759</v>
      </c>
      <c r="G147" s="113" t="s">
        <v>15</v>
      </c>
      <c r="H147" s="114" t="s">
        <v>3169</v>
      </c>
      <c r="I147" s="114" t="s">
        <v>2551</v>
      </c>
      <c r="J147" s="115" t="s">
        <v>3347</v>
      </c>
      <c r="K147" s="115" t="s">
        <v>3348</v>
      </c>
      <c r="L147" s="116" t="s">
        <v>3284</v>
      </c>
      <c r="M147" s="116">
        <v>1</v>
      </c>
      <c r="N147" s="117">
        <v>45641</v>
      </c>
      <c r="O147" s="117">
        <v>45838</v>
      </c>
      <c r="P147" s="118">
        <f t="shared" si="57"/>
        <v>28.142857142857142</v>
      </c>
      <c r="Q147" s="113" t="s">
        <v>1055</v>
      </c>
      <c r="R147" s="113" t="s">
        <v>1734</v>
      </c>
      <c r="S147" s="111">
        <v>0</v>
      </c>
      <c r="T147" s="119"/>
      <c r="U147" s="120"/>
      <c r="V147" s="121">
        <f t="shared" si="42"/>
        <v>-1527.9333333333334</v>
      </c>
      <c r="W147" s="122">
        <f t="shared" si="43"/>
        <v>0</v>
      </c>
      <c r="X147" s="123">
        <f t="shared" si="44"/>
        <v>0</v>
      </c>
      <c r="Y147" s="123">
        <f t="shared" si="45"/>
        <v>0</v>
      </c>
      <c r="Z147" s="123">
        <f t="shared" si="46"/>
        <v>0</v>
      </c>
      <c r="AA147" s="111"/>
      <c r="AB147" s="111" t="str">
        <f t="shared" si="47"/>
        <v>EN TERMINO</v>
      </c>
      <c r="AC147" s="111" t="str">
        <f t="shared" si="48"/>
        <v>EN TERMINO</v>
      </c>
      <c r="AD147" s="111" t="str">
        <f t="shared" si="49"/>
        <v>EN EJECUCIÓN</v>
      </c>
      <c r="AE147" s="113" t="s">
        <v>3356</v>
      </c>
      <c r="AF147" s="98" t="str">
        <f t="shared" si="50"/>
        <v>H9ACPColombiaRuralQuindío</v>
      </c>
      <c r="AG147" s="78">
        <f t="shared" si="51"/>
        <v>1</v>
      </c>
      <c r="AH147" s="78" t="str">
        <f t="shared" si="52"/>
        <v>H9ACPColombiaRuralQuindío - 1</v>
      </c>
      <c r="AI147" s="92">
        <f t="shared" si="53"/>
        <v>3</v>
      </c>
      <c r="AJ147" s="92">
        <f t="shared" si="54"/>
        <v>3</v>
      </c>
      <c r="AK147" s="92" t="str">
        <f t="shared" si="55"/>
        <v>H9ACPColombiaRuralQuindío.</v>
      </c>
      <c r="AL147" s="92" t="str">
        <f t="shared" si="56"/>
        <v>H9ACPColombiaRuralQuindío</v>
      </c>
      <c r="AM147" s="83"/>
      <c r="AN147" s="84"/>
      <c r="AO147" s="77"/>
    </row>
    <row r="148" spans="1:41" s="11" customFormat="1" ht="291.95" customHeight="1" x14ac:dyDescent="0.2">
      <c r="A148" s="110">
        <f>IF(ISBLANK(F148),"",COUNTA($F$2:F148))</f>
        <v>108</v>
      </c>
      <c r="B148" s="111">
        <f t="shared" si="58"/>
        <v>147</v>
      </c>
      <c r="C148" s="111">
        <v>2024</v>
      </c>
      <c r="D148" s="111"/>
      <c r="E148" s="111"/>
      <c r="F148" s="112" t="s">
        <v>407</v>
      </c>
      <c r="G148" s="113" t="s">
        <v>15</v>
      </c>
      <c r="H148" s="114" t="s">
        <v>3170</v>
      </c>
      <c r="I148" s="114" t="s">
        <v>3234</v>
      </c>
      <c r="J148" s="115" t="s">
        <v>3334</v>
      </c>
      <c r="K148" s="115" t="s">
        <v>3335</v>
      </c>
      <c r="L148" s="116" t="s">
        <v>3303</v>
      </c>
      <c r="M148" s="116">
        <v>6</v>
      </c>
      <c r="N148" s="117">
        <v>45658</v>
      </c>
      <c r="O148" s="117">
        <v>45868</v>
      </c>
      <c r="P148" s="118">
        <f t="shared" si="57"/>
        <v>30</v>
      </c>
      <c r="Q148" s="113" t="s">
        <v>1055</v>
      </c>
      <c r="R148" s="113" t="s">
        <v>1734</v>
      </c>
      <c r="S148" s="111">
        <v>0</v>
      </c>
      <c r="T148" s="119"/>
      <c r="U148" s="120"/>
      <c r="V148" s="121">
        <f t="shared" si="42"/>
        <v>-1528.9333333333334</v>
      </c>
      <c r="W148" s="122">
        <f t="shared" si="43"/>
        <v>0</v>
      </c>
      <c r="X148" s="123">
        <f t="shared" si="44"/>
        <v>0</v>
      </c>
      <c r="Y148" s="123">
        <f t="shared" si="45"/>
        <v>0</v>
      </c>
      <c r="Z148" s="123">
        <f t="shared" si="46"/>
        <v>0</v>
      </c>
      <c r="AA148" s="111"/>
      <c r="AB148" s="111" t="str">
        <f t="shared" si="47"/>
        <v>EN TERMINO</v>
      </c>
      <c r="AC148" s="111" t="str">
        <f t="shared" si="48"/>
        <v>EN TERMINO</v>
      </c>
      <c r="AD148" s="111" t="str">
        <f t="shared" si="49"/>
        <v>EN EJECUCIÓN</v>
      </c>
      <c r="AE148" s="113" t="s">
        <v>3356</v>
      </c>
      <c r="AF148" s="98" t="str">
        <f t="shared" si="50"/>
        <v>H10ACPColombiaRuralQuindío</v>
      </c>
      <c r="AG148" s="78">
        <f t="shared" si="51"/>
        <v>1</v>
      </c>
      <c r="AH148" s="78" t="str">
        <f t="shared" si="52"/>
        <v>H10ACPColombiaRuralQuindío - 1</v>
      </c>
      <c r="AI148" s="92">
        <f t="shared" si="53"/>
        <v>3</v>
      </c>
      <c r="AJ148" s="92">
        <f t="shared" si="54"/>
        <v>3</v>
      </c>
      <c r="AK148" s="92" t="str">
        <f t="shared" si="55"/>
        <v>H10ACPColombiaRuralQuindío.</v>
      </c>
      <c r="AL148" s="92" t="str">
        <f t="shared" si="56"/>
        <v>H10ACPColombiaRuralQuindío</v>
      </c>
      <c r="AM148" s="83"/>
      <c r="AN148" s="84"/>
      <c r="AO148" s="77"/>
    </row>
    <row r="149" spans="1:41" s="11" customFormat="1" ht="291.95" customHeight="1" x14ac:dyDescent="0.2">
      <c r="A149" s="110">
        <f>IF(ISBLANK(F149),"",COUNTA($F$2:F149))</f>
        <v>109</v>
      </c>
      <c r="B149" s="111">
        <f t="shared" si="58"/>
        <v>148</v>
      </c>
      <c r="C149" s="111">
        <v>2024</v>
      </c>
      <c r="D149" s="111"/>
      <c r="E149" s="111"/>
      <c r="F149" s="112" t="s">
        <v>407</v>
      </c>
      <c r="G149" s="113" t="s">
        <v>15</v>
      </c>
      <c r="H149" s="114" t="s">
        <v>3171</v>
      </c>
      <c r="I149" s="114" t="s">
        <v>3235</v>
      </c>
      <c r="J149" s="115" t="s">
        <v>3349</v>
      </c>
      <c r="K149" s="115" t="s">
        <v>3283</v>
      </c>
      <c r="L149" s="116" t="s">
        <v>3284</v>
      </c>
      <c r="M149" s="116">
        <v>1</v>
      </c>
      <c r="N149" s="117">
        <v>45641</v>
      </c>
      <c r="O149" s="117">
        <v>45838</v>
      </c>
      <c r="P149" s="118">
        <f t="shared" si="57"/>
        <v>28.142857142857142</v>
      </c>
      <c r="Q149" s="113" t="s">
        <v>1055</v>
      </c>
      <c r="R149" s="113" t="s">
        <v>1734</v>
      </c>
      <c r="S149" s="111">
        <v>0</v>
      </c>
      <c r="T149" s="119"/>
      <c r="U149" s="120"/>
      <c r="V149" s="121">
        <f t="shared" si="42"/>
        <v>-1527.9333333333334</v>
      </c>
      <c r="W149" s="122">
        <f t="shared" si="43"/>
        <v>0</v>
      </c>
      <c r="X149" s="123">
        <f t="shared" si="44"/>
        <v>0</v>
      </c>
      <c r="Y149" s="123">
        <f t="shared" si="45"/>
        <v>0</v>
      </c>
      <c r="Z149" s="123">
        <f t="shared" si="46"/>
        <v>0</v>
      </c>
      <c r="AA149" s="111"/>
      <c r="AB149" s="111" t="str">
        <f t="shared" si="47"/>
        <v>EN TERMINO</v>
      </c>
      <c r="AC149" s="111" t="str">
        <f t="shared" si="48"/>
        <v>EN TERMINO</v>
      </c>
      <c r="AD149" s="111" t="str">
        <f t="shared" si="49"/>
        <v>EN EJECUCIÓN</v>
      </c>
      <c r="AE149" s="113" t="s">
        <v>3356</v>
      </c>
      <c r="AF149" s="98" t="str">
        <f t="shared" si="50"/>
        <v>H11ACPColombiaRuralQuindío</v>
      </c>
      <c r="AG149" s="78">
        <f t="shared" si="51"/>
        <v>1</v>
      </c>
      <c r="AH149" s="78" t="str">
        <f t="shared" si="52"/>
        <v>H11ACPColombiaRuralQuindío - 1</v>
      </c>
      <c r="AI149" s="92">
        <f t="shared" si="53"/>
        <v>3</v>
      </c>
      <c r="AJ149" s="92">
        <f t="shared" si="54"/>
        <v>3</v>
      </c>
      <c r="AK149" s="92" t="str">
        <f t="shared" si="55"/>
        <v>H11ACPColombiaRuralQuindío.</v>
      </c>
      <c r="AL149" s="92" t="str">
        <f t="shared" si="56"/>
        <v>H11ACPColombiaRuralQuindío</v>
      </c>
      <c r="AM149" s="83"/>
      <c r="AN149" s="84"/>
      <c r="AO149" s="77"/>
    </row>
    <row r="150" spans="1:41" s="11" customFormat="1" ht="291.95" customHeight="1" x14ac:dyDescent="0.2">
      <c r="A150" s="110" t="str">
        <f>IF(ISBLANK(F150),"",COUNTA($F$2:F150))</f>
        <v/>
      </c>
      <c r="B150" s="111">
        <f t="shared" si="58"/>
        <v>149</v>
      </c>
      <c r="C150" s="111">
        <v>2024</v>
      </c>
      <c r="D150" s="111"/>
      <c r="E150" s="111"/>
      <c r="F150" s="112"/>
      <c r="G150" s="113" t="s">
        <v>15</v>
      </c>
      <c r="H150" s="114" t="s">
        <v>3172</v>
      </c>
      <c r="I150" s="114" t="s">
        <v>3235</v>
      </c>
      <c r="J150" s="115" t="s">
        <v>3334</v>
      </c>
      <c r="K150" s="115" t="s">
        <v>3335</v>
      </c>
      <c r="L150" s="116" t="s">
        <v>3303</v>
      </c>
      <c r="M150" s="116">
        <v>6</v>
      </c>
      <c r="N150" s="117">
        <v>45658</v>
      </c>
      <c r="O150" s="117">
        <v>45868</v>
      </c>
      <c r="P150" s="118">
        <f t="shared" si="57"/>
        <v>30</v>
      </c>
      <c r="Q150" s="113" t="s">
        <v>1055</v>
      </c>
      <c r="R150" s="113" t="s">
        <v>1734</v>
      </c>
      <c r="S150" s="111">
        <v>0</v>
      </c>
      <c r="T150" s="119"/>
      <c r="U150" s="120"/>
      <c r="V150" s="121">
        <f t="shared" si="42"/>
        <v>-1528.9333333333334</v>
      </c>
      <c r="W150" s="122">
        <f t="shared" si="43"/>
        <v>0</v>
      </c>
      <c r="X150" s="123">
        <f t="shared" si="44"/>
        <v>0</v>
      </c>
      <c r="Y150" s="123">
        <f t="shared" si="45"/>
        <v>0</v>
      </c>
      <c r="Z150" s="123">
        <f t="shared" si="46"/>
        <v>0</v>
      </c>
      <c r="AA150" s="111"/>
      <c r="AB150" s="111" t="str">
        <f t="shared" si="47"/>
        <v>EN TERMINO</v>
      </c>
      <c r="AC150" s="111" t="str">
        <f t="shared" si="48"/>
        <v/>
      </c>
      <c r="AD150" s="111" t="str">
        <f t="shared" si="49"/>
        <v>EN EJECUCIÓN</v>
      </c>
      <c r="AE150" s="113" t="s">
        <v>3356</v>
      </c>
      <c r="AF150" s="98" t="str">
        <f t="shared" si="50"/>
        <v>H11ACPColombiaRuralQuindío</v>
      </c>
      <c r="AG150" s="78">
        <f t="shared" si="51"/>
        <v>2</v>
      </c>
      <c r="AH150" s="78" t="str">
        <f t="shared" si="52"/>
        <v>H11ACPColombiaRuralQuindío - 2</v>
      </c>
      <c r="AI150" s="92">
        <f t="shared" si="53"/>
        <v>3</v>
      </c>
      <c r="AJ150" s="92">
        <f t="shared" si="54"/>
        <v>3</v>
      </c>
      <c r="AK150" s="92" t="str">
        <f t="shared" si="55"/>
        <v>H11ACPColombiaRuralQuindío.</v>
      </c>
      <c r="AL150" s="92" t="str">
        <f t="shared" si="56"/>
        <v>H11ACPColombiaRuralQuindío</v>
      </c>
      <c r="AM150" s="83"/>
      <c r="AN150" s="84"/>
      <c r="AO150" s="77"/>
    </row>
    <row r="151" spans="1:41" s="11" customFormat="1" ht="291.95" customHeight="1" x14ac:dyDescent="0.2">
      <c r="A151" s="110">
        <f>IF(ISBLANK(F151),"",COUNTA($F$2:F151))</f>
        <v>110</v>
      </c>
      <c r="B151" s="111">
        <f t="shared" si="58"/>
        <v>150</v>
      </c>
      <c r="C151" s="111">
        <v>2024</v>
      </c>
      <c r="D151" s="111"/>
      <c r="E151" s="111"/>
      <c r="F151" s="112" t="s">
        <v>407</v>
      </c>
      <c r="G151" s="113" t="s">
        <v>15</v>
      </c>
      <c r="H151" s="114" t="s">
        <v>3173</v>
      </c>
      <c r="I151" s="114" t="s">
        <v>3236</v>
      </c>
      <c r="J151" s="115" t="s">
        <v>2953</v>
      </c>
      <c r="K151" s="115" t="s">
        <v>3350</v>
      </c>
      <c r="L151" s="116" t="s">
        <v>2955</v>
      </c>
      <c r="M151" s="116">
        <v>1</v>
      </c>
      <c r="N151" s="117">
        <v>45641</v>
      </c>
      <c r="O151" s="117">
        <v>45777</v>
      </c>
      <c r="P151" s="118">
        <f t="shared" si="57"/>
        <v>19.428571428571427</v>
      </c>
      <c r="Q151" s="113" t="s">
        <v>1055</v>
      </c>
      <c r="R151" s="113" t="s">
        <v>1734</v>
      </c>
      <c r="S151" s="111">
        <v>0</v>
      </c>
      <c r="T151" s="119"/>
      <c r="U151" s="120"/>
      <c r="V151" s="121">
        <f t="shared" si="42"/>
        <v>-1525.9</v>
      </c>
      <c r="W151" s="122">
        <f t="shared" si="43"/>
        <v>0</v>
      </c>
      <c r="X151" s="123">
        <f t="shared" si="44"/>
        <v>0</v>
      </c>
      <c r="Y151" s="123">
        <f t="shared" si="45"/>
        <v>0</v>
      </c>
      <c r="Z151" s="123">
        <f t="shared" si="46"/>
        <v>0</v>
      </c>
      <c r="AA151" s="111"/>
      <c r="AB151" s="111" t="str">
        <f t="shared" si="47"/>
        <v>EN TERMINO</v>
      </c>
      <c r="AC151" s="111" t="str">
        <f t="shared" si="48"/>
        <v>EN TERMINO</v>
      </c>
      <c r="AD151" s="111" t="str">
        <f t="shared" si="49"/>
        <v>EN EJECUCIÓN</v>
      </c>
      <c r="AE151" s="113" t="s">
        <v>3356</v>
      </c>
      <c r="AF151" s="98" t="str">
        <f t="shared" si="50"/>
        <v>H12ACPColombiaRuralQuindío</v>
      </c>
      <c r="AG151" s="78">
        <f t="shared" si="51"/>
        <v>1</v>
      </c>
      <c r="AH151" s="78" t="str">
        <f t="shared" si="52"/>
        <v>H12ACPColombiaRuralQuindío - 1</v>
      </c>
      <c r="AI151" s="92">
        <f t="shared" si="53"/>
        <v>3</v>
      </c>
      <c r="AJ151" s="92">
        <f t="shared" si="54"/>
        <v>3</v>
      </c>
      <c r="AK151" s="92" t="str">
        <f t="shared" si="55"/>
        <v>H12ACPColombiaRuralQuindío.</v>
      </c>
      <c r="AL151" s="92" t="str">
        <f t="shared" si="56"/>
        <v>H12ACPColombiaRuralQuindío</v>
      </c>
      <c r="AM151" s="83"/>
      <c r="AN151" s="84"/>
      <c r="AO151" s="77"/>
    </row>
    <row r="152" spans="1:41" s="11" customFormat="1" ht="291.95" customHeight="1" x14ac:dyDescent="0.2">
      <c r="A152" s="110">
        <f>IF(ISBLANK(F152),"",COUNTA($F$2:F152))</f>
        <v>111</v>
      </c>
      <c r="B152" s="111">
        <f t="shared" si="58"/>
        <v>151</v>
      </c>
      <c r="C152" s="111">
        <v>2024</v>
      </c>
      <c r="D152" s="111"/>
      <c r="E152" s="111" t="s">
        <v>2469</v>
      </c>
      <c r="F152" s="112" t="s">
        <v>1759</v>
      </c>
      <c r="G152" s="113" t="s">
        <v>15</v>
      </c>
      <c r="H152" s="114" t="s">
        <v>3063</v>
      </c>
      <c r="I152" s="114" t="s">
        <v>3065</v>
      </c>
      <c r="J152" s="115" t="s">
        <v>3067</v>
      </c>
      <c r="K152" s="115" t="s">
        <v>3068</v>
      </c>
      <c r="L152" s="116" t="s">
        <v>3069</v>
      </c>
      <c r="M152" s="116">
        <v>1</v>
      </c>
      <c r="N152" s="117">
        <v>45576</v>
      </c>
      <c r="O152" s="117">
        <v>45657</v>
      </c>
      <c r="P152" s="118">
        <f t="shared" si="57"/>
        <v>11.571428571428571</v>
      </c>
      <c r="Q152" s="125" t="s">
        <v>1055</v>
      </c>
      <c r="R152" s="113" t="s">
        <v>1734</v>
      </c>
      <c r="S152" s="111">
        <v>0</v>
      </c>
      <c r="T152" s="119"/>
      <c r="U152" s="120"/>
      <c r="V152" s="121">
        <f t="shared" si="42"/>
        <v>-1521.9</v>
      </c>
      <c r="W152" s="122">
        <f t="shared" si="43"/>
        <v>0</v>
      </c>
      <c r="X152" s="123">
        <f t="shared" si="44"/>
        <v>0</v>
      </c>
      <c r="Y152" s="123">
        <f t="shared" si="45"/>
        <v>0</v>
      </c>
      <c r="Z152" s="123">
        <f t="shared" si="46"/>
        <v>11.571428571428571</v>
      </c>
      <c r="AA152" s="111"/>
      <c r="AB152" s="111" t="str">
        <f t="shared" si="47"/>
        <v>PRÓXIMA A VENCER</v>
      </c>
      <c r="AC152" s="111" t="str">
        <f t="shared" si="48"/>
        <v>PRÓXIMO A VENCER</v>
      </c>
      <c r="AD152" s="111" t="str">
        <f t="shared" si="49"/>
        <v>EN EJECUCIÓN</v>
      </c>
      <c r="AE152" s="113" t="s">
        <v>3070</v>
      </c>
      <c r="AF152" s="98" t="str">
        <f t="shared" si="50"/>
        <v>H1Denuncia2024-295955-80234-D</v>
      </c>
      <c r="AG152" s="78">
        <f t="shared" si="51"/>
        <v>1</v>
      </c>
      <c r="AH152" s="78" t="str">
        <f t="shared" si="52"/>
        <v>H1Denuncia2024-295955-80234-D - 1</v>
      </c>
      <c r="AI152" s="92">
        <f t="shared" si="53"/>
        <v>2</v>
      </c>
      <c r="AJ152" s="92">
        <f t="shared" si="54"/>
        <v>2</v>
      </c>
      <c r="AK152" s="92" t="str">
        <f t="shared" si="55"/>
        <v>H1Denuncia2024-295955-80234-D.</v>
      </c>
      <c r="AL152" s="92" t="str">
        <f t="shared" si="56"/>
        <v>H1Denuncia2024-295955-80234-D</v>
      </c>
      <c r="AM152" s="83"/>
      <c r="AN152" s="84"/>
      <c r="AO152" s="77"/>
    </row>
    <row r="153" spans="1:41" s="11" customFormat="1" ht="291.95" customHeight="1" x14ac:dyDescent="0.2">
      <c r="A153" s="110">
        <f>IF(ISBLANK(F153),"",COUNTA($F$2:F153))</f>
        <v>112</v>
      </c>
      <c r="B153" s="111">
        <f t="shared" si="58"/>
        <v>152</v>
      </c>
      <c r="C153" s="111">
        <v>2024</v>
      </c>
      <c r="D153" s="111"/>
      <c r="E153" s="111" t="s">
        <v>637</v>
      </c>
      <c r="F153" s="112" t="s">
        <v>407</v>
      </c>
      <c r="G153" s="113" t="s">
        <v>15</v>
      </c>
      <c r="H153" s="114" t="s">
        <v>3064</v>
      </c>
      <c r="I153" s="114" t="s">
        <v>3066</v>
      </c>
      <c r="J153" s="115" t="s">
        <v>3067</v>
      </c>
      <c r="K153" s="115" t="s">
        <v>3068</v>
      </c>
      <c r="L153" s="116" t="s">
        <v>3069</v>
      </c>
      <c r="M153" s="116">
        <v>1</v>
      </c>
      <c r="N153" s="117">
        <v>45576</v>
      </c>
      <c r="O153" s="117">
        <v>45657</v>
      </c>
      <c r="P153" s="118">
        <f t="shared" si="57"/>
        <v>11.571428571428571</v>
      </c>
      <c r="Q153" s="125" t="s">
        <v>1055</v>
      </c>
      <c r="R153" s="113" t="s">
        <v>1734</v>
      </c>
      <c r="S153" s="111">
        <v>0</v>
      </c>
      <c r="T153" s="119"/>
      <c r="U153" s="120"/>
      <c r="V153" s="121">
        <f t="shared" si="42"/>
        <v>-1521.9</v>
      </c>
      <c r="W153" s="122">
        <f t="shared" si="43"/>
        <v>0</v>
      </c>
      <c r="X153" s="123">
        <f t="shared" si="44"/>
        <v>0</v>
      </c>
      <c r="Y153" s="123">
        <f t="shared" si="45"/>
        <v>0</v>
      </c>
      <c r="Z153" s="123">
        <f t="shared" si="46"/>
        <v>11.571428571428571</v>
      </c>
      <c r="AA153" s="111"/>
      <c r="AB153" s="111" t="str">
        <f t="shared" si="47"/>
        <v>PRÓXIMA A VENCER</v>
      </c>
      <c r="AC153" s="111" t="str">
        <f t="shared" si="48"/>
        <v>PRÓXIMO A VENCER</v>
      </c>
      <c r="AD153" s="111" t="str">
        <f t="shared" si="49"/>
        <v>EN EJECUCIÓN</v>
      </c>
      <c r="AE153" s="113" t="s">
        <v>3070</v>
      </c>
      <c r="AF153" s="98" t="str">
        <f t="shared" si="50"/>
        <v>H2Denuncia2024-295955-80234-D</v>
      </c>
      <c r="AG153" s="78">
        <f t="shared" si="51"/>
        <v>1</v>
      </c>
      <c r="AH153" s="78" t="str">
        <f t="shared" si="52"/>
        <v>H2Denuncia2024-295955-80234-D - 1</v>
      </c>
      <c r="AI153" s="92">
        <f t="shared" si="53"/>
        <v>2</v>
      </c>
      <c r="AJ153" s="92">
        <f t="shared" si="54"/>
        <v>2</v>
      </c>
      <c r="AK153" s="92" t="str">
        <f t="shared" si="55"/>
        <v>H2Denuncia2024-295955-80234-D.</v>
      </c>
      <c r="AL153" s="92" t="str">
        <f t="shared" si="56"/>
        <v>H2Denuncia2024-295955-80234-D</v>
      </c>
      <c r="AM153" s="83"/>
      <c r="AN153" s="84"/>
      <c r="AO153" s="77"/>
    </row>
    <row r="154" spans="1:41" s="11" customFormat="1" ht="291.95" customHeight="1" x14ac:dyDescent="0.2">
      <c r="A154" s="110">
        <f>IF(ISBLANK(F154),"",COUNTA($F$2:F154))</f>
        <v>113</v>
      </c>
      <c r="B154" s="111">
        <f t="shared" si="58"/>
        <v>153</v>
      </c>
      <c r="C154" s="111">
        <v>2024</v>
      </c>
      <c r="D154" s="111"/>
      <c r="E154" s="111" t="s">
        <v>408</v>
      </c>
      <c r="F154" s="112" t="s">
        <v>408</v>
      </c>
      <c r="G154" s="113" t="s">
        <v>1496</v>
      </c>
      <c r="H154" s="114" t="s">
        <v>2753</v>
      </c>
      <c r="I154" s="114" t="s">
        <v>2754</v>
      </c>
      <c r="J154" s="115" t="s">
        <v>2755</v>
      </c>
      <c r="K154" s="115" t="s">
        <v>2756</v>
      </c>
      <c r="L154" s="116" t="s">
        <v>2757</v>
      </c>
      <c r="M154" s="116">
        <v>1</v>
      </c>
      <c r="N154" s="117">
        <v>45505</v>
      </c>
      <c r="O154" s="117">
        <v>45657</v>
      </c>
      <c r="P154" s="118">
        <f t="shared" si="57"/>
        <v>21.714285714285715</v>
      </c>
      <c r="Q154" s="125" t="s">
        <v>223</v>
      </c>
      <c r="R154" s="113" t="s">
        <v>1701</v>
      </c>
      <c r="S154" s="111">
        <v>0</v>
      </c>
      <c r="T154" s="119" t="s">
        <v>3532</v>
      </c>
      <c r="U154" s="120"/>
      <c r="V154" s="121">
        <f t="shared" si="42"/>
        <v>-1521.9</v>
      </c>
      <c r="W154" s="122">
        <f t="shared" si="43"/>
        <v>0</v>
      </c>
      <c r="X154" s="123">
        <f t="shared" si="44"/>
        <v>0</v>
      </c>
      <c r="Y154" s="123">
        <f t="shared" si="45"/>
        <v>0</v>
      </c>
      <c r="Z154" s="123">
        <f t="shared" si="46"/>
        <v>21.714285714285715</v>
      </c>
      <c r="AA154" s="111"/>
      <c r="AB154" s="111" t="str">
        <f t="shared" si="47"/>
        <v>PRÓXIMA A VENCER</v>
      </c>
      <c r="AC154" s="111" t="str">
        <f t="shared" si="48"/>
        <v>PRÓXIMO A VENCER</v>
      </c>
      <c r="AD154" s="111" t="str">
        <f t="shared" si="49"/>
        <v>EN EJECUCIÓN</v>
      </c>
      <c r="AE154" s="113" t="s">
        <v>2758</v>
      </c>
      <c r="AF154" s="98" t="str">
        <f t="shared" si="50"/>
        <v>H1AF2023</v>
      </c>
      <c r="AG154" s="78">
        <f t="shared" si="51"/>
        <v>1</v>
      </c>
      <c r="AH154" s="78" t="str">
        <f t="shared" si="52"/>
        <v>H1AF2023 - 1</v>
      </c>
      <c r="AI154" s="92">
        <f t="shared" si="53"/>
        <v>2</v>
      </c>
      <c r="AJ154" s="92">
        <f t="shared" si="54"/>
        <v>2</v>
      </c>
      <c r="AK154" s="92" t="str">
        <f t="shared" si="55"/>
        <v>H1AF2023.</v>
      </c>
      <c r="AL154" s="92" t="str">
        <f t="shared" si="56"/>
        <v>H1AF2023</v>
      </c>
      <c r="AM154" s="83"/>
      <c r="AN154" s="84"/>
      <c r="AO154" s="77"/>
    </row>
    <row r="155" spans="1:41" s="11" customFormat="1" ht="291.95" customHeight="1" x14ac:dyDescent="0.2">
      <c r="A155" s="110">
        <f>IF(ISBLANK(F155),"",COUNTA($F$2:F155))</f>
        <v>114</v>
      </c>
      <c r="B155" s="111">
        <f t="shared" si="58"/>
        <v>154</v>
      </c>
      <c r="C155" s="111">
        <v>2024</v>
      </c>
      <c r="D155" s="111"/>
      <c r="E155" s="111" t="s">
        <v>637</v>
      </c>
      <c r="F155" s="112" t="s">
        <v>407</v>
      </c>
      <c r="G155" s="113" t="s">
        <v>1496</v>
      </c>
      <c r="H155" s="114" t="s">
        <v>2759</v>
      </c>
      <c r="I155" s="114" t="s">
        <v>2760</v>
      </c>
      <c r="J155" s="114" t="s">
        <v>2761</v>
      </c>
      <c r="K155" s="126" t="s">
        <v>2762</v>
      </c>
      <c r="L155" s="127" t="s">
        <v>2763</v>
      </c>
      <c r="M155" s="127">
        <v>1</v>
      </c>
      <c r="N155" s="128">
        <v>45505</v>
      </c>
      <c r="O155" s="129">
        <v>45657</v>
      </c>
      <c r="P155" s="118">
        <f t="shared" si="57"/>
        <v>21.714285714285715</v>
      </c>
      <c r="Q155" s="125" t="s">
        <v>223</v>
      </c>
      <c r="R155" s="125" t="s">
        <v>1701</v>
      </c>
      <c r="S155" s="111">
        <v>0</v>
      </c>
      <c r="T155" s="119"/>
      <c r="U155" s="120"/>
      <c r="V155" s="121">
        <f t="shared" si="42"/>
        <v>-1521.9</v>
      </c>
      <c r="W155" s="122">
        <f t="shared" si="43"/>
        <v>0</v>
      </c>
      <c r="X155" s="123">
        <f t="shared" si="44"/>
        <v>0</v>
      </c>
      <c r="Y155" s="123">
        <f t="shared" si="45"/>
        <v>0</v>
      </c>
      <c r="Z155" s="123">
        <f t="shared" si="46"/>
        <v>21.714285714285715</v>
      </c>
      <c r="AA155" s="111"/>
      <c r="AB155" s="111" t="str">
        <f t="shared" si="47"/>
        <v>PRÓXIMA A VENCER</v>
      </c>
      <c r="AC155" s="111" t="str">
        <f t="shared" si="48"/>
        <v>PRÓXIMO A VENCER</v>
      </c>
      <c r="AD155" s="111" t="str">
        <f t="shared" si="49"/>
        <v>EN EJECUCIÓN</v>
      </c>
      <c r="AE155" s="113" t="s">
        <v>2758</v>
      </c>
      <c r="AF155" s="98" t="str">
        <f t="shared" si="50"/>
        <v>H2AF2023</v>
      </c>
      <c r="AG155" s="78">
        <f t="shared" si="51"/>
        <v>1</v>
      </c>
      <c r="AH155" s="78" t="str">
        <f t="shared" si="52"/>
        <v>H2AF2023 - 1</v>
      </c>
      <c r="AI155" s="92">
        <f t="shared" si="53"/>
        <v>2</v>
      </c>
      <c r="AJ155" s="92">
        <f t="shared" si="54"/>
        <v>2</v>
      </c>
      <c r="AK155" s="92" t="str">
        <f t="shared" si="55"/>
        <v>H2AF2023.</v>
      </c>
      <c r="AL155" s="92" t="str">
        <f t="shared" si="56"/>
        <v>H2AF2023</v>
      </c>
      <c r="AM155" s="83"/>
      <c r="AN155" s="84"/>
      <c r="AO155" s="77"/>
    </row>
    <row r="156" spans="1:41" s="11" customFormat="1" ht="291.95" customHeight="1" x14ac:dyDescent="0.2">
      <c r="A156" s="110">
        <f>IF(ISBLANK(F156),"",COUNTA($F$2:F156))</f>
        <v>115</v>
      </c>
      <c r="B156" s="111">
        <f t="shared" si="58"/>
        <v>155</v>
      </c>
      <c r="C156" s="111">
        <v>2024</v>
      </c>
      <c r="D156" s="111"/>
      <c r="E156" s="112" t="s">
        <v>408</v>
      </c>
      <c r="F156" s="112" t="s">
        <v>408</v>
      </c>
      <c r="G156" s="113" t="s">
        <v>1496</v>
      </c>
      <c r="H156" s="114" t="s">
        <v>2764</v>
      </c>
      <c r="I156" s="114" t="s">
        <v>2765</v>
      </c>
      <c r="J156" s="114" t="s">
        <v>1706</v>
      </c>
      <c r="K156" s="126" t="s">
        <v>2766</v>
      </c>
      <c r="L156" s="127" t="s">
        <v>2767</v>
      </c>
      <c r="M156" s="127">
        <v>1</v>
      </c>
      <c r="N156" s="128">
        <v>45505</v>
      </c>
      <c r="O156" s="129">
        <v>45657</v>
      </c>
      <c r="P156" s="118">
        <f t="shared" si="57"/>
        <v>21.714285714285715</v>
      </c>
      <c r="Q156" s="125" t="s">
        <v>223</v>
      </c>
      <c r="R156" s="125" t="s">
        <v>1701</v>
      </c>
      <c r="S156" s="111">
        <v>0</v>
      </c>
      <c r="T156" s="119"/>
      <c r="U156" s="120"/>
      <c r="V156" s="121">
        <f t="shared" si="42"/>
        <v>-1521.9</v>
      </c>
      <c r="W156" s="122">
        <f t="shared" si="43"/>
        <v>0</v>
      </c>
      <c r="X156" s="123">
        <f t="shared" si="44"/>
        <v>0</v>
      </c>
      <c r="Y156" s="123">
        <f t="shared" si="45"/>
        <v>0</v>
      </c>
      <c r="Z156" s="123">
        <f t="shared" si="46"/>
        <v>21.714285714285715</v>
      </c>
      <c r="AA156" s="111"/>
      <c r="AB156" s="111" t="str">
        <f t="shared" si="47"/>
        <v>PRÓXIMA A VENCER</v>
      </c>
      <c r="AC156" s="111" t="str">
        <f t="shared" si="48"/>
        <v>PRÓXIMO A VENCER</v>
      </c>
      <c r="AD156" s="111" t="str">
        <f t="shared" si="49"/>
        <v>EN EJECUCIÓN</v>
      </c>
      <c r="AE156" s="113" t="s">
        <v>2758</v>
      </c>
      <c r="AF156" s="98" t="str">
        <f t="shared" si="50"/>
        <v>H3AF2023</v>
      </c>
      <c r="AG156" s="78">
        <f t="shared" si="51"/>
        <v>1</v>
      </c>
      <c r="AH156" s="78" t="str">
        <f t="shared" si="52"/>
        <v>H3AF2023 - 1</v>
      </c>
      <c r="AI156" s="92">
        <f t="shared" si="53"/>
        <v>2</v>
      </c>
      <c r="AJ156" s="92">
        <f t="shared" si="54"/>
        <v>2</v>
      </c>
      <c r="AK156" s="92" t="str">
        <f t="shared" si="55"/>
        <v>H3AF2023.</v>
      </c>
      <c r="AL156" s="92" t="str">
        <f t="shared" si="56"/>
        <v>H3AF2023</v>
      </c>
      <c r="AM156" s="83"/>
      <c r="AN156" s="84"/>
      <c r="AO156" s="77"/>
    </row>
    <row r="157" spans="1:41" s="11" customFormat="1" ht="291.95" customHeight="1" x14ac:dyDescent="0.2">
      <c r="A157" s="110" t="str">
        <f>IF(ISBLANK(F157),"",COUNTA($F$2:F157))</f>
        <v/>
      </c>
      <c r="B157" s="111">
        <f t="shared" si="58"/>
        <v>156</v>
      </c>
      <c r="C157" s="111">
        <v>2024</v>
      </c>
      <c r="D157" s="111"/>
      <c r="E157" s="111"/>
      <c r="F157" s="112"/>
      <c r="G157" s="113" t="s">
        <v>1496</v>
      </c>
      <c r="H157" s="114" t="s">
        <v>2768</v>
      </c>
      <c r="I157" s="114" t="s">
        <v>2765</v>
      </c>
      <c r="J157" s="114" t="s">
        <v>1715</v>
      </c>
      <c r="K157" s="126" t="s">
        <v>1715</v>
      </c>
      <c r="L157" s="127" t="s">
        <v>1716</v>
      </c>
      <c r="M157" s="127">
        <v>1</v>
      </c>
      <c r="N157" s="128">
        <v>45505</v>
      </c>
      <c r="O157" s="129">
        <v>45747</v>
      </c>
      <c r="P157" s="118">
        <f t="shared" si="57"/>
        <v>34.571428571428569</v>
      </c>
      <c r="Q157" s="125" t="s">
        <v>223</v>
      </c>
      <c r="R157" s="125" t="s">
        <v>1701</v>
      </c>
      <c r="S157" s="111">
        <v>0</v>
      </c>
      <c r="T157" s="119"/>
      <c r="U157" s="120"/>
      <c r="V157" s="121">
        <f t="shared" si="42"/>
        <v>-1524.9</v>
      </c>
      <c r="W157" s="122">
        <f t="shared" si="43"/>
        <v>0</v>
      </c>
      <c r="X157" s="123">
        <f t="shared" si="44"/>
        <v>0</v>
      </c>
      <c r="Y157" s="123">
        <f t="shared" si="45"/>
        <v>0</v>
      </c>
      <c r="Z157" s="123">
        <f t="shared" si="46"/>
        <v>0</v>
      </c>
      <c r="AA157" s="111"/>
      <c r="AB157" s="111" t="str">
        <f t="shared" si="47"/>
        <v>EN TERMINO</v>
      </c>
      <c r="AC157" s="111" t="str">
        <f t="shared" si="48"/>
        <v/>
      </c>
      <c r="AD157" s="111" t="str">
        <f t="shared" si="49"/>
        <v>EN EJECUCIÓN</v>
      </c>
      <c r="AE157" s="113" t="s">
        <v>2758</v>
      </c>
      <c r="AF157" s="98" t="str">
        <f t="shared" si="50"/>
        <v>H3AF2023</v>
      </c>
      <c r="AG157" s="78">
        <f t="shared" si="51"/>
        <v>2</v>
      </c>
      <c r="AH157" s="78" t="str">
        <f t="shared" si="52"/>
        <v>H3AF2023 - 2</v>
      </c>
      <c r="AI157" s="92">
        <f t="shared" si="53"/>
        <v>3</v>
      </c>
      <c r="AJ157" s="92">
        <f t="shared" si="54"/>
        <v>3</v>
      </c>
      <c r="AK157" s="92" t="str">
        <f t="shared" si="55"/>
        <v>H3AF2023.</v>
      </c>
      <c r="AL157" s="92" t="str">
        <f t="shared" si="56"/>
        <v>H3AF2023</v>
      </c>
      <c r="AM157" s="83"/>
      <c r="AN157" s="84"/>
      <c r="AO157" s="77"/>
    </row>
    <row r="158" spans="1:41" s="11" customFormat="1" ht="291.95" customHeight="1" x14ac:dyDescent="0.2">
      <c r="A158" s="110">
        <f>IF(ISBLANK(F158),"",COUNTA($F$2:F158))</f>
        <v>116</v>
      </c>
      <c r="B158" s="111">
        <f t="shared" si="58"/>
        <v>157</v>
      </c>
      <c r="C158" s="111">
        <v>2024</v>
      </c>
      <c r="D158" s="111"/>
      <c r="E158" s="112" t="s">
        <v>408</v>
      </c>
      <c r="F158" s="112" t="s">
        <v>408</v>
      </c>
      <c r="G158" s="113" t="s">
        <v>1497</v>
      </c>
      <c r="H158" s="114" t="s">
        <v>2769</v>
      </c>
      <c r="I158" s="114" t="s">
        <v>2770</v>
      </c>
      <c r="J158" s="114" t="s">
        <v>2771</v>
      </c>
      <c r="K158" s="114" t="s">
        <v>2772</v>
      </c>
      <c r="L158" s="113" t="s">
        <v>2773</v>
      </c>
      <c r="M158" s="113">
        <v>1</v>
      </c>
      <c r="N158" s="130">
        <v>45505</v>
      </c>
      <c r="O158" s="130">
        <v>45657</v>
      </c>
      <c r="P158" s="118">
        <f t="shared" si="57"/>
        <v>21.714285714285715</v>
      </c>
      <c r="Q158" s="113" t="s">
        <v>1486</v>
      </c>
      <c r="R158" s="113" t="s">
        <v>1814</v>
      </c>
      <c r="S158" s="111">
        <v>0</v>
      </c>
      <c r="T158" s="119"/>
      <c r="U158" s="120"/>
      <c r="V158" s="121">
        <f t="shared" si="42"/>
        <v>-1521.9</v>
      </c>
      <c r="W158" s="122">
        <f t="shared" si="43"/>
        <v>0</v>
      </c>
      <c r="X158" s="123">
        <f t="shared" si="44"/>
        <v>0</v>
      </c>
      <c r="Y158" s="123">
        <f t="shared" si="45"/>
        <v>0</v>
      </c>
      <c r="Z158" s="123">
        <f t="shared" si="46"/>
        <v>21.714285714285715</v>
      </c>
      <c r="AA158" s="111"/>
      <c r="AB158" s="111" t="str">
        <f t="shared" si="47"/>
        <v>PRÓXIMA A VENCER</v>
      </c>
      <c r="AC158" s="111" t="str">
        <f t="shared" si="48"/>
        <v>PRÓXIMO A VENCER</v>
      </c>
      <c r="AD158" s="111" t="str">
        <f t="shared" si="49"/>
        <v>EN EJECUCIÓN</v>
      </c>
      <c r="AE158" s="113" t="s">
        <v>2758</v>
      </c>
      <c r="AF158" s="98" t="str">
        <f t="shared" si="50"/>
        <v>H4AF2023</v>
      </c>
      <c r="AG158" s="78">
        <f t="shared" si="51"/>
        <v>1</v>
      </c>
      <c r="AH158" s="78" t="str">
        <f t="shared" si="52"/>
        <v>H4AF2023 - 1</v>
      </c>
      <c r="AI158" s="92">
        <f t="shared" si="53"/>
        <v>2</v>
      </c>
      <c r="AJ158" s="92">
        <f t="shared" si="54"/>
        <v>2</v>
      </c>
      <c r="AK158" s="92" t="str">
        <f t="shared" si="55"/>
        <v>H4AF2023.</v>
      </c>
      <c r="AL158" s="92" t="str">
        <f t="shared" si="56"/>
        <v>H4AF2023</v>
      </c>
      <c r="AM158" s="83"/>
      <c r="AN158" s="84"/>
      <c r="AO158" s="77"/>
    </row>
    <row r="159" spans="1:41" s="11" customFormat="1" ht="291.95" customHeight="1" x14ac:dyDescent="0.2">
      <c r="A159" s="110" t="str">
        <f>IF(ISBLANK(F159),"",COUNTA($F$2:F159))</f>
        <v/>
      </c>
      <c r="B159" s="111">
        <f t="shared" si="58"/>
        <v>158</v>
      </c>
      <c r="C159" s="111">
        <v>2024</v>
      </c>
      <c r="D159" s="111"/>
      <c r="E159" s="111"/>
      <c r="F159" s="112"/>
      <c r="G159" s="113" t="s">
        <v>1497</v>
      </c>
      <c r="H159" s="114" t="s">
        <v>2774</v>
      </c>
      <c r="I159" s="114" t="s">
        <v>2770</v>
      </c>
      <c r="J159" s="114" t="s">
        <v>2775</v>
      </c>
      <c r="K159" s="114" t="s">
        <v>2776</v>
      </c>
      <c r="L159" s="127" t="s">
        <v>1708</v>
      </c>
      <c r="M159" s="127">
        <v>1</v>
      </c>
      <c r="N159" s="128">
        <v>45505</v>
      </c>
      <c r="O159" s="129">
        <v>45657</v>
      </c>
      <c r="P159" s="118">
        <f t="shared" si="57"/>
        <v>21.714285714285715</v>
      </c>
      <c r="Q159" s="113" t="s">
        <v>2777</v>
      </c>
      <c r="R159" s="113" t="s">
        <v>2778</v>
      </c>
      <c r="S159" s="111">
        <v>0</v>
      </c>
      <c r="T159" s="119"/>
      <c r="U159" s="120"/>
      <c r="V159" s="121">
        <f t="shared" si="42"/>
        <v>-1521.9</v>
      </c>
      <c r="W159" s="122">
        <f t="shared" si="43"/>
        <v>0</v>
      </c>
      <c r="X159" s="123">
        <f t="shared" si="44"/>
        <v>0</v>
      </c>
      <c r="Y159" s="123">
        <f t="shared" si="45"/>
        <v>0</v>
      </c>
      <c r="Z159" s="123">
        <f t="shared" si="46"/>
        <v>21.714285714285715</v>
      </c>
      <c r="AA159" s="111"/>
      <c r="AB159" s="111" t="str">
        <f t="shared" si="47"/>
        <v>PRÓXIMA A VENCER</v>
      </c>
      <c r="AC159" s="111" t="str">
        <f t="shared" si="48"/>
        <v/>
      </c>
      <c r="AD159" s="111" t="str">
        <f t="shared" si="49"/>
        <v>EN EJECUCIÓN</v>
      </c>
      <c r="AE159" s="113" t="s">
        <v>2758</v>
      </c>
      <c r="AF159" s="98" t="str">
        <f t="shared" si="50"/>
        <v>H4AF2023</v>
      </c>
      <c r="AG159" s="78">
        <f t="shared" si="51"/>
        <v>2</v>
      </c>
      <c r="AH159" s="78" t="str">
        <f t="shared" si="52"/>
        <v>H4AF2023 - 2</v>
      </c>
      <c r="AI159" s="92">
        <f t="shared" si="53"/>
        <v>2</v>
      </c>
      <c r="AJ159" s="92">
        <f t="shared" si="54"/>
        <v>2</v>
      </c>
      <c r="AK159" s="92" t="str">
        <f t="shared" si="55"/>
        <v>H4AF2023.</v>
      </c>
      <c r="AL159" s="92" t="str">
        <f t="shared" si="56"/>
        <v>H4AF2023</v>
      </c>
      <c r="AM159" s="83"/>
      <c r="AN159" s="84"/>
      <c r="AO159" s="77"/>
    </row>
    <row r="160" spans="1:41" s="11" customFormat="1" ht="291.95" customHeight="1" x14ac:dyDescent="0.2">
      <c r="A160" s="110">
        <f>IF(ISBLANK(F160),"",COUNTA($F$2:F160))</f>
        <v>117</v>
      </c>
      <c r="B160" s="111">
        <f t="shared" si="58"/>
        <v>159</v>
      </c>
      <c r="C160" s="111">
        <v>2024</v>
      </c>
      <c r="D160" s="111"/>
      <c r="E160" s="111" t="s">
        <v>637</v>
      </c>
      <c r="F160" s="112" t="s">
        <v>407</v>
      </c>
      <c r="G160" s="113" t="s">
        <v>1496</v>
      </c>
      <c r="H160" s="114" t="s">
        <v>2779</v>
      </c>
      <c r="I160" s="114" t="s">
        <v>2780</v>
      </c>
      <c r="J160" s="114" t="s">
        <v>2781</v>
      </c>
      <c r="K160" s="114" t="s">
        <v>2782</v>
      </c>
      <c r="L160" s="113" t="s">
        <v>2783</v>
      </c>
      <c r="M160" s="113">
        <v>1</v>
      </c>
      <c r="N160" s="129">
        <v>45501</v>
      </c>
      <c r="O160" s="129">
        <v>45657</v>
      </c>
      <c r="P160" s="118">
        <f t="shared" si="57"/>
        <v>22.285714285714285</v>
      </c>
      <c r="Q160" s="125" t="s">
        <v>2784</v>
      </c>
      <c r="R160" s="113" t="s">
        <v>2785</v>
      </c>
      <c r="S160" s="111">
        <v>0</v>
      </c>
      <c r="T160" s="119"/>
      <c r="U160" s="120"/>
      <c r="V160" s="121">
        <f t="shared" si="42"/>
        <v>-1521.9</v>
      </c>
      <c r="W160" s="122">
        <f t="shared" si="43"/>
        <v>0</v>
      </c>
      <c r="X160" s="123">
        <f t="shared" si="44"/>
        <v>0</v>
      </c>
      <c r="Y160" s="123">
        <f t="shared" si="45"/>
        <v>0</v>
      </c>
      <c r="Z160" s="123">
        <f t="shared" si="46"/>
        <v>22.285714285714285</v>
      </c>
      <c r="AA160" s="111"/>
      <c r="AB160" s="111" t="str">
        <f t="shared" si="47"/>
        <v>PRÓXIMA A VENCER</v>
      </c>
      <c r="AC160" s="111" t="str">
        <f t="shared" si="48"/>
        <v>PRÓXIMO A VENCER</v>
      </c>
      <c r="AD160" s="111" t="str">
        <f t="shared" si="49"/>
        <v>EN EJECUCIÓN</v>
      </c>
      <c r="AE160" s="113" t="s">
        <v>2758</v>
      </c>
      <c r="AF160" s="98" t="str">
        <f t="shared" si="50"/>
        <v>H5AF2023</v>
      </c>
      <c r="AG160" s="78">
        <f t="shared" si="51"/>
        <v>1</v>
      </c>
      <c r="AH160" s="78" t="str">
        <f t="shared" si="52"/>
        <v>H5AF2023 - 1</v>
      </c>
      <c r="AI160" s="92">
        <f t="shared" si="53"/>
        <v>2</v>
      </c>
      <c r="AJ160" s="92">
        <f t="shared" si="54"/>
        <v>2</v>
      </c>
      <c r="AK160" s="92" t="str">
        <f t="shared" si="55"/>
        <v>H5AF2023.</v>
      </c>
      <c r="AL160" s="92" t="str">
        <f t="shared" si="56"/>
        <v>H5AF2023</v>
      </c>
      <c r="AM160" s="83"/>
      <c r="AN160" s="84"/>
      <c r="AO160" s="77"/>
    </row>
    <row r="161" spans="1:41" s="11" customFormat="1" ht="291.95" customHeight="1" x14ac:dyDescent="0.2">
      <c r="A161" s="110" t="str">
        <f>IF(ISBLANK(F161),"",COUNTA($F$2:F161))</f>
        <v/>
      </c>
      <c r="B161" s="111">
        <f t="shared" si="58"/>
        <v>160</v>
      </c>
      <c r="C161" s="111">
        <v>2024</v>
      </c>
      <c r="D161" s="111"/>
      <c r="E161" s="111"/>
      <c r="F161" s="112"/>
      <c r="G161" s="113" t="s">
        <v>1496</v>
      </c>
      <c r="H161" s="114" t="s">
        <v>2786</v>
      </c>
      <c r="I161" s="114" t="s">
        <v>2780</v>
      </c>
      <c r="J161" s="114" t="s">
        <v>2787</v>
      </c>
      <c r="K161" s="114" t="s">
        <v>2788</v>
      </c>
      <c r="L161" s="114" t="s">
        <v>2789</v>
      </c>
      <c r="M161" s="113">
        <v>3</v>
      </c>
      <c r="N161" s="129">
        <v>45501</v>
      </c>
      <c r="O161" s="129">
        <v>45866</v>
      </c>
      <c r="P161" s="118">
        <f t="shared" si="57"/>
        <v>52.142857142857146</v>
      </c>
      <c r="Q161" s="113" t="s">
        <v>2790</v>
      </c>
      <c r="R161" s="113" t="s">
        <v>1829</v>
      </c>
      <c r="S161" s="111">
        <v>0</v>
      </c>
      <c r="T161" s="119"/>
      <c r="U161" s="120"/>
      <c r="V161" s="121">
        <f t="shared" si="42"/>
        <v>-1528.8666666666666</v>
      </c>
      <c r="W161" s="122">
        <f t="shared" si="43"/>
        <v>0</v>
      </c>
      <c r="X161" s="123">
        <f t="shared" si="44"/>
        <v>0</v>
      </c>
      <c r="Y161" s="123">
        <f t="shared" si="45"/>
        <v>0</v>
      </c>
      <c r="Z161" s="123">
        <f t="shared" si="46"/>
        <v>0</v>
      </c>
      <c r="AA161" s="111"/>
      <c r="AB161" s="111" t="str">
        <f t="shared" si="47"/>
        <v>EN TERMINO</v>
      </c>
      <c r="AC161" s="111" t="str">
        <f t="shared" si="48"/>
        <v/>
      </c>
      <c r="AD161" s="111" t="str">
        <f t="shared" si="49"/>
        <v>EN EJECUCIÓN</v>
      </c>
      <c r="AE161" s="113" t="s">
        <v>2758</v>
      </c>
      <c r="AF161" s="98" t="str">
        <f t="shared" si="50"/>
        <v>H5AF2023</v>
      </c>
      <c r="AG161" s="78">
        <f t="shared" si="51"/>
        <v>2</v>
      </c>
      <c r="AH161" s="78" t="str">
        <f t="shared" si="52"/>
        <v>H5AF2023 - 2</v>
      </c>
      <c r="AI161" s="92">
        <f t="shared" si="53"/>
        <v>3</v>
      </c>
      <c r="AJ161" s="92">
        <f t="shared" si="54"/>
        <v>3</v>
      </c>
      <c r="AK161" s="92" t="str">
        <f t="shared" si="55"/>
        <v>H5AF2023.</v>
      </c>
      <c r="AL161" s="92" t="str">
        <f t="shared" si="56"/>
        <v>H5AF2023</v>
      </c>
      <c r="AM161" s="83"/>
      <c r="AN161" s="84"/>
      <c r="AO161" s="77"/>
    </row>
    <row r="162" spans="1:41" s="11" customFormat="1" ht="291.95" customHeight="1" x14ac:dyDescent="0.2">
      <c r="A162" s="110">
        <f>IF(ISBLANK(F162),"",COUNTA($F$2:F162))</f>
        <v>118</v>
      </c>
      <c r="B162" s="111">
        <f t="shared" si="58"/>
        <v>161</v>
      </c>
      <c r="C162" s="111">
        <v>2024</v>
      </c>
      <c r="D162" s="111"/>
      <c r="E162" s="111" t="s">
        <v>637</v>
      </c>
      <c r="F162" s="112" t="s">
        <v>407</v>
      </c>
      <c r="G162" s="113" t="s">
        <v>29</v>
      </c>
      <c r="H162" s="114" t="s">
        <v>2791</v>
      </c>
      <c r="I162" s="114" t="s">
        <v>2792</v>
      </c>
      <c r="J162" s="114" t="s">
        <v>2793</v>
      </c>
      <c r="K162" s="114" t="s">
        <v>2794</v>
      </c>
      <c r="L162" s="125" t="s">
        <v>2795</v>
      </c>
      <c r="M162" s="125">
        <v>2</v>
      </c>
      <c r="N162" s="131">
        <v>45534</v>
      </c>
      <c r="O162" s="131">
        <v>45595</v>
      </c>
      <c r="P162" s="118">
        <f t="shared" si="57"/>
        <v>8.7142857142857135</v>
      </c>
      <c r="Q162" s="125" t="s">
        <v>457</v>
      </c>
      <c r="R162" s="125" t="s">
        <v>1824</v>
      </c>
      <c r="S162" s="111">
        <v>2</v>
      </c>
      <c r="T162" s="119"/>
      <c r="U162" s="120">
        <v>45621</v>
      </c>
      <c r="V162" s="121">
        <f t="shared" si="42"/>
        <v>0.8666666666666667</v>
      </c>
      <c r="W162" s="122">
        <f t="shared" si="43"/>
        <v>100</v>
      </c>
      <c r="X162" s="123">
        <f t="shared" si="44"/>
        <v>8.7142857142857135</v>
      </c>
      <c r="Y162" s="123">
        <f t="shared" si="45"/>
        <v>8.7142857142857135</v>
      </c>
      <c r="Z162" s="123">
        <f t="shared" si="46"/>
        <v>8.7142857142857135</v>
      </c>
      <c r="AA162" s="111"/>
      <c r="AB162" s="111" t="str">
        <f t="shared" si="47"/>
        <v>CUMPLIDA</v>
      </c>
      <c r="AC162" s="111" t="str">
        <f t="shared" si="48"/>
        <v>CUMPLIDO</v>
      </c>
      <c r="AD162" s="111" t="str">
        <f t="shared" si="49"/>
        <v>CUMPLIDA PENDIENTE DE REVISIÓN DE LA CGR</v>
      </c>
      <c r="AE162" s="113" t="s">
        <v>2758</v>
      </c>
      <c r="AF162" s="98" t="str">
        <f t="shared" si="50"/>
        <v>H6AF2023</v>
      </c>
      <c r="AG162" s="78">
        <f t="shared" si="51"/>
        <v>1</v>
      </c>
      <c r="AH162" s="78" t="str">
        <f t="shared" si="52"/>
        <v>H6AF2023 - 1</v>
      </c>
      <c r="AI162" s="92">
        <f t="shared" si="53"/>
        <v>5</v>
      </c>
      <c r="AJ162" s="92">
        <f t="shared" si="54"/>
        <v>5</v>
      </c>
      <c r="AK162" s="92" t="str">
        <f t="shared" si="55"/>
        <v>H6AF2023.</v>
      </c>
      <c r="AL162" s="92" t="str">
        <f t="shared" si="56"/>
        <v>H6AF2023</v>
      </c>
      <c r="AM162" s="83"/>
      <c r="AN162" s="84"/>
      <c r="AO162" s="77"/>
    </row>
    <row r="163" spans="1:41" s="11" customFormat="1" ht="291.95" customHeight="1" x14ac:dyDescent="0.2">
      <c r="A163" s="110">
        <f>IF(ISBLANK(F163),"",COUNTA($F$2:F163))</f>
        <v>119</v>
      </c>
      <c r="B163" s="111">
        <f t="shared" si="58"/>
        <v>162</v>
      </c>
      <c r="C163" s="111">
        <v>2024</v>
      </c>
      <c r="D163" s="111"/>
      <c r="E163" s="111" t="s">
        <v>637</v>
      </c>
      <c r="F163" s="112" t="s">
        <v>407</v>
      </c>
      <c r="G163" s="113" t="s">
        <v>1502</v>
      </c>
      <c r="H163" s="114" t="s">
        <v>2796</v>
      </c>
      <c r="I163" s="114" t="s">
        <v>2797</v>
      </c>
      <c r="J163" s="114" t="s">
        <v>2798</v>
      </c>
      <c r="K163" s="114" t="s">
        <v>2799</v>
      </c>
      <c r="L163" s="113" t="s">
        <v>2800</v>
      </c>
      <c r="M163" s="125">
        <v>1</v>
      </c>
      <c r="N163" s="131">
        <v>45483</v>
      </c>
      <c r="O163" s="131">
        <v>45596</v>
      </c>
      <c r="P163" s="118">
        <f t="shared" si="57"/>
        <v>16.142857142857142</v>
      </c>
      <c r="Q163" s="113" t="s">
        <v>2801</v>
      </c>
      <c r="R163" s="113" t="s">
        <v>1734</v>
      </c>
      <c r="S163" s="111">
        <v>1</v>
      </c>
      <c r="T163" s="119"/>
      <c r="U163" s="120">
        <v>45565</v>
      </c>
      <c r="V163" s="121">
        <f t="shared" si="42"/>
        <v>-1.0333333333333334</v>
      </c>
      <c r="W163" s="122">
        <f t="shared" si="43"/>
        <v>100</v>
      </c>
      <c r="X163" s="123">
        <f t="shared" si="44"/>
        <v>16.142857142857142</v>
      </c>
      <c r="Y163" s="123">
        <f t="shared" si="45"/>
        <v>16.142857142857142</v>
      </c>
      <c r="Z163" s="123">
        <f t="shared" si="46"/>
        <v>16.142857142857142</v>
      </c>
      <c r="AA163" s="111"/>
      <c r="AB163" s="111" t="str">
        <f t="shared" si="47"/>
        <v>CUMPLIDA</v>
      </c>
      <c r="AC163" s="111" t="str">
        <f t="shared" si="48"/>
        <v>CUMPLIDO</v>
      </c>
      <c r="AD163" s="111" t="str">
        <f t="shared" si="49"/>
        <v>CUMPLIDA PENDIENTE DE REVISIÓN DE LA CGR</v>
      </c>
      <c r="AE163" s="113" t="s">
        <v>2758</v>
      </c>
      <c r="AF163" s="98" t="str">
        <f t="shared" si="50"/>
        <v>H7AF2023</v>
      </c>
      <c r="AG163" s="78">
        <f t="shared" si="51"/>
        <v>1</v>
      </c>
      <c r="AH163" s="78" t="str">
        <f t="shared" si="52"/>
        <v>H7AF2023 - 1</v>
      </c>
      <c r="AI163" s="92">
        <f t="shared" si="53"/>
        <v>5</v>
      </c>
      <c r="AJ163" s="92">
        <f t="shared" si="54"/>
        <v>5</v>
      </c>
      <c r="AK163" s="92" t="str">
        <f t="shared" si="55"/>
        <v>H7AF2023.</v>
      </c>
      <c r="AL163" s="92" t="str">
        <f t="shared" si="56"/>
        <v>H7AF2023</v>
      </c>
      <c r="AM163" s="83"/>
      <c r="AN163" s="84"/>
      <c r="AO163" s="77"/>
    </row>
    <row r="164" spans="1:41" s="11" customFormat="1" ht="291.95" customHeight="1" x14ac:dyDescent="0.2">
      <c r="A164" s="110">
        <f>IF(ISBLANK(F164),"",COUNTA($F$2:F164))</f>
        <v>120</v>
      </c>
      <c r="B164" s="111">
        <f t="shared" si="58"/>
        <v>163</v>
      </c>
      <c r="C164" s="111">
        <v>2024</v>
      </c>
      <c r="D164" s="111"/>
      <c r="E164" s="111" t="s">
        <v>637</v>
      </c>
      <c r="F164" s="112" t="s">
        <v>407</v>
      </c>
      <c r="G164" s="113" t="s">
        <v>1502</v>
      </c>
      <c r="H164" s="114" t="s">
        <v>2802</v>
      </c>
      <c r="I164" s="114" t="s">
        <v>2803</v>
      </c>
      <c r="J164" s="114" t="s">
        <v>2798</v>
      </c>
      <c r="K164" s="114" t="s">
        <v>2799</v>
      </c>
      <c r="L164" s="113" t="s">
        <v>2800</v>
      </c>
      <c r="M164" s="125">
        <v>1</v>
      </c>
      <c r="N164" s="131">
        <v>45483</v>
      </c>
      <c r="O164" s="131">
        <v>45596</v>
      </c>
      <c r="P164" s="118">
        <f t="shared" si="57"/>
        <v>16.142857142857142</v>
      </c>
      <c r="Q164" s="113" t="s">
        <v>2801</v>
      </c>
      <c r="R164" s="113" t="s">
        <v>1734</v>
      </c>
      <c r="S164" s="111">
        <v>1</v>
      </c>
      <c r="T164" s="119"/>
      <c r="U164" s="120">
        <v>45565</v>
      </c>
      <c r="V164" s="121">
        <f t="shared" si="42"/>
        <v>-1.0333333333333334</v>
      </c>
      <c r="W164" s="122">
        <f t="shared" si="43"/>
        <v>100</v>
      </c>
      <c r="X164" s="123">
        <f t="shared" si="44"/>
        <v>16.142857142857142</v>
      </c>
      <c r="Y164" s="123">
        <f t="shared" si="45"/>
        <v>16.142857142857142</v>
      </c>
      <c r="Z164" s="123">
        <f t="shared" si="46"/>
        <v>16.142857142857142</v>
      </c>
      <c r="AA164" s="111"/>
      <c r="AB164" s="111" t="str">
        <f t="shared" si="47"/>
        <v>CUMPLIDA</v>
      </c>
      <c r="AC164" s="111" t="str">
        <f t="shared" si="48"/>
        <v>CUMPLIDO</v>
      </c>
      <c r="AD164" s="111" t="str">
        <f t="shared" si="49"/>
        <v>CUMPLIDA PENDIENTE DE REVISIÓN DE LA CGR</v>
      </c>
      <c r="AE164" s="113" t="s">
        <v>2758</v>
      </c>
      <c r="AF164" s="98" t="str">
        <f t="shared" si="50"/>
        <v>H8AF2023</v>
      </c>
      <c r="AG164" s="78">
        <f t="shared" si="51"/>
        <v>1</v>
      </c>
      <c r="AH164" s="78" t="str">
        <f t="shared" si="52"/>
        <v>H8AF2023 - 1</v>
      </c>
      <c r="AI164" s="92">
        <f t="shared" si="53"/>
        <v>5</v>
      </c>
      <c r="AJ164" s="92">
        <f t="shared" si="54"/>
        <v>5</v>
      </c>
      <c r="AK164" s="92" t="str">
        <f t="shared" si="55"/>
        <v>H8AF2023.</v>
      </c>
      <c r="AL164" s="92" t="str">
        <f t="shared" si="56"/>
        <v>H8AF2023</v>
      </c>
      <c r="AM164" s="83"/>
      <c r="AN164" s="84"/>
      <c r="AO164" s="77"/>
    </row>
    <row r="165" spans="1:41" s="11" customFormat="1" ht="291.95" customHeight="1" x14ac:dyDescent="0.2">
      <c r="A165" s="110" t="str">
        <f>IF(ISBLANK(F165),"",COUNTA($F$2:F165))</f>
        <v/>
      </c>
      <c r="B165" s="111">
        <f t="shared" si="58"/>
        <v>164</v>
      </c>
      <c r="C165" s="111">
        <v>2024</v>
      </c>
      <c r="D165" s="111"/>
      <c r="E165" s="111"/>
      <c r="F165" s="112"/>
      <c r="G165" s="113" t="s">
        <v>1499</v>
      </c>
      <c r="H165" s="114" t="s">
        <v>2804</v>
      </c>
      <c r="I165" s="114" t="s">
        <v>2803</v>
      </c>
      <c r="J165" s="114" t="s">
        <v>2805</v>
      </c>
      <c r="K165" s="114" t="s">
        <v>2806</v>
      </c>
      <c r="L165" s="113" t="s">
        <v>2807</v>
      </c>
      <c r="M165" s="125">
        <v>1</v>
      </c>
      <c r="N165" s="131">
        <v>45659</v>
      </c>
      <c r="O165" s="131">
        <v>45677</v>
      </c>
      <c r="P165" s="118">
        <f t="shared" si="57"/>
        <v>2.5714285714285716</v>
      </c>
      <c r="Q165" s="113" t="s">
        <v>2808</v>
      </c>
      <c r="R165" s="113" t="s">
        <v>1851</v>
      </c>
      <c r="S165" s="111">
        <v>1</v>
      </c>
      <c r="T165" s="119"/>
      <c r="U165" s="120"/>
      <c r="V165" s="121">
        <f t="shared" si="42"/>
        <v>-1522.5666666666666</v>
      </c>
      <c r="W165" s="122">
        <f t="shared" si="43"/>
        <v>100</v>
      </c>
      <c r="X165" s="123">
        <f t="shared" si="44"/>
        <v>2.5714285714285716</v>
      </c>
      <c r="Y165" s="123">
        <f t="shared" si="45"/>
        <v>0</v>
      </c>
      <c r="Z165" s="123">
        <f t="shared" si="46"/>
        <v>0</v>
      </c>
      <c r="AA165" s="111"/>
      <c r="AB165" s="111" t="str">
        <f t="shared" si="47"/>
        <v>CUMPLIDA</v>
      </c>
      <c r="AC165" s="111" t="str">
        <f t="shared" si="48"/>
        <v/>
      </c>
      <c r="AD165" s="111" t="str">
        <f t="shared" si="49"/>
        <v>CUMPLIDA PENDIENTE DE REVISIÓN DE LA CGR</v>
      </c>
      <c r="AE165" s="113" t="s">
        <v>2758</v>
      </c>
      <c r="AF165" s="98" t="str">
        <f t="shared" si="50"/>
        <v>H8AF2023</v>
      </c>
      <c r="AG165" s="78">
        <f t="shared" si="51"/>
        <v>2</v>
      </c>
      <c r="AH165" s="78" t="str">
        <f t="shared" si="52"/>
        <v>H8AF2023 - 2</v>
      </c>
      <c r="AI165" s="92">
        <f t="shared" si="53"/>
        <v>5</v>
      </c>
      <c r="AJ165" s="92">
        <f t="shared" si="54"/>
        <v>5</v>
      </c>
      <c r="AK165" s="92" t="str">
        <f t="shared" si="55"/>
        <v>H8AF2023.</v>
      </c>
      <c r="AL165" s="92" t="str">
        <f t="shared" si="56"/>
        <v>H8AF2023</v>
      </c>
      <c r="AM165" s="83"/>
      <c r="AN165" s="84"/>
      <c r="AO165" s="77"/>
    </row>
    <row r="166" spans="1:41" s="11" customFormat="1" ht="291.95" customHeight="1" x14ac:dyDescent="0.2">
      <c r="A166" s="110" t="str">
        <f>IF(ISBLANK(F166),"",COUNTA($F$2:F166))</f>
        <v/>
      </c>
      <c r="B166" s="111">
        <f t="shared" si="58"/>
        <v>165</v>
      </c>
      <c r="C166" s="111">
        <v>2024</v>
      </c>
      <c r="D166" s="111"/>
      <c r="E166" s="111"/>
      <c r="F166" s="112"/>
      <c r="G166" s="113" t="s">
        <v>1499</v>
      </c>
      <c r="H166" s="114" t="s">
        <v>2809</v>
      </c>
      <c r="I166" s="114" t="s">
        <v>2803</v>
      </c>
      <c r="J166" s="114" t="s">
        <v>2805</v>
      </c>
      <c r="K166" s="114" t="s">
        <v>2810</v>
      </c>
      <c r="L166" s="113" t="s">
        <v>2807</v>
      </c>
      <c r="M166" s="125">
        <v>3</v>
      </c>
      <c r="N166" s="131">
        <v>45505</v>
      </c>
      <c r="O166" s="131">
        <v>45626</v>
      </c>
      <c r="P166" s="118">
        <f t="shared" si="57"/>
        <v>17.285714285714285</v>
      </c>
      <c r="Q166" s="113" t="s">
        <v>2808</v>
      </c>
      <c r="R166" s="113" t="s">
        <v>1851</v>
      </c>
      <c r="S166" s="111">
        <v>3</v>
      </c>
      <c r="T166" s="119"/>
      <c r="U166" s="120"/>
      <c r="V166" s="121">
        <f t="shared" si="42"/>
        <v>-1520.8666666666666</v>
      </c>
      <c r="W166" s="122">
        <f t="shared" si="43"/>
        <v>100</v>
      </c>
      <c r="X166" s="123">
        <f t="shared" si="44"/>
        <v>17.285714285714285</v>
      </c>
      <c r="Y166" s="123">
        <f t="shared" si="45"/>
        <v>17.285714285714285</v>
      </c>
      <c r="Z166" s="123">
        <f t="shared" si="46"/>
        <v>17.285714285714285</v>
      </c>
      <c r="AA166" s="111"/>
      <c r="AB166" s="111" t="str">
        <f t="shared" si="47"/>
        <v>CUMPLIDA</v>
      </c>
      <c r="AC166" s="111" t="str">
        <f t="shared" si="48"/>
        <v/>
      </c>
      <c r="AD166" s="111" t="str">
        <f t="shared" si="49"/>
        <v>CUMPLIDA PENDIENTE DE REVISIÓN DE LA CGR</v>
      </c>
      <c r="AE166" s="113" t="s">
        <v>2758</v>
      </c>
      <c r="AF166" s="98" t="str">
        <f t="shared" si="50"/>
        <v>H8AF2023</v>
      </c>
      <c r="AG166" s="78">
        <f t="shared" si="51"/>
        <v>3</v>
      </c>
      <c r="AH166" s="78" t="str">
        <f t="shared" si="52"/>
        <v>H8AF2023 - 3</v>
      </c>
      <c r="AI166" s="92">
        <f t="shared" si="53"/>
        <v>5</v>
      </c>
      <c r="AJ166" s="92">
        <f t="shared" si="54"/>
        <v>5</v>
      </c>
      <c r="AK166" s="92" t="str">
        <f t="shared" si="55"/>
        <v>H8AF2023.</v>
      </c>
      <c r="AL166" s="92" t="str">
        <f t="shared" si="56"/>
        <v>H8AF2023</v>
      </c>
      <c r="AM166" s="83"/>
      <c r="AN166" s="84"/>
      <c r="AO166" s="77"/>
    </row>
    <row r="167" spans="1:41" s="11" customFormat="1" ht="291.95" customHeight="1" x14ac:dyDescent="0.2">
      <c r="A167" s="110">
        <f>IF(ISBLANK(F167),"",COUNTA($F$2:F167))</f>
        <v>121</v>
      </c>
      <c r="B167" s="111">
        <f t="shared" si="58"/>
        <v>166</v>
      </c>
      <c r="C167" s="111">
        <v>2024</v>
      </c>
      <c r="D167" s="111"/>
      <c r="E167" s="111" t="s">
        <v>637</v>
      </c>
      <c r="F167" s="112" t="s">
        <v>407</v>
      </c>
      <c r="G167" s="113" t="s">
        <v>1499</v>
      </c>
      <c r="H167" s="114" t="s">
        <v>2811</v>
      </c>
      <c r="I167" s="114" t="s">
        <v>2812</v>
      </c>
      <c r="J167" s="114" t="s">
        <v>2813</v>
      </c>
      <c r="K167" s="114" t="s">
        <v>2814</v>
      </c>
      <c r="L167" s="113" t="s">
        <v>2807</v>
      </c>
      <c r="M167" s="132">
        <v>1</v>
      </c>
      <c r="N167" s="133">
        <v>45505</v>
      </c>
      <c r="O167" s="134">
        <v>45626</v>
      </c>
      <c r="P167" s="118">
        <f t="shared" si="57"/>
        <v>17.285714285714285</v>
      </c>
      <c r="Q167" s="113" t="s">
        <v>2808</v>
      </c>
      <c r="R167" s="113" t="s">
        <v>1851</v>
      </c>
      <c r="S167" s="111">
        <v>1</v>
      </c>
      <c r="T167" s="119"/>
      <c r="U167" s="120"/>
      <c r="V167" s="121">
        <f t="shared" si="42"/>
        <v>-1520.8666666666666</v>
      </c>
      <c r="W167" s="122">
        <f t="shared" si="43"/>
        <v>100</v>
      </c>
      <c r="X167" s="123">
        <f t="shared" si="44"/>
        <v>17.285714285714285</v>
      </c>
      <c r="Y167" s="123">
        <f t="shared" si="45"/>
        <v>17.285714285714285</v>
      </c>
      <c r="Z167" s="123">
        <f t="shared" si="46"/>
        <v>17.285714285714285</v>
      </c>
      <c r="AA167" s="111"/>
      <c r="AB167" s="111" t="str">
        <f t="shared" si="47"/>
        <v>CUMPLIDA</v>
      </c>
      <c r="AC167" s="111" t="str">
        <f t="shared" si="48"/>
        <v>CUMPLIDO</v>
      </c>
      <c r="AD167" s="111" t="str">
        <f t="shared" si="49"/>
        <v>CUMPLIDA PENDIENTE DE REVISIÓN DE LA CGR</v>
      </c>
      <c r="AE167" s="113" t="s">
        <v>2758</v>
      </c>
      <c r="AF167" s="98" t="str">
        <f t="shared" si="50"/>
        <v>H9AF2023</v>
      </c>
      <c r="AG167" s="78">
        <f t="shared" si="51"/>
        <v>1</v>
      </c>
      <c r="AH167" s="78" t="str">
        <f t="shared" si="52"/>
        <v>H9AF2023 - 1</v>
      </c>
      <c r="AI167" s="92">
        <f t="shared" si="53"/>
        <v>5</v>
      </c>
      <c r="AJ167" s="92">
        <f t="shared" si="54"/>
        <v>5</v>
      </c>
      <c r="AK167" s="92" t="str">
        <f t="shared" si="55"/>
        <v>H9AF2023.</v>
      </c>
      <c r="AL167" s="92" t="str">
        <f t="shared" si="56"/>
        <v>H9AF2023</v>
      </c>
      <c r="AM167" s="83"/>
      <c r="AN167" s="84"/>
      <c r="AO167" s="77"/>
    </row>
    <row r="168" spans="1:41" s="11" customFormat="1" ht="291.95" customHeight="1" x14ac:dyDescent="0.2">
      <c r="A168" s="110">
        <f>IF(ISBLANK(F168),"",COUNTA($F$2:F168))</f>
        <v>122</v>
      </c>
      <c r="B168" s="111">
        <f t="shared" si="58"/>
        <v>167</v>
      </c>
      <c r="C168" s="111">
        <v>2024</v>
      </c>
      <c r="D168" s="111"/>
      <c r="E168" s="112" t="s">
        <v>408</v>
      </c>
      <c r="F168" s="112" t="s">
        <v>408</v>
      </c>
      <c r="G168" s="113" t="s">
        <v>1499</v>
      </c>
      <c r="H168" s="114" t="s">
        <v>2815</v>
      </c>
      <c r="I168" s="114" t="s">
        <v>2816</v>
      </c>
      <c r="J168" s="115" t="s">
        <v>1304</v>
      </c>
      <c r="K168" s="115" t="s">
        <v>2817</v>
      </c>
      <c r="L168" s="116" t="s">
        <v>2818</v>
      </c>
      <c r="M168" s="116">
        <v>1</v>
      </c>
      <c r="N168" s="133">
        <v>45483</v>
      </c>
      <c r="O168" s="134">
        <v>45595</v>
      </c>
      <c r="P168" s="118">
        <f t="shared" si="57"/>
        <v>16</v>
      </c>
      <c r="Q168" s="125" t="s">
        <v>1053</v>
      </c>
      <c r="R168" s="113" t="s">
        <v>1734</v>
      </c>
      <c r="S168" s="111">
        <v>1</v>
      </c>
      <c r="T168" s="119"/>
      <c r="U168" s="120">
        <v>45593</v>
      </c>
      <c r="V168" s="121">
        <f t="shared" ref="V168:V231" si="59">(U168-O168)/30</f>
        <v>-6.6666666666666666E-2</v>
      </c>
      <c r="W168" s="122">
        <f t="shared" ref="W168:W231" si="60">IF(S168/M168&gt;1,100,+S168/M168*100)</f>
        <v>100</v>
      </c>
      <c r="X168" s="123">
        <f t="shared" ref="X168:X231" si="61">+P168*W168/100</f>
        <v>16</v>
      </c>
      <c r="Y168" s="123">
        <f t="shared" ref="Y168:Y231" si="62">IF(O168&lt;=$AN$1,X168,0)</f>
        <v>16</v>
      </c>
      <c r="Z168" s="123">
        <f t="shared" ref="Z168:Z231" si="63">IF($AN$1&gt;=O168,P168,0)</f>
        <v>16</v>
      </c>
      <c r="AA168" s="111"/>
      <c r="AB168" s="111" t="str">
        <f t="shared" si="47"/>
        <v>CUMPLIDA</v>
      </c>
      <c r="AC168" s="111" t="str">
        <f t="shared" si="48"/>
        <v>CUMPLIDO</v>
      </c>
      <c r="AD168" s="111" t="str">
        <f t="shared" si="49"/>
        <v>CUMPLIDA PENDIENTE DE REVISIÓN DE LA CGR</v>
      </c>
      <c r="AE168" s="113" t="s">
        <v>2758</v>
      </c>
      <c r="AF168" s="98" t="str">
        <f t="shared" si="50"/>
        <v>H10AF2023</v>
      </c>
      <c r="AG168" s="78">
        <f t="shared" si="51"/>
        <v>1</v>
      </c>
      <c r="AH168" s="78" t="str">
        <f t="shared" si="52"/>
        <v>H10AF2023 - 1</v>
      </c>
      <c r="AI168" s="92">
        <f t="shared" si="53"/>
        <v>5</v>
      </c>
      <c r="AJ168" s="92">
        <f t="shared" si="54"/>
        <v>5</v>
      </c>
      <c r="AK168" s="92" t="str">
        <f t="shared" si="55"/>
        <v>H10AF2023.</v>
      </c>
      <c r="AL168" s="92" t="str">
        <f t="shared" si="56"/>
        <v>H10AF2023</v>
      </c>
      <c r="AM168" s="83"/>
      <c r="AN168" s="84"/>
      <c r="AO168" s="77"/>
    </row>
    <row r="169" spans="1:41" s="11" customFormat="1" ht="291.95" customHeight="1" x14ac:dyDescent="0.2">
      <c r="A169" s="110">
        <f>IF(ISBLANK(F169),"",COUNTA($F$2:F169))</f>
        <v>123</v>
      </c>
      <c r="B169" s="111">
        <f t="shared" si="58"/>
        <v>168</v>
      </c>
      <c r="C169" s="111">
        <v>2024</v>
      </c>
      <c r="D169" s="111"/>
      <c r="E169" s="111" t="s">
        <v>637</v>
      </c>
      <c r="F169" s="112" t="s">
        <v>407</v>
      </c>
      <c r="G169" s="113" t="s">
        <v>1499</v>
      </c>
      <c r="H169" s="114" t="s">
        <v>2819</v>
      </c>
      <c r="I169" s="114" t="s">
        <v>2820</v>
      </c>
      <c r="J169" s="114" t="s">
        <v>2821</v>
      </c>
      <c r="K169" s="114" t="s">
        <v>2822</v>
      </c>
      <c r="L169" s="113" t="s">
        <v>2823</v>
      </c>
      <c r="M169" s="113">
        <v>1</v>
      </c>
      <c r="N169" s="130">
        <v>45503</v>
      </c>
      <c r="O169" s="130">
        <v>45596</v>
      </c>
      <c r="P169" s="118">
        <f t="shared" si="57"/>
        <v>13.285714285714286</v>
      </c>
      <c r="Q169" s="125" t="s">
        <v>1055</v>
      </c>
      <c r="R169" s="113" t="s">
        <v>1734</v>
      </c>
      <c r="S169" s="111">
        <v>0.1</v>
      </c>
      <c r="T169" s="119"/>
      <c r="U169" s="120"/>
      <c r="V169" s="121">
        <f t="shared" si="59"/>
        <v>-1519.8666666666666</v>
      </c>
      <c r="W169" s="122">
        <f t="shared" si="60"/>
        <v>10</v>
      </c>
      <c r="X169" s="123">
        <f t="shared" si="61"/>
        <v>1.3285714285714285</v>
      </c>
      <c r="Y169" s="123">
        <f t="shared" si="62"/>
        <v>1.3285714285714285</v>
      </c>
      <c r="Z169" s="123">
        <f t="shared" si="63"/>
        <v>13.285714285714286</v>
      </c>
      <c r="AA169" s="111"/>
      <c r="AB169" s="111" t="str">
        <f t="shared" si="47"/>
        <v>VENCIDA</v>
      </c>
      <c r="AC169" s="111" t="str">
        <f t="shared" si="48"/>
        <v>VENCIDO</v>
      </c>
      <c r="AD169" s="111" t="str">
        <f t="shared" si="49"/>
        <v>VENCIDA</v>
      </c>
      <c r="AE169" s="113" t="s">
        <v>2758</v>
      </c>
      <c r="AF169" s="98" t="str">
        <f t="shared" si="50"/>
        <v>H11AF2023</v>
      </c>
      <c r="AG169" s="78">
        <f t="shared" si="51"/>
        <v>1</v>
      </c>
      <c r="AH169" s="78" t="str">
        <f t="shared" si="52"/>
        <v>H11AF2023 - 1</v>
      </c>
      <c r="AI169" s="92">
        <f t="shared" si="53"/>
        <v>1</v>
      </c>
      <c r="AJ169" s="92">
        <f t="shared" si="54"/>
        <v>1</v>
      </c>
      <c r="AK169" s="92" t="str">
        <f t="shared" si="55"/>
        <v>H11AF2023.</v>
      </c>
      <c r="AL169" s="92" t="str">
        <f t="shared" si="56"/>
        <v>H11AF2023</v>
      </c>
      <c r="AM169" s="83"/>
      <c r="AN169" s="84"/>
      <c r="AO169" s="77"/>
    </row>
    <row r="170" spans="1:41" s="11" customFormat="1" ht="291.95" customHeight="1" x14ac:dyDescent="0.2">
      <c r="A170" s="110" t="str">
        <f>IF(ISBLANK(F170),"",COUNTA($F$2:F170))</f>
        <v/>
      </c>
      <c r="B170" s="111">
        <f t="shared" si="58"/>
        <v>169</v>
      </c>
      <c r="C170" s="111">
        <v>2024</v>
      </c>
      <c r="D170" s="111"/>
      <c r="E170" s="111"/>
      <c r="F170" s="112"/>
      <c r="G170" s="113" t="s">
        <v>15</v>
      </c>
      <c r="H170" s="114" t="s">
        <v>2824</v>
      </c>
      <c r="I170" s="114" t="s">
        <v>2820</v>
      </c>
      <c r="J170" s="114" t="s">
        <v>2825</v>
      </c>
      <c r="K170" s="114" t="s">
        <v>2826</v>
      </c>
      <c r="L170" s="113" t="s">
        <v>2827</v>
      </c>
      <c r="M170" s="113">
        <v>1</v>
      </c>
      <c r="N170" s="130">
        <v>45503</v>
      </c>
      <c r="O170" s="130">
        <v>45626</v>
      </c>
      <c r="P170" s="118">
        <f t="shared" si="57"/>
        <v>17.571428571428573</v>
      </c>
      <c r="Q170" s="125" t="s">
        <v>1055</v>
      </c>
      <c r="R170" s="113" t="s">
        <v>1734</v>
      </c>
      <c r="S170" s="111">
        <v>0.1</v>
      </c>
      <c r="T170" s="119"/>
      <c r="U170" s="120"/>
      <c r="V170" s="121">
        <f t="shared" si="59"/>
        <v>-1520.8666666666666</v>
      </c>
      <c r="W170" s="122">
        <f t="shared" si="60"/>
        <v>10</v>
      </c>
      <c r="X170" s="123">
        <f t="shared" si="61"/>
        <v>1.7571428571428571</v>
      </c>
      <c r="Y170" s="123">
        <f t="shared" si="62"/>
        <v>1.7571428571428571</v>
      </c>
      <c r="Z170" s="123">
        <f t="shared" si="63"/>
        <v>17.571428571428573</v>
      </c>
      <c r="AA170" s="111"/>
      <c r="AB170" s="111" t="str">
        <f t="shared" si="47"/>
        <v>VENCIDA</v>
      </c>
      <c r="AC170" s="111" t="str">
        <f t="shared" si="48"/>
        <v/>
      </c>
      <c r="AD170" s="111" t="str">
        <f t="shared" si="49"/>
        <v>VENCIDA</v>
      </c>
      <c r="AE170" s="113" t="s">
        <v>2758</v>
      </c>
      <c r="AF170" s="98" t="str">
        <f t="shared" si="50"/>
        <v>H11AF2023</v>
      </c>
      <c r="AG170" s="78">
        <f t="shared" si="51"/>
        <v>2</v>
      </c>
      <c r="AH170" s="78" t="str">
        <f t="shared" si="52"/>
        <v>H11AF2023 - 2</v>
      </c>
      <c r="AI170" s="92">
        <f t="shared" si="53"/>
        <v>1</v>
      </c>
      <c r="AJ170" s="92">
        <f t="shared" si="54"/>
        <v>1</v>
      </c>
      <c r="AK170" s="92" t="str">
        <f t="shared" si="55"/>
        <v>H11AF2023.</v>
      </c>
      <c r="AL170" s="92" t="str">
        <f t="shared" si="56"/>
        <v>H11AF2023</v>
      </c>
      <c r="AM170" s="83"/>
      <c r="AN170" s="84"/>
      <c r="AO170" s="77"/>
    </row>
    <row r="171" spans="1:41" s="11" customFormat="1" ht="291.95" customHeight="1" x14ac:dyDescent="0.2">
      <c r="A171" s="110" t="str">
        <f>IF(ISBLANK(F171),"",COUNTA($F$2:F171))</f>
        <v/>
      </c>
      <c r="B171" s="111">
        <f t="shared" si="58"/>
        <v>170</v>
      </c>
      <c r="C171" s="111">
        <v>2024</v>
      </c>
      <c r="D171" s="111"/>
      <c r="E171" s="111"/>
      <c r="F171" s="112"/>
      <c r="G171" s="113" t="s">
        <v>15</v>
      </c>
      <c r="H171" s="114" t="s">
        <v>2828</v>
      </c>
      <c r="I171" s="114" t="s">
        <v>2820</v>
      </c>
      <c r="J171" s="114" t="s">
        <v>2829</v>
      </c>
      <c r="K171" s="114" t="s">
        <v>2830</v>
      </c>
      <c r="L171" s="113" t="s">
        <v>2831</v>
      </c>
      <c r="M171" s="113">
        <v>1</v>
      </c>
      <c r="N171" s="130">
        <v>45503</v>
      </c>
      <c r="O171" s="130">
        <v>45657</v>
      </c>
      <c r="P171" s="118">
        <f t="shared" si="57"/>
        <v>22</v>
      </c>
      <c r="Q171" s="125" t="s">
        <v>1055</v>
      </c>
      <c r="R171" s="113" t="s">
        <v>1734</v>
      </c>
      <c r="S171" s="111">
        <v>1</v>
      </c>
      <c r="T171" s="119"/>
      <c r="U171" s="120"/>
      <c r="V171" s="121">
        <f t="shared" si="59"/>
        <v>-1521.9</v>
      </c>
      <c r="W171" s="122">
        <f t="shared" si="60"/>
        <v>100</v>
      </c>
      <c r="X171" s="123">
        <f t="shared" si="61"/>
        <v>22</v>
      </c>
      <c r="Y171" s="123">
        <f t="shared" si="62"/>
        <v>22</v>
      </c>
      <c r="Z171" s="123">
        <f t="shared" si="63"/>
        <v>22</v>
      </c>
      <c r="AA171" s="111"/>
      <c r="AB171" s="111" t="str">
        <f t="shared" si="47"/>
        <v>CUMPLIDA</v>
      </c>
      <c r="AC171" s="111" t="str">
        <f t="shared" si="48"/>
        <v/>
      </c>
      <c r="AD171" s="111" t="str">
        <f t="shared" si="49"/>
        <v>CUMPLIDA PENDIENTE DE REVISIÓN DE LA CGR</v>
      </c>
      <c r="AE171" s="113" t="s">
        <v>2758</v>
      </c>
      <c r="AF171" s="98" t="str">
        <f t="shared" si="50"/>
        <v>H11AF2023</v>
      </c>
      <c r="AG171" s="78">
        <f t="shared" si="51"/>
        <v>3</v>
      </c>
      <c r="AH171" s="78" t="str">
        <f t="shared" si="52"/>
        <v>H11AF2023 - 3</v>
      </c>
      <c r="AI171" s="92">
        <f t="shared" si="53"/>
        <v>5</v>
      </c>
      <c r="AJ171" s="92">
        <f t="shared" si="54"/>
        <v>5</v>
      </c>
      <c r="AK171" s="92" t="str">
        <f t="shared" si="55"/>
        <v>H11AF2023.</v>
      </c>
      <c r="AL171" s="92" t="str">
        <f t="shared" si="56"/>
        <v>H11AF2023</v>
      </c>
      <c r="AM171" s="83"/>
      <c r="AN171" s="84"/>
      <c r="AO171" s="77"/>
    </row>
    <row r="172" spans="1:41" s="11" customFormat="1" ht="291.95" customHeight="1" x14ac:dyDescent="0.2">
      <c r="A172" s="110" t="str">
        <f>IF(ISBLANK(F172),"",COUNTA($F$2:F172))</f>
        <v/>
      </c>
      <c r="B172" s="111">
        <f t="shared" si="58"/>
        <v>171</v>
      </c>
      <c r="C172" s="111">
        <v>2024</v>
      </c>
      <c r="D172" s="111"/>
      <c r="E172" s="111"/>
      <c r="F172" s="112"/>
      <c r="G172" s="113" t="s">
        <v>15</v>
      </c>
      <c r="H172" s="114" t="s">
        <v>2832</v>
      </c>
      <c r="I172" s="114" t="s">
        <v>2820</v>
      </c>
      <c r="J172" s="114" t="s">
        <v>2833</v>
      </c>
      <c r="K172" s="114" t="s">
        <v>2834</v>
      </c>
      <c r="L172" s="113" t="s">
        <v>2547</v>
      </c>
      <c r="M172" s="113">
        <v>1</v>
      </c>
      <c r="N172" s="130">
        <v>45489</v>
      </c>
      <c r="O172" s="130">
        <v>45657</v>
      </c>
      <c r="P172" s="118">
        <f t="shared" si="57"/>
        <v>24</v>
      </c>
      <c r="Q172" s="125" t="s">
        <v>1055</v>
      </c>
      <c r="R172" s="113" t="s">
        <v>1734</v>
      </c>
      <c r="S172" s="111">
        <v>1</v>
      </c>
      <c r="T172" s="119"/>
      <c r="U172" s="120"/>
      <c r="V172" s="121">
        <f t="shared" si="59"/>
        <v>-1521.9</v>
      </c>
      <c r="W172" s="122">
        <f t="shared" si="60"/>
        <v>100</v>
      </c>
      <c r="X172" s="123">
        <f t="shared" si="61"/>
        <v>24</v>
      </c>
      <c r="Y172" s="123">
        <f t="shared" si="62"/>
        <v>24</v>
      </c>
      <c r="Z172" s="123">
        <f t="shared" si="63"/>
        <v>24</v>
      </c>
      <c r="AA172" s="111"/>
      <c r="AB172" s="111" t="str">
        <f t="shared" si="47"/>
        <v>CUMPLIDA</v>
      </c>
      <c r="AC172" s="111" t="str">
        <f t="shared" si="48"/>
        <v/>
      </c>
      <c r="AD172" s="111" t="str">
        <f t="shared" si="49"/>
        <v>CUMPLIDA PENDIENTE DE REVISIÓN DE LA CGR</v>
      </c>
      <c r="AE172" s="113" t="s">
        <v>2758</v>
      </c>
      <c r="AF172" s="98" t="str">
        <f t="shared" si="50"/>
        <v>H11AF2023</v>
      </c>
      <c r="AG172" s="78">
        <f t="shared" si="51"/>
        <v>4</v>
      </c>
      <c r="AH172" s="78" t="str">
        <f t="shared" si="52"/>
        <v>H11AF2023 - 4</v>
      </c>
      <c r="AI172" s="92">
        <f t="shared" si="53"/>
        <v>5</v>
      </c>
      <c r="AJ172" s="92">
        <f t="shared" si="54"/>
        <v>5</v>
      </c>
      <c r="AK172" s="92" t="str">
        <f t="shared" si="55"/>
        <v>H11AF2023.</v>
      </c>
      <c r="AL172" s="92" t="str">
        <f t="shared" si="56"/>
        <v>H11AF2023</v>
      </c>
      <c r="AM172" s="83"/>
      <c r="AN172" s="84"/>
      <c r="AO172" s="77"/>
    </row>
    <row r="173" spans="1:41" s="11" customFormat="1" ht="291.95" customHeight="1" x14ac:dyDescent="0.2">
      <c r="A173" s="110">
        <f>IF(ISBLANK(F173),"",COUNTA($F$2:F173))</f>
        <v>124</v>
      </c>
      <c r="B173" s="111">
        <f t="shared" si="58"/>
        <v>172</v>
      </c>
      <c r="C173" s="111">
        <v>2024</v>
      </c>
      <c r="D173" s="111"/>
      <c r="E173" s="111" t="s">
        <v>2469</v>
      </c>
      <c r="F173" s="112" t="s">
        <v>2835</v>
      </c>
      <c r="G173" s="113" t="s">
        <v>1503</v>
      </c>
      <c r="H173" s="114" t="s">
        <v>2836</v>
      </c>
      <c r="I173" s="114" t="s">
        <v>2837</v>
      </c>
      <c r="J173" s="114" t="s">
        <v>2838</v>
      </c>
      <c r="K173" s="114" t="s">
        <v>2839</v>
      </c>
      <c r="L173" s="125" t="s">
        <v>2190</v>
      </c>
      <c r="M173" s="125">
        <v>1</v>
      </c>
      <c r="N173" s="131">
        <v>45510</v>
      </c>
      <c r="O173" s="131">
        <v>45596</v>
      </c>
      <c r="P173" s="118">
        <f t="shared" si="57"/>
        <v>12.285714285714286</v>
      </c>
      <c r="Q173" s="125" t="s">
        <v>1054</v>
      </c>
      <c r="R173" s="113" t="s">
        <v>1739</v>
      </c>
      <c r="S173" s="111">
        <v>0</v>
      </c>
      <c r="T173" s="119"/>
      <c r="U173" s="120"/>
      <c r="V173" s="121">
        <f t="shared" si="59"/>
        <v>-1519.8666666666666</v>
      </c>
      <c r="W173" s="122">
        <f t="shared" si="60"/>
        <v>0</v>
      </c>
      <c r="X173" s="123">
        <f t="shared" si="61"/>
        <v>0</v>
      </c>
      <c r="Y173" s="123">
        <f t="shared" si="62"/>
        <v>0</v>
      </c>
      <c r="Z173" s="123">
        <f t="shared" si="63"/>
        <v>12.285714285714286</v>
      </c>
      <c r="AA173" s="111"/>
      <c r="AB173" s="111" t="str">
        <f t="shared" si="47"/>
        <v>VENCIDA</v>
      </c>
      <c r="AC173" s="111" t="str">
        <f t="shared" si="48"/>
        <v>VENCIDO</v>
      </c>
      <c r="AD173" s="111" t="str">
        <f t="shared" si="49"/>
        <v>VENCIDA</v>
      </c>
      <c r="AE173" s="113" t="s">
        <v>2758</v>
      </c>
      <c r="AF173" s="98" t="str">
        <f t="shared" si="50"/>
        <v>H12AF2023</v>
      </c>
      <c r="AG173" s="78">
        <f t="shared" si="51"/>
        <v>1</v>
      </c>
      <c r="AH173" s="78" t="str">
        <f t="shared" si="52"/>
        <v>H12AF2023 - 1</v>
      </c>
      <c r="AI173" s="92">
        <f t="shared" si="53"/>
        <v>1</v>
      </c>
      <c r="AJ173" s="92">
        <f t="shared" si="54"/>
        <v>1</v>
      </c>
      <c r="AK173" s="92" t="str">
        <f t="shared" si="55"/>
        <v>H12AF2023.</v>
      </c>
      <c r="AL173" s="92" t="str">
        <f t="shared" si="56"/>
        <v>H12AF2023</v>
      </c>
      <c r="AM173" s="83"/>
      <c r="AN173" s="84"/>
      <c r="AO173" s="77"/>
    </row>
    <row r="174" spans="1:41" s="11" customFormat="1" ht="291.95" customHeight="1" x14ac:dyDescent="0.2">
      <c r="A174" s="110">
        <f>IF(ISBLANK(F174),"",COUNTA($F$2:F174))</f>
        <v>125</v>
      </c>
      <c r="B174" s="111">
        <f t="shared" si="58"/>
        <v>173</v>
      </c>
      <c r="C174" s="111">
        <v>2024</v>
      </c>
      <c r="D174" s="111"/>
      <c r="E174" s="111" t="s">
        <v>637</v>
      </c>
      <c r="F174" s="112" t="s">
        <v>407</v>
      </c>
      <c r="G174" s="113" t="s">
        <v>15</v>
      </c>
      <c r="H174" s="114" t="s">
        <v>2840</v>
      </c>
      <c r="I174" s="114" t="s">
        <v>2841</v>
      </c>
      <c r="J174" s="114" t="s">
        <v>2842</v>
      </c>
      <c r="K174" s="114" t="s">
        <v>2843</v>
      </c>
      <c r="L174" s="113" t="s">
        <v>2844</v>
      </c>
      <c r="M174" s="125">
        <v>1</v>
      </c>
      <c r="N174" s="130">
        <v>45503</v>
      </c>
      <c r="O174" s="130">
        <v>45626</v>
      </c>
      <c r="P174" s="118">
        <f t="shared" si="57"/>
        <v>17.571428571428573</v>
      </c>
      <c r="Q174" s="125" t="s">
        <v>1055</v>
      </c>
      <c r="R174" s="113" t="s">
        <v>1734</v>
      </c>
      <c r="S174" s="111">
        <v>0</v>
      </c>
      <c r="T174" s="119"/>
      <c r="U174" s="120"/>
      <c r="V174" s="121">
        <f t="shared" si="59"/>
        <v>-1520.8666666666666</v>
      </c>
      <c r="W174" s="122">
        <f t="shared" si="60"/>
        <v>0</v>
      </c>
      <c r="X174" s="123">
        <f t="shared" si="61"/>
        <v>0</v>
      </c>
      <c r="Y174" s="123">
        <f t="shared" si="62"/>
        <v>0</v>
      </c>
      <c r="Z174" s="123">
        <f t="shared" si="63"/>
        <v>17.571428571428573</v>
      </c>
      <c r="AA174" s="111"/>
      <c r="AB174" s="111" t="str">
        <f t="shared" si="47"/>
        <v>VENCIDA</v>
      </c>
      <c r="AC174" s="111" t="str">
        <f t="shared" si="48"/>
        <v>VENCIDO</v>
      </c>
      <c r="AD174" s="111" t="str">
        <f t="shared" si="49"/>
        <v>VENCIDA</v>
      </c>
      <c r="AE174" s="113" t="s">
        <v>2758</v>
      </c>
      <c r="AF174" s="98" t="str">
        <f t="shared" si="50"/>
        <v>H13AF2023</v>
      </c>
      <c r="AG174" s="78">
        <f t="shared" si="51"/>
        <v>1</v>
      </c>
      <c r="AH174" s="78" t="str">
        <f t="shared" si="52"/>
        <v>H13AF2023 - 1</v>
      </c>
      <c r="AI174" s="92">
        <f t="shared" si="53"/>
        <v>1</v>
      </c>
      <c r="AJ174" s="92">
        <f t="shared" si="54"/>
        <v>1</v>
      </c>
      <c r="AK174" s="92" t="str">
        <f t="shared" si="55"/>
        <v>H13AF2023.</v>
      </c>
      <c r="AL174" s="92" t="str">
        <f t="shared" si="56"/>
        <v>H13AF2023</v>
      </c>
      <c r="AM174" s="83"/>
      <c r="AN174" s="84"/>
      <c r="AO174" s="77"/>
    </row>
    <row r="175" spans="1:41" s="11" customFormat="1" ht="291.95" customHeight="1" x14ac:dyDescent="0.2">
      <c r="A175" s="110" t="str">
        <f>IF(ISBLANK(F175),"",COUNTA($F$2:F175))</f>
        <v/>
      </c>
      <c r="B175" s="111">
        <f t="shared" si="58"/>
        <v>174</v>
      </c>
      <c r="C175" s="111">
        <v>2024</v>
      </c>
      <c r="D175" s="111"/>
      <c r="E175" s="111"/>
      <c r="F175" s="112"/>
      <c r="G175" s="113" t="s">
        <v>15</v>
      </c>
      <c r="H175" s="114" t="s">
        <v>2845</v>
      </c>
      <c r="I175" s="114" t="s">
        <v>2841</v>
      </c>
      <c r="J175" s="114" t="s">
        <v>2846</v>
      </c>
      <c r="K175" s="114" t="s">
        <v>2847</v>
      </c>
      <c r="L175" s="113" t="s">
        <v>2848</v>
      </c>
      <c r="M175" s="125">
        <v>1</v>
      </c>
      <c r="N175" s="130">
        <v>45503</v>
      </c>
      <c r="O175" s="130">
        <v>45626</v>
      </c>
      <c r="P175" s="118">
        <f t="shared" si="57"/>
        <v>17.571428571428573</v>
      </c>
      <c r="Q175" s="125" t="s">
        <v>1055</v>
      </c>
      <c r="R175" s="113" t="s">
        <v>1734</v>
      </c>
      <c r="S175" s="111">
        <v>0</v>
      </c>
      <c r="T175" s="119"/>
      <c r="U175" s="120"/>
      <c r="V175" s="121">
        <f t="shared" si="59"/>
        <v>-1520.8666666666666</v>
      </c>
      <c r="W175" s="122">
        <f t="shared" si="60"/>
        <v>0</v>
      </c>
      <c r="X175" s="123">
        <f t="shared" si="61"/>
        <v>0</v>
      </c>
      <c r="Y175" s="123">
        <f t="shared" si="62"/>
        <v>0</v>
      </c>
      <c r="Z175" s="123">
        <f t="shared" si="63"/>
        <v>17.571428571428573</v>
      </c>
      <c r="AA175" s="111"/>
      <c r="AB175" s="111" t="str">
        <f t="shared" si="47"/>
        <v>VENCIDA</v>
      </c>
      <c r="AC175" s="111" t="str">
        <f t="shared" si="48"/>
        <v/>
      </c>
      <c r="AD175" s="111" t="str">
        <f t="shared" si="49"/>
        <v>VENCIDA</v>
      </c>
      <c r="AE175" s="113" t="s">
        <v>2758</v>
      </c>
      <c r="AF175" s="98" t="str">
        <f t="shared" si="50"/>
        <v>H13AF2023</v>
      </c>
      <c r="AG175" s="78">
        <f t="shared" si="51"/>
        <v>2</v>
      </c>
      <c r="AH175" s="78" t="str">
        <f t="shared" si="52"/>
        <v>H13AF2023 - 2</v>
      </c>
      <c r="AI175" s="92">
        <f t="shared" si="53"/>
        <v>1</v>
      </c>
      <c r="AJ175" s="92">
        <f t="shared" si="54"/>
        <v>1</v>
      </c>
      <c r="AK175" s="92" t="str">
        <f t="shared" si="55"/>
        <v>H13AF2023.</v>
      </c>
      <c r="AL175" s="92" t="str">
        <f t="shared" si="56"/>
        <v>H13AF2023</v>
      </c>
      <c r="AM175" s="83"/>
      <c r="AN175" s="84"/>
      <c r="AO175" s="77"/>
    </row>
    <row r="176" spans="1:41" s="11" customFormat="1" ht="291.95" customHeight="1" x14ac:dyDescent="0.2">
      <c r="A176" s="110" t="str">
        <f>IF(ISBLANK(F176),"",COUNTA($F$2:F176))</f>
        <v/>
      </c>
      <c r="B176" s="111">
        <f t="shared" si="58"/>
        <v>175</v>
      </c>
      <c r="C176" s="111">
        <v>2024</v>
      </c>
      <c r="D176" s="111"/>
      <c r="E176" s="111"/>
      <c r="F176" s="112"/>
      <c r="G176" s="113" t="s">
        <v>15</v>
      </c>
      <c r="H176" s="114" t="s">
        <v>2849</v>
      </c>
      <c r="I176" s="114" t="s">
        <v>2841</v>
      </c>
      <c r="J176" s="114" t="s">
        <v>2850</v>
      </c>
      <c r="K176" s="114" t="s">
        <v>2851</v>
      </c>
      <c r="L176" s="113" t="s">
        <v>2547</v>
      </c>
      <c r="M176" s="113">
        <v>1</v>
      </c>
      <c r="N176" s="130">
        <v>45489</v>
      </c>
      <c r="O176" s="130">
        <v>45657</v>
      </c>
      <c r="P176" s="118">
        <f t="shared" si="57"/>
        <v>24</v>
      </c>
      <c r="Q176" s="125" t="s">
        <v>1055</v>
      </c>
      <c r="R176" s="113" t="s">
        <v>1734</v>
      </c>
      <c r="S176" s="111">
        <v>1</v>
      </c>
      <c r="T176" s="119"/>
      <c r="U176" s="120"/>
      <c r="V176" s="121">
        <f t="shared" si="59"/>
        <v>-1521.9</v>
      </c>
      <c r="W176" s="122">
        <f t="shared" si="60"/>
        <v>100</v>
      </c>
      <c r="X176" s="123">
        <f t="shared" si="61"/>
        <v>24</v>
      </c>
      <c r="Y176" s="123">
        <f t="shared" si="62"/>
        <v>24</v>
      </c>
      <c r="Z176" s="123">
        <f t="shared" si="63"/>
        <v>24</v>
      </c>
      <c r="AA176" s="111"/>
      <c r="AB176" s="111" t="str">
        <f t="shared" si="47"/>
        <v>CUMPLIDA</v>
      </c>
      <c r="AC176" s="111" t="str">
        <f t="shared" si="48"/>
        <v/>
      </c>
      <c r="AD176" s="111" t="str">
        <f t="shared" si="49"/>
        <v>CUMPLIDA PENDIENTE DE REVISIÓN DE LA CGR</v>
      </c>
      <c r="AE176" s="113" t="s">
        <v>2758</v>
      </c>
      <c r="AF176" s="98" t="str">
        <f t="shared" si="50"/>
        <v>H13AF2023</v>
      </c>
      <c r="AG176" s="78">
        <f t="shared" si="51"/>
        <v>3</v>
      </c>
      <c r="AH176" s="78" t="str">
        <f t="shared" si="52"/>
        <v>H13AF2023 - 3</v>
      </c>
      <c r="AI176" s="92">
        <f t="shared" si="53"/>
        <v>5</v>
      </c>
      <c r="AJ176" s="92">
        <f t="shared" si="54"/>
        <v>5</v>
      </c>
      <c r="AK176" s="92" t="str">
        <f t="shared" si="55"/>
        <v>H13AF2023.</v>
      </c>
      <c r="AL176" s="92" t="str">
        <f t="shared" si="56"/>
        <v>H13AF2023</v>
      </c>
      <c r="AM176" s="83"/>
      <c r="AN176" s="84"/>
      <c r="AO176" s="77"/>
    </row>
    <row r="177" spans="1:41" s="11" customFormat="1" ht="291.95" customHeight="1" x14ac:dyDescent="0.2">
      <c r="A177" s="110">
        <f>IF(ISBLANK(F177),"",COUNTA($F$2:F177))</f>
        <v>126</v>
      </c>
      <c r="B177" s="111">
        <f t="shared" si="58"/>
        <v>176</v>
      </c>
      <c r="C177" s="111">
        <v>2024</v>
      </c>
      <c r="D177" s="111"/>
      <c r="E177" s="111" t="s">
        <v>2469</v>
      </c>
      <c r="F177" s="112" t="s">
        <v>1759</v>
      </c>
      <c r="G177" s="113" t="s">
        <v>15</v>
      </c>
      <c r="H177" s="114" t="s">
        <v>2852</v>
      </c>
      <c r="I177" s="114" t="s">
        <v>2853</v>
      </c>
      <c r="J177" s="114" t="s">
        <v>2854</v>
      </c>
      <c r="K177" s="114" t="s">
        <v>2855</v>
      </c>
      <c r="L177" s="113" t="s">
        <v>2856</v>
      </c>
      <c r="M177" s="135">
        <v>1</v>
      </c>
      <c r="N177" s="129">
        <v>45501</v>
      </c>
      <c r="O177" s="129">
        <v>45747</v>
      </c>
      <c r="P177" s="118">
        <f t="shared" si="57"/>
        <v>35.142857142857146</v>
      </c>
      <c r="Q177" s="125" t="s">
        <v>2857</v>
      </c>
      <c r="R177" s="113" t="s">
        <v>1829</v>
      </c>
      <c r="S177" s="111">
        <v>0</v>
      </c>
      <c r="T177" s="136" t="s">
        <v>3638</v>
      </c>
      <c r="U177" s="120"/>
      <c r="V177" s="121">
        <f t="shared" si="59"/>
        <v>-1524.9</v>
      </c>
      <c r="W177" s="122">
        <f t="shared" si="60"/>
        <v>0</v>
      </c>
      <c r="X177" s="123">
        <f t="shared" si="61"/>
        <v>0</v>
      </c>
      <c r="Y177" s="123">
        <f t="shared" si="62"/>
        <v>0</v>
      </c>
      <c r="Z177" s="123">
        <f t="shared" si="63"/>
        <v>0</v>
      </c>
      <c r="AA177" s="111"/>
      <c r="AB177" s="111" t="str">
        <f t="shared" si="47"/>
        <v>EN TERMINO</v>
      </c>
      <c r="AC177" s="111" t="str">
        <f t="shared" si="48"/>
        <v>EN TERMINO</v>
      </c>
      <c r="AD177" s="111" t="str">
        <f t="shared" si="49"/>
        <v>EN EJECUCIÓN</v>
      </c>
      <c r="AE177" s="113" t="s">
        <v>2758</v>
      </c>
      <c r="AF177" s="98" t="str">
        <f t="shared" si="50"/>
        <v>H14AF2023</v>
      </c>
      <c r="AG177" s="78">
        <f t="shared" si="51"/>
        <v>1</v>
      </c>
      <c r="AH177" s="78" t="str">
        <f t="shared" si="52"/>
        <v>H14AF2023 - 1</v>
      </c>
      <c r="AI177" s="92">
        <f t="shared" si="53"/>
        <v>3</v>
      </c>
      <c r="AJ177" s="92">
        <f t="shared" si="54"/>
        <v>3</v>
      </c>
      <c r="AK177" s="92" t="str">
        <f t="shared" si="55"/>
        <v>H14AF2023.</v>
      </c>
      <c r="AL177" s="92" t="str">
        <f t="shared" si="56"/>
        <v>H14AF2023</v>
      </c>
      <c r="AM177" s="83"/>
      <c r="AN177" s="84"/>
      <c r="AO177" s="77"/>
    </row>
    <row r="178" spans="1:41" s="11" customFormat="1" ht="291.95" customHeight="1" x14ac:dyDescent="0.2">
      <c r="A178" s="110">
        <f>IF(ISBLANK(F178),"",COUNTA($F$2:F178))</f>
        <v>127</v>
      </c>
      <c r="B178" s="111">
        <f t="shared" si="58"/>
        <v>177</v>
      </c>
      <c r="C178" s="111">
        <v>2024</v>
      </c>
      <c r="D178" s="111"/>
      <c r="E178" s="111" t="s">
        <v>3041</v>
      </c>
      <c r="F178" s="112" t="s">
        <v>2858</v>
      </c>
      <c r="G178" s="113" t="s">
        <v>15</v>
      </c>
      <c r="H178" s="114" t="s">
        <v>2859</v>
      </c>
      <c r="I178" s="114" t="s">
        <v>2860</v>
      </c>
      <c r="J178" s="114" t="s">
        <v>2861</v>
      </c>
      <c r="K178" s="114" t="s">
        <v>2862</v>
      </c>
      <c r="L178" s="113" t="s">
        <v>2863</v>
      </c>
      <c r="M178" s="125">
        <v>2</v>
      </c>
      <c r="N178" s="129">
        <v>45503</v>
      </c>
      <c r="O178" s="129">
        <v>45657</v>
      </c>
      <c r="P178" s="118">
        <f t="shared" si="57"/>
        <v>22</v>
      </c>
      <c r="Q178" s="113" t="s">
        <v>231</v>
      </c>
      <c r="R178" s="125" t="s">
        <v>1701</v>
      </c>
      <c r="S178" s="111">
        <v>0</v>
      </c>
      <c r="T178" s="119"/>
      <c r="U178" s="120"/>
      <c r="V178" s="121">
        <f t="shared" si="59"/>
        <v>-1521.9</v>
      </c>
      <c r="W178" s="122">
        <f t="shared" si="60"/>
        <v>0</v>
      </c>
      <c r="X178" s="123">
        <f t="shared" si="61"/>
        <v>0</v>
      </c>
      <c r="Y178" s="123">
        <f t="shared" si="62"/>
        <v>0</v>
      </c>
      <c r="Z178" s="123">
        <f t="shared" si="63"/>
        <v>22</v>
      </c>
      <c r="AA178" s="111"/>
      <c r="AB178" s="111" t="str">
        <f t="shared" si="47"/>
        <v>PRÓXIMA A VENCER</v>
      </c>
      <c r="AC178" s="111" t="str">
        <f t="shared" si="48"/>
        <v>PRÓXIMO A VENCER</v>
      </c>
      <c r="AD178" s="111" t="str">
        <f t="shared" si="49"/>
        <v>EN EJECUCIÓN</v>
      </c>
      <c r="AE178" s="113" t="s">
        <v>2758</v>
      </c>
      <c r="AF178" s="98" t="str">
        <f t="shared" si="50"/>
        <v>H15AF2023</v>
      </c>
      <c r="AG178" s="78">
        <f t="shared" si="51"/>
        <v>1</v>
      </c>
      <c r="AH178" s="78" t="str">
        <f t="shared" si="52"/>
        <v>H15AF2023 - 1</v>
      </c>
      <c r="AI178" s="92">
        <f t="shared" si="53"/>
        <v>2</v>
      </c>
      <c r="AJ178" s="92">
        <f t="shared" si="54"/>
        <v>2</v>
      </c>
      <c r="AK178" s="92" t="str">
        <f t="shared" si="55"/>
        <v>H15AF2023.</v>
      </c>
      <c r="AL178" s="92" t="str">
        <f t="shared" si="56"/>
        <v>H15AF2023</v>
      </c>
      <c r="AM178" s="83"/>
      <c r="AN178" s="84"/>
      <c r="AO178" s="77"/>
    </row>
    <row r="179" spans="1:41" s="11" customFormat="1" ht="291.95" customHeight="1" x14ac:dyDescent="0.2">
      <c r="A179" s="110">
        <f>IF(ISBLANK(F179),"",COUNTA($F$2:F179))</f>
        <v>128</v>
      </c>
      <c r="B179" s="111">
        <f t="shared" si="58"/>
        <v>178</v>
      </c>
      <c r="C179" s="111">
        <v>2024</v>
      </c>
      <c r="D179" s="111"/>
      <c r="E179" s="111" t="s">
        <v>637</v>
      </c>
      <c r="F179" s="112" t="s">
        <v>407</v>
      </c>
      <c r="G179" s="113" t="s">
        <v>1503</v>
      </c>
      <c r="H179" s="114" t="s">
        <v>2864</v>
      </c>
      <c r="I179" s="114" t="s">
        <v>2865</v>
      </c>
      <c r="J179" s="114" t="s">
        <v>2866</v>
      </c>
      <c r="K179" s="114" t="s">
        <v>3642</v>
      </c>
      <c r="L179" s="113" t="s">
        <v>2867</v>
      </c>
      <c r="M179" s="113">
        <v>1</v>
      </c>
      <c r="N179" s="137">
        <v>45483</v>
      </c>
      <c r="O179" s="131">
        <v>45657</v>
      </c>
      <c r="P179" s="118">
        <f t="shared" si="57"/>
        <v>24.857142857142858</v>
      </c>
      <c r="Q179" s="125" t="s">
        <v>1401</v>
      </c>
      <c r="R179" s="113" t="s">
        <v>1734</v>
      </c>
      <c r="S179" s="111">
        <v>0.5</v>
      </c>
      <c r="T179" s="119"/>
      <c r="U179" s="120"/>
      <c r="V179" s="121">
        <f t="shared" si="59"/>
        <v>-1521.9</v>
      </c>
      <c r="W179" s="122">
        <f t="shared" si="60"/>
        <v>50</v>
      </c>
      <c r="X179" s="123">
        <f t="shared" si="61"/>
        <v>12.428571428571429</v>
      </c>
      <c r="Y179" s="123">
        <f t="shared" si="62"/>
        <v>12.428571428571429</v>
      </c>
      <c r="Z179" s="123">
        <f t="shared" si="63"/>
        <v>24.857142857142858</v>
      </c>
      <c r="AA179" s="111"/>
      <c r="AB179" s="111" t="str">
        <f t="shared" si="47"/>
        <v>PRÓXIMA A VENCER</v>
      </c>
      <c r="AC179" s="111" t="str">
        <f t="shared" si="48"/>
        <v>PRÓXIMO A VENCER</v>
      </c>
      <c r="AD179" s="111" t="str">
        <f t="shared" si="49"/>
        <v>EN EJECUCIÓN</v>
      </c>
      <c r="AE179" s="113" t="s">
        <v>2758</v>
      </c>
      <c r="AF179" s="98" t="str">
        <f t="shared" si="50"/>
        <v>H16AF2023</v>
      </c>
      <c r="AG179" s="78">
        <f t="shared" si="51"/>
        <v>1</v>
      </c>
      <c r="AH179" s="78" t="str">
        <f t="shared" si="52"/>
        <v>H16AF2023 - 1</v>
      </c>
      <c r="AI179" s="92">
        <f t="shared" si="53"/>
        <v>2</v>
      </c>
      <c r="AJ179" s="92">
        <f t="shared" si="54"/>
        <v>2</v>
      </c>
      <c r="AK179" s="92" t="str">
        <f t="shared" si="55"/>
        <v>H16AF2023.</v>
      </c>
      <c r="AL179" s="92" t="str">
        <f t="shared" si="56"/>
        <v>H16AF2023</v>
      </c>
      <c r="AM179" s="83"/>
      <c r="AN179" s="84"/>
      <c r="AO179" s="77"/>
    </row>
    <row r="180" spans="1:41" s="11" customFormat="1" ht="291.95" customHeight="1" x14ac:dyDescent="0.2">
      <c r="A180" s="110">
        <f>IF(ISBLANK(F180),"",COUNTA($F$2:F180))</f>
        <v>129</v>
      </c>
      <c r="B180" s="111">
        <f t="shared" si="58"/>
        <v>179</v>
      </c>
      <c r="C180" s="111">
        <v>2024</v>
      </c>
      <c r="D180" s="111"/>
      <c r="E180" s="111" t="s">
        <v>637</v>
      </c>
      <c r="F180" s="112" t="s">
        <v>407</v>
      </c>
      <c r="G180" s="113" t="s">
        <v>15</v>
      </c>
      <c r="H180" s="114" t="s">
        <v>2868</v>
      </c>
      <c r="I180" s="114" t="s">
        <v>2869</v>
      </c>
      <c r="J180" s="114" t="s">
        <v>2850</v>
      </c>
      <c r="K180" s="114" t="s">
        <v>2563</v>
      </c>
      <c r="L180" s="113" t="s">
        <v>2547</v>
      </c>
      <c r="M180" s="125">
        <v>1</v>
      </c>
      <c r="N180" s="130">
        <v>45489</v>
      </c>
      <c r="O180" s="130">
        <v>45657</v>
      </c>
      <c r="P180" s="118">
        <f t="shared" si="57"/>
        <v>24</v>
      </c>
      <c r="Q180" s="113" t="s">
        <v>2870</v>
      </c>
      <c r="R180" s="113" t="s">
        <v>1734</v>
      </c>
      <c r="S180" s="111">
        <v>1</v>
      </c>
      <c r="T180" s="119"/>
      <c r="U180" s="120"/>
      <c r="V180" s="121">
        <f t="shared" si="59"/>
        <v>-1521.9</v>
      </c>
      <c r="W180" s="122">
        <f t="shared" si="60"/>
        <v>100</v>
      </c>
      <c r="X180" s="123">
        <f t="shared" si="61"/>
        <v>24</v>
      </c>
      <c r="Y180" s="123">
        <f t="shared" si="62"/>
        <v>24</v>
      </c>
      <c r="Z180" s="123">
        <f t="shared" si="63"/>
        <v>24</v>
      </c>
      <c r="AA180" s="111"/>
      <c r="AB180" s="111" t="str">
        <f t="shared" si="47"/>
        <v>CUMPLIDA</v>
      </c>
      <c r="AC180" s="111" t="str">
        <f t="shared" si="48"/>
        <v>CUMPLIDO</v>
      </c>
      <c r="AD180" s="111" t="str">
        <f t="shared" si="49"/>
        <v>CUMPLIDA PENDIENTE DE REVISIÓN DE LA CGR</v>
      </c>
      <c r="AE180" s="113" t="s">
        <v>2758</v>
      </c>
      <c r="AF180" s="98" t="str">
        <f t="shared" si="50"/>
        <v>H17AF2023</v>
      </c>
      <c r="AG180" s="78">
        <f t="shared" si="51"/>
        <v>1</v>
      </c>
      <c r="AH180" s="78" t="str">
        <f t="shared" si="52"/>
        <v>H17AF2023 - 1</v>
      </c>
      <c r="AI180" s="92">
        <f t="shared" si="53"/>
        <v>5</v>
      </c>
      <c r="AJ180" s="92">
        <f t="shared" si="54"/>
        <v>5</v>
      </c>
      <c r="AK180" s="92" t="str">
        <f t="shared" si="55"/>
        <v>H17AF2023.</v>
      </c>
      <c r="AL180" s="92" t="str">
        <f t="shared" si="56"/>
        <v>H17AF2023</v>
      </c>
      <c r="AM180" s="83"/>
      <c r="AN180" s="84"/>
      <c r="AO180" s="77"/>
    </row>
    <row r="181" spans="1:41" s="11" customFormat="1" ht="291.95" customHeight="1" x14ac:dyDescent="0.2">
      <c r="A181" s="110">
        <f>IF(ISBLANK(F181),"",COUNTA($F$2:F181))</f>
        <v>130</v>
      </c>
      <c r="B181" s="111">
        <f t="shared" si="58"/>
        <v>180</v>
      </c>
      <c r="C181" s="111">
        <v>2024</v>
      </c>
      <c r="D181" s="111"/>
      <c r="E181" s="111" t="s">
        <v>637</v>
      </c>
      <c r="F181" s="112" t="s">
        <v>407</v>
      </c>
      <c r="G181" s="113" t="s">
        <v>15</v>
      </c>
      <c r="H181" s="114" t="s">
        <v>2871</v>
      </c>
      <c r="I181" s="114" t="s">
        <v>2872</v>
      </c>
      <c r="J181" s="114" t="s">
        <v>2873</v>
      </c>
      <c r="K181" s="114" t="s">
        <v>2874</v>
      </c>
      <c r="L181" s="113" t="s">
        <v>2875</v>
      </c>
      <c r="M181" s="125">
        <v>11</v>
      </c>
      <c r="N181" s="130">
        <v>45503</v>
      </c>
      <c r="O181" s="130">
        <v>45657</v>
      </c>
      <c r="P181" s="118">
        <f t="shared" si="57"/>
        <v>22</v>
      </c>
      <c r="Q181" s="125" t="s">
        <v>1055</v>
      </c>
      <c r="R181" s="113" t="s">
        <v>1734</v>
      </c>
      <c r="S181" s="111">
        <v>0</v>
      </c>
      <c r="T181" s="119"/>
      <c r="U181" s="120"/>
      <c r="V181" s="121">
        <f t="shared" si="59"/>
        <v>-1521.9</v>
      </c>
      <c r="W181" s="122">
        <f t="shared" si="60"/>
        <v>0</v>
      </c>
      <c r="X181" s="123">
        <f t="shared" si="61"/>
        <v>0</v>
      </c>
      <c r="Y181" s="123">
        <f t="shared" si="62"/>
        <v>0</v>
      </c>
      <c r="Z181" s="123">
        <f t="shared" si="63"/>
        <v>22</v>
      </c>
      <c r="AA181" s="111"/>
      <c r="AB181" s="111" t="str">
        <f t="shared" si="47"/>
        <v>PRÓXIMA A VENCER</v>
      </c>
      <c r="AC181" s="111" t="str">
        <f t="shared" si="48"/>
        <v>PRÓXIMO A VENCER</v>
      </c>
      <c r="AD181" s="111" t="str">
        <f t="shared" si="49"/>
        <v>EN EJECUCIÓN</v>
      </c>
      <c r="AE181" s="113" t="s">
        <v>2758</v>
      </c>
      <c r="AF181" s="98" t="str">
        <f t="shared" si="50"/>
        <v>H18AF2023</v>
      </c>
      <c r="AG181" s="78">
        <f t="shared" si="51"/>
        <v>1</v>
      </c>
      <c r="AH181" s="78" t="str">
        <f t="shared" si="52"/>
        <v>H18AF2023 - 1</v>
      </c>
      <c r="AI181" s="92">
        <f t="shared" si="53"/>
        <v>2</v>
      </c>
      <c r="AJ181" s="92">
        <f t="shared" si="54"/>
        <v>2</v>
      </c>
      <c r="AK181" s="92" t="str">
        <f t="shared" si="55"/>
        <v>H18AF2023.</v>
      </c>
      <c r="AL181" s="92" t="str">
        <f t="shared" si="56"/>
        <v>H18AF2023</v>
      </c>
      <c r="AM181" s="83"/>
      <c r="AN181" s="84"/>
      <c r="AO181" s="77"/>
    </row>
    <row r="182" spans="1:41" s="11" customFormat="1" ht="291.95" customHeight="1" x14ac:dyDescent="0.2">
      <c r="A182" s="110">
        <f>IF(ISBLANK(F182),"",COUNTA($F$2:F182))</f>
        <v>131</v>
      </c>
      <c r="B182" s="111">
        <f t="shared" si="58"/>
        <v>181</v>
      </c>
      <c r="C182" s="111">
        <v>2024</v>
      </c>
      <c r="D182" s="111"/>
      <c r="E182" s="111" t="s">
        <v>637</v>
      </c>
      <c r="F182" s="112" t="s">
        <v>407</v>
      </c>
      <c r="G182" s="113" t="s">
        <v>1502</v>
      </c>
      <c r="H182" s="114" t="s">
        <v>2876</v>
      </c>
      <c r="I182" s="114" t="s">
        <v>2877</v>
      </c>
      <c r="J182" s="114" t="s">
        <v>2878</v>
      </c>
      <c r="K182" s="114" t="s">
        <v>2879</v>
      </c>
      <c r="L182" s="113" t="s">
        <v>2880</v>
      </c>
      <c r="M182" s="125">
        <v>1</v>
      </c>
      <c r="N182" s="133">
        <v>45483</v>
      </c>
      <c r="O182" s="134">
        <v>45565</v>
      </c>
      <c r="P182" s="118">
        <f t="shared" si="57"/>
        <v>11.714285714285714</v>
      </c>
      <c r="Q182" s="113" t="s">
        <v>2881</v>
      </c>
      <c r="R182" s="113" t="s">
        <v>2104</v>
      </c>
      <c r="S182" s="111">
        <v>1</v>
      </c>
      <c r="T182" s="119"/>
      <c r="U182" s="120">
        <v>45562</v>
      </c>
      <c r="V182" s="121">
        <f t="shared" si="59"/>
        <v>-0.1</v>
      </c>
      <c r="W182" s="122">
        <f t="shared" si="60"/>
        <v>100</v>
      </c>
      <c r="X182" s="123">
        <f t="shared" si="61"/>
        <v>11.714285714285714</v>
      </c>
      <c r="Y182" s="123">
        <f t="shared" si="62"/>
        <v>11.714285714285714</v>
      </c>
      <c r="Z182" s="123">
        <f t="shared" si="63"/>
        <v>11.714285714285714</v>
      </c>
      <c r="AA182" s="111"/>
      <c r="AB182" s="111" t="str">
        <f t="shared" si="47"/>
        <v>CUMPLIDA</v>
      </c>
      <c r="AC182" s="111" t="str">
        <f t="shared" si="48"/>
        <v>CUMPLIDO</v>
      </c>
      <c r="AD182" s="111" t="str">
        <f t="shared" si="49"/>
        <v>CUMPLIDA PENDIENTE DE REVISIÓN DE LA CGR</v>
      </c>
      <c r="AE182" s="113" t="s">
        <v>2758</v>
      </c>
      <c r="AF182" s="98" t="str">
        <f t="shared" si="50"/>
        <v>H19AF2023</v>
      </c>
      <c r="AG182" s="78">
        <f t="shared" si="51"/>
        <v>1</v>
      </c>
      <c r="AH182" s="78" t="str">
        <f t="shared" si="52"/>
        <v>H19AF2023 - 1</v>
      </c>
      <c r="AI182" s="92">
        <f t="shared" si="53"/>
        <v>5</v>
      </c>
      <c r="AJ182" s="92">
        <f t="shared" si="54"/>
        <v>5</v>
      </c>
      <c r="AK182" s="92" t="str">
        <f t="shared" si="55"/>
        <v>H19AF2023.</v>
      </c>
      <c r="AL182" s="92" t="str">
        <f t="shared" si="56"/>
        <v>H19AF2023</v>
      </c>
      <c r="AM182" s="83"/>
      <c r="AN182" s="84"/>
      <c r="AO182" s="77"/>
    </row>
    <row r="183" spans="1:41" s="11" customFormat="1" ht="291.95" customHeight="1" x14ac:dyDescent="0.2">
      <c r="A183" s="110" t="str">
        <f>IF(ISBLANK(F183),"",COUNTA($F$2:F183))</f>
        <v/>
      </c>
      <c r="B183" s="111">
        <f t="shared" si="58"/>
        <v>182</v>
      </c>
      <c r="C183" s="111">
        <v>2024</v>
      </c>
      <c r="D183" s="111"/>
      <c r="E183" s="111"/>
      <c r="F183" s="112"/>
      <c r="G183" s="113" t="s">
        <v>1502</v>
      </c>
      <c r="H183" s="114" t="s">
        <v>2882</v>
      </c>
      <c r="I183" s="114" t="s">
        <v>2877</v>
      </c>
      <c r="J183" s="114" t="s">
        <v>2878</v>
      </c>
      <c r="K183" s="114" t="s">
        <v>2883</v>
      </c>
      <c r="L183" s="113" t="s">
        <v>2880</v>
      </c>
      <c r="M183" s="125">
        <v>1</v>
      </c>
      <c r="N183" s="133">
        <v>45483</v>
      </c>
      <c r="O183" s="134">
        <v>45565</v>
      </c>
      <c r="P183" s="118">
        <f t="shared" si="57"/>
        <v>11.714285714285714</v>
      </c>
      <c r="Q183" s="113" t="s">
        <v>2881</v>
      </c>
      <c r="R183" s="113" t="s">
        <v>2104</v>
      </c>
      <c r="S183" s="111">
        <v>1</v>
      </c>
      <c r="T183" s="119"/>
      <c r="U183" s="120">
        <v>45562</v>
      </c>
      <c r="V183" s="121">
        <f t="shared" si="59"/>
        <v>-0.1</v>
      </c>
      <c r="W183" s="122">
        <f t="shared" si="60"/>
        <v>100</v>
      </c>
      <c r="X183" s="123">
        <f t="shared" si="61"/>
        <v>11.714285714285714</v>
      </c>
      <c r="Y183" s="123">
        <f t="shared" si="62"/>
        <v>11.714285714285714</v>
      </c>
      <c r="Z183" s="123">
        <f t="shared" si="63"/>
        <v>11.714285714285714</v>
      </c>
      <c r="AA183" s="111"/>
      <c r="AB183" s="111" t="str">
        <f t="shared" si="47"/>
        <v>CUMPLIDA</v>
      </c>
      <c r="AC183" s="111" t="str">
        <f t="shared" si="48"/>
        <v/>
      </c>
      <c r="AD183" s="111" t="str">
        <f t="shared" si="49"/>
        <v>CUMPLIDA PENDIENTE DE REVISIÓN DE LA CGR</v>
      </c>
      <c r="AE183" s="113" t="s">
        <v>2758</v>
      </c>
      <c r="AF183" s="98" t="str">
        <f t="shared" si="50"/>
        <v>H19AF2023</v>
      </c>
      <c r="AG183" s="78">
        <f t="shared" si="51"/>
        <v>2</v>
      </c>
      <c r="AH183" s="78" t="str">
        <f t="shared" si="52"/>
        <v>H19AF2023 - 2</v>
      </c>
      <c r="AI183" s="92">
        <f t="shared" si="53"/>
        <v>5</v>
      </c>
      <c r="AJ183" s="92">
        <f t="shared" si="54"/>
        <v>5</v>
      </c>
      <c r="AK183" s="92" t="str">
        <f t="shared" si="55"/>
        <v>H19AF2023.</v>
      </c>
      <c r="AL183" s="92" t="str">
        <f t="shared" si="56"/>
        <v>H19AF2023</v>
      </c>
      <c r="AM183" s="83"/>
      <c r="AN183" s="84"/>
      <c r="AO183" s="77"/>
    </row>
    <row r="184" spans="1:41" s="11" customFormat="1" ht="291.95" customHeight="1" x14ac:dyDescent="0.2">
      <c r="A184" s="110" t="str">
        <f>IF(ISBLANK(F184),"",COUNTA($F$2:F184))</f>
        <v/>
      </c>
      <c r="B184" s="111">
        <f t="shared" si="58"/>
        <v>183</v>
      </c>
      <c r="C184" s="111">
        <v>2024</v>
      </c>
      <c r="D184" s="111"/>
      <c r="E184" s="111"/>
      <c r="F184" s="112"/>
      <c r="G184" s="113" t="s">
        <v>1502</v>
      </c>
      <c r="H184" s="114" t="s">
        <v>2884</v>
      </c>
      <c r="I184" s="114" t="s">
        <v>2877</v>
      </c>
      <c r="J184" s="114" t="s">
        <v>2878</v>
      </c>
      <c r="K184" s="114" t="s">
        <v>2885</v>
      </c>
      <c r="L184" s="113" t="s">
        <v>2886</v>
      </c>
      <c r="M184" s="125">
        <v>1</v>
      </c>
      <c r="N184" s="133">
        <v>45483</v>
      </c>
      <c r="O184" s="134">
        <v>45565</v>
      </c>
      <c r="P184" s="118">
        <f t="shared" si="57"/>
        <v>11.714285714285714</v>
      </c>
      <c r="Q184" s="113" t="s">
        <v>2881</v>
      </c>
      <c r="R184" s="113" t="s">
        <v>2104</v>
      </c>
      <c r="S184" s="111">
        <v>1</v>
      </c>
      <c r="T184" s="119"/>
      <c r="U184" s="120">
        <v>45562</v>
      </c>
      <c r="V184" s="121">
        <f t="shared" si="59"/>
        <v>-0.1</v>
      </c>
      <c r="W184" s="122">
        <f t="shared" si="60"/>
        <v>100</v>
      </c>
      <c r="X184" s="123">
        <f t="shared" si="61"/>
        <v>11.714285714285714</v>
      </c>
      <c r="Y184" s="123">
        <f t="shared" si="62"/>
        <v>11.714285714285714</v>
      </c>
      <c r="Z184" s="123">
        <f t="shared" si="63"/>
        <v>11.714285714285714</v>
      </c>
      <c r="AA184" s="111"/>
      <c r="AB184" s="111" t="str">
        <f t="shared" si="47"/>
        <v>CUMPLIDA</v>
      </c>
      <c r="AC184" s="111" t="str">
        <f t="shared" si="48"/>
        <v/>
      </c>
      <c r="AD184" s="111" t="str">
        <f t="shared" si="49"/>
        <v>CUMPLIDA PENDIENTE DE REVISIÓN DE LA CGR</v>
      </c>
      <c r="AE184" s="113" t="s">
        <v>2758</v>
      </c>
      <c r="AF184" s="98" t="str">
        <f t="shared" si="50"/>
        <v>H19AF2023</v>
      </c>
      <c r="AG184" s="78">
        <f t="shared" si="51"/>
        <v>3</v>
      </c>
      <c r="AH184" s="78" t="str">
        <f t="shared" si="52"/>
        <v>H19AF2023 - 3</v>
      </c>
      <c r="AI184" s="92">
        <f t="shared" si="53"/>
        <v>5</v>
      </c>
      <c r="AJ184" s="92">
        <f t="shared" si="54"/>
        <v>5</v>
      </c>
      <c r="AK184" s="92" t="str">
        <f t="shared" si="55"/>
        <v>H19AF2023.</v>
      </c>
      <c r="AL184" s="92" t="str">
        <f t="shared" si="56"/>
        <v>H19AF2023</v>
      </c>
      <c r="AM184" s="83"/>
      <c r="AN184" s="84"/>
      <c r="AO184" s="77"/>
    </row>
    <row r="185" spans="1:41" s="11" customFormat="1" ht="291.95" customHeight="1" x14ac:dyDescent="0.2">
      <c r="A185" s="110" t="str">
        <f>IF(ISBLANK(F185),"",COUNTA($F$2:F185))</f>
        <v/>
      </c>
      <c r="B185" s="111">
        <f t="shared" si="58"/>
        <v>184</v>
      </c>
      <c r="C185" s="111">
        <v>2024</v>
      </c>
      <c r="D185" s="111"/>
      <c r="E185" s="111"/>
      <c r="F185" s="112"/>
      <c r="G185" s="113" t="s">
        <v>1502</v>
      </c>
      <c r="H185" s="114" t="s">
        <v>2887</v>
      </c>
      <c r="I185" s="114" t="s">
        <v>2877</v>
      </c>
      <c r="J185" s="114" t="s">
        <v>2878</v>
      </c>
      <c r="K185" s="114" t="s">
        <v>2888</v>
      </c>
      <c r="L185" s="113" t="s">
        <v>2889</v>
      </c>
      <c r="M185" s="125">
        <v>1</v>
      </c>
      <c r="N185" s="133">
        <v>45483</v>
      </c>
      <c r="O185" s="134">
        <v>45565</v>
      </c>
      <c r="P185" s="118">
        <f t="shared" si="57"/>
        <v>11.714285714285714</v>
      </c>
      <c r="Q185" s="113" t="s">
        <v>2881</v>
      </c>
      <c r="R185" s="113" t="s">
        <v>2104</v>
      </c>
      <c r="S185" s="111">
        <v>1</v>
      </c>
      <c r="T185" s="119"/>
      <c r="U185" s="120">
        <v>45562</v>
      </c>
      <c r="V185" s="121">
        <f t="shared" si="59"/>
        <v>-0.1</v>
      </c>
      <c r="W185" s="122">
        <f t="shared" si="60"/>
        <v>100</v>
      </c>
      <c r="X185" s="123">
        <f t="shared" si="61"/>
        <v>11.714285714285714</v>
      </c>
      <c r="Y185" s="123">
        <f t="shared" si="62"/>
        <v>11.714285714285714</v>
      </c>
      <c r="Z185" s="123">
        <f t="shared" si="63"/>
        <v>11.714285714285714</v>
      </c>
      <c r="AA185" s="111"/>
      <c r="AB185" s="111" t="str">
        <f t="shared" si="47"/>
        <v>CUMPLIDA</v>
      </c>
      <c r="AC185" s="111" t="str">
        <f t="shared" si="48"/>
        <v/>
      </c>
      <c r="AD185" s="111" t="str">
        <f t="shared" si="49"/>
        <v>CUMPLIDA PENDIENTE DE REVISIÓN DE LA CGR</v>
      </c>
      <c r="AE185" s="113" t="s">
        <v>2758</v>
      </c>
      <c r="AF185" s="98" t="str">
        <f t="shared" si="50"/>
        <v>H19AF2023</v>
      </c>
      <c r="AG185" s="78">
        <f t="shared" si="51"/>
        <v>4</v>
      </c>
      <c r="AH185" s="78" t="str">
        <f t="shared" si="52"/>
        <v>H19AF2023 - 4</v>
      </c>
      <c r="AI185" s="92">
        <f t="shared" si="53"/>
        <v>5</v>
      </c>
      <c r="AJ185" s="92">
        <f t="shared" si="54"/>
        <v>5</v>
      </c>
      <c r="AK185" s="92" t="str">
        <f t="shared" si="55"/>
        <v>H19AF2023.</v>
      </c>
      <c r="AL185" s="92" t="str">
        <f t="shared" si="56"/>
        <v>H19AF2023</v>
      </c>
      <c r="AM185" s="83"/>
      <c r="AN185" s="84"/>
      <c r="AO185" s="77"/>
    </row>
    <row r="186" spans="1:41" s="11" customFormat="1" ht="291.95" customHeight="1" x14ac:dyDescent="0.2">
      <c r="A186" s="110" t="str">
        <f>IF(ISBLANK(F186),"",COUNTA($F$2:F186))</f>
        <v/>
      </c>
      <c r="B186" s="111">
        <f t="shared" si="58"/>
        <v>185</v>
      </c>
      <c r="C186" s="111">
        <v>2024</v>
      </c>
      <c r="D186" s="111"/>
      <c r="E186" s="111"/>
      <c r="F186" s="112"/>
      <c r="G186" s="113" t="s">
        <v>1502</v>
      </c>
      <c r="H186" s="114" t="s">
        <v>2890</v>
      </c>
      <c r="I186" s="114" t="s">
        <v>2877</v>
      </c>
      <c r="J186" s="114" t="s">
        <v>2878</v>
      </c>
      <c r="K186" s="114" t="s">
        <v>2891</v>
      </c>
      <c r="L186" s="113" t="s">
        <v>2892</v>
      </c>
      <c r="M186" s="125">
        <v>2</v>
      </c>
      <c r="N186" s="133">
        <v>45483</v>
      </c>
      <c r="O186" s="134">
        <v>45565</v>
      </c>
      <c r="P186" s="118">
        <f t="shared" si="57"/>
        <v>11.714285714285714</v>
      </c>
      <c r="Q186" s="113" t="s">
        <v>2881</v>
      </c>
      <c r="R186" s="113" t="s">
        <v>2104</v>
      </c>
      <c r="S186" s="111">
        <v>2</v>
      </c>
      <c r="T186" s="119"/>
      <c r="U186" s="120">
        <v>45562</v>
      </c>
      <c r="V186" s="121">
        <f t="shared" si="59"/>
        <v>-0.1</v>
      </c>
      <c r="W186" s="122">
        <f t="shared" si="60"/>
        <v>100</v>
      </c>
      <c r="X186" s="123">
        <f t="shared" si="61"/>
        <v>11.714285714285714</v>
      </c>
      <c r="Y186" s="123">
        <f t="shared" si="62"/>
        <v>11.714285714285714</v>
      </c>
      <c r="Z186" s="123">
        <f t="shared" si="63"/>
        <v>11.714285714285714</v>
      </c>
      <c r="AA186" s="111"/>
      <c r="AB186" s="111" t="str">
        <f t="shared" si="47"/>
        <v>CUMPLIDA</v>
      </c>
      <c r="AC186" s="111" t="str">
        <f t="shared" si="48"/>
        <v/>
      </c>
      <c r="AD186" s="111" t="str">
        <f t="shared" si="49"/>
        <v>CUMPLIDA PENDIENTE DE REVISIÓN DE LA CGR</v>
      </c>
      <c r="AE186" s="113" t="s">
        <v>2758</v>
      </c>
      <c r="AF186" s="98" t="str">
        <f t="shared" si="50"/>
        <v>H19AF2023</v>
      </c>
      <c r="AG186" s="78">
        <f t="shared" si="51"/>
        <v>5</v>
      </c>
      <c r="AH186" s="78" t="str">
        <f t="shared" si="52"/>
        <v>H19AF2023 - 5</v>
      </c>
      <c r="AI186" s="92">
        <f t="shared" si="53"/>
        <v>5</v>
      </c>
      <c r="AJ186" s="92">
        <f t="shared" si="54"/>
        <v>5</v>
      </c>
      <c r="AK186" s="92" t="str">
        <f t="shared" si="55"/>
        <v>H19AF2023.</v>
      </c>
      <c r="AL186" s="92" t="str">
        <f t="shared" si="56"/>
        <v>H19AF2023</v>
      </c>
      <c r="AM186" s="83"/>
      <c r="AN186" s="84"/>
      <c r="AO186" s="77"/>
    </row>
    <row r="187" spans="1:41" s="11" customFormat="1" ht="291.95" customHeight="1" x14ac:dyDescent="0.2">
      <c r="A187" s="110">
        <f>IF(ISBLANK(F187),"",COUNTA($F$2:F187))</f>
        <v>132</v>
      </c>
      <c r="B187" s="111">
        <f t="shared" si="58"/>
        <v>186</v>
      </c>
      <c r="C187" s="111">
        <v>2024</v>
      </c>
      <c r="D187" s="111"/>
      <c r="E187" s="111" t="s">
        <v>637</v>
      </c>
      <c r="F187" s="112" t="s">
        <v>407</v>
      </c>
      <c r="G187" s="113" t="s">
        <v>1502</v>
      </c>
      <c r="H187" s="114" t="s">
        <v>2893</v>
      </c>
      <c r="I187" s="114" t="s">
        <v>2877</v>
      </c>
      <c r="J187" s="114" t="s">
        <v>2878</v>
      </c>
      <c r="K187" s="114" t="s">
        <v>2879</v>
      </c>
      <c r="L187" s="113" t="s">
        <v>2880</v>
      </c>
      <c r="M187" s="125">
        <v>1</v>
      </c>
      <c r="N187" s="133">
        <v>45483</v>
      </c>
      <c r="O187" s="134">
        <v>45565</v>
      </c>
      <c r="P187" s="118">
        <f t="shared" si="57"/>
        <v>11.714285714285714</v>
      </c>
      <c r="Q187" s="113" t="s">
        <v>2881</v>
      </c>
      <c r="R187" s="113" t="s">
        <v>2104</v>
      </c>
      <c r="S187" s="111">
        <v>1</v>
      </c>
      <c r="T187" s="119"/>
      <c r="U187" s="120">
        <v>45562</v>
      </c>
      <c r="V187" s="121">
        <f t="shared" si="59"/>
        <v>-0.1</v>
      </c>
      <c r="W187" s="122">
        <f t="shared" si="60"/>
        <v>100</v>
      </c>
      <c r="X187" s="123">
        <f t="shared" si="61"/>
        <v>11.714285714285714</v>
      </c>
      <c r="Y187" s="123">
        <f t="shared" si="62"/>
        <v>11.714285714285714</v>
      </c>
      <c r="Z187" s="123">
        <f t="shared" si="63"/>
        <v>11.714285714285714</v>
      </c>
      <c r="AA187" s="111"/>
      <c r="AB187" s="111" t="str">
        <f t="shared" si="47"/>
        <v>CUMPLIDA</v>
      </c>
      <c r="AC187" s="111" t="str">
        <f t="shared" si="48"/>
        <v>CUMPLIDO</v>
      </c>
      <c r="AD187" s="111" t="str">
        <f t="shared" si="49"/>
        <v>CUMPLIDA PENDIENTE DE REVISIÓN DE LA CGR</v>
      </c>
      <c r="AE187" s="113" t="s">
        <v>2758</v>
      </c>
      <c r="AF187" s="98" t="str">
        <f t="shared" si="50"/>
        <v>H20AF2023</v>
      </c>
      <c r="AG187" s="78">
        <f t="shared" si="51"/>
        <v>1</v>
      </c>
      <c r="AH187" s="78" t="str">
        <f t="shared" si="52"/>
        <v>H20AF2023 - 1</v>
      </c>
      <c r="AI187" s="92">
        <f t="shared" si="53"/>
        <v>5</v>
      </c>
      <c r="AJ187" s="92">
        <f t="shared" si="54"/>
        <v>5</v>
      </c>
      <c r="AK187" s="92" t="str">
        <f t="shared" si="55"/>
        <v>H20AF2023.</v>
      </c>
      <c r="AL187" s="92" t="str">
        <f t="shared" si="56"/>
        <v>H20AF2023</v>
      </c>
      <c r="AM187" s="83"/>
      <c r="AN187" s="84"/>
      <c r="AO187" s="77"/>
    </row>
    <row r="188" spans="1:41" s="11" customFormat="1" ht="291.95" customHeight="1" x14ac:dyDescent="0.2">
      <c r="A188" s="110" t="str">
        <f>IF(ISBLANK(F188),"",COUNTA($F$2:F188))</f>
        <v/>
      </c>
      <c r="B188" s="111">
        <f t="shared" si="58"/>
        <v>187</v>
      </c>
      <c r="C188" s="111">
        <v>2024</v>
      </c>
      <c r="D188" s="111"/>
      <c r="E188" s="111"/>
      <c r="F188" s="112"/>
      <c r="G188" s="113" t="s">
        <v>1502</v>
      </c>
      <c r="H188" s="114" t="s">
        <v>2894</v>
      </c>
      <c r="I188" s="114" t="s">
        <v>2877</v>
      </c>
      <c r="J188" s="114" t="s">
        <v>2878</v>
      </c>
      <c r="K188" s="114" t="s">
        <v>2883</v>
      </c>
      <c r="L188" s="113" t="s">
        <v>2880</v>
      </c>
      <c r="M188" s="125">
        <v>1</v>
      </c>
      <c r="N188" s="133">
        <v>45483</v>
      </c>
      <c r="O188" s="134">
        <v>45565</v>
      </c>
      <c r="P188" s="118">
        <f t="shared" si="57"/>
        <v>11.714285714285714</v>
      </c>
      <c r="Q188" s="113" t="s">
        <v>2881</v>
      </c>
      <c r="R188" s="113" t="s">
        <v>2104</v>
      </c>
      <c r="S188" s="111">
        <v>1</v>
      </c>
      <c r="T188" s="119"/>
      <c r="U188" s="120">
        <v>45562</v>
      </c>
      <c r="V188" s="121">
        <f t="shared" si="59"/>
        <v>-0.1</v>
      </c>
      <c r="W188" s="122">
        <f t="shared" si="60"/>
        <v>100</v>
      </c>
      <c r="X188" s="123">
        <f t="shared" si="61"/>
        <v>11.714285714285714</v>
      </c>
      <c r="Y188" s="123">
        <f t="shared" si="62"/>
        <v>11.714285714285714</v>
      </c>
      <c r="Z188" s="123">
        <f t="shared" si="63"/>
        <v>11.714285714285714</v>
      </c>
      <c r="AA188" s="111"/>
      <c r="AB188" s="111" t="str">
        <f t="shared" si="47"/>
        <v>CUMPLIDA</v>
      </c>
      <c r="AC188" s="111" t="str">
        <f t="shared" si="48"/>
        <v/>
      </c>
      <c r="AD188" s="111" t="str">
        <f t="shared" si="49"/>
        <v>CUMPLIDA PENDIENTE DE REVISIÓN DE LA CGR</v>
      </c>
      <c r="AE188" s="113" t="s">
        <v>2758</v>
      </c>
      <c r="AF188" s="98" t="str">
        <f t="shared" si="50"/>
        <v>H20AF2023</v>
      </c>
      <c r="AG188" s="78">
        <f t="shared" si="51"/>
        <v>2</v>
      </c>
      <c r="AH188" s="78" t="str">
        <f t="shared" si="52"/>
        <v>H20AF2023 - 2</v>
      </c>
      <c r="AI188" s="92">
        <f t="shared" si="53"/>
        <v>5</v>
      </c>
      <c r="AJ188" s="92">
        <f t="shared" si="54"/>
        <v>5</v>
      </c>
      <c r="AK188" s="92" t="str">
        <f t="shared" si="55"/>
        <v>H20AF2023.</v>
      </c>
      <c r="AL188" s="92" t="str">
        <f t="shared" si="56"/>
        <v>H20AF2023</v>
      </c>
      <c r="AM188" s="83"/>
      <c r="AN188" s="84"/>
      <c r="AO188" s="77"/>
    </row>
    <row r="189" spans="1:41" s="11" customFormat="1" ht="291.95" customHeight="1" x14ac:dyDescent="0.2">
      <c r="A189" s="110" t="str">
        <f>IF(ISBLANK(F189),"",COUNTA($F$2:F189))</f>
        <v/>
      </c>
      <c r="B189" s="111">
        <f t="shared" si="58"/>
        <v>188</v>
      </c>
      <c r="C189" s="111">
        <v>2024</v>
      </c>
      <c r="D189" s="111"/>
      <c r="E189" s="111"/>
      <c r="F189" s="112"/>
      <c r="G189" s="113" t="s">
        <v>1502</v>
      </c>
      <c r="H189" s="114" t="s">
        <v>2895</v>
      </c>
      <c r="I189" s="114" t="s">
        <v>2877</v>
      </c>
      <c r="J189" s="114" t="s">
        <v>2878</v>
      </c>
      <c r="K189" s="114" t="s">
        <v>2885</v>
      </c>
      <c r="L189" s="113" t="s">
        <v>2886</v>
      </c>
      <c r="M189" s="125">
        <v>1</v>
      </c>
      <c r="N189" s="133">
        <v>45483</v>
      </c>
      <c r="O189" s="134">
        <v>45565</v>
      </c>
      <c r="P189" s="118">
        <f t="shared" si="57"/>
        <v>11.714285714285714</v>
      </c>
      <c r="Q189" s="113" t="s">
        <v>2881</v>
      </c>
      <c r="R189" s="113" t="s">
        <v>2104</v>
      </c>
      <c r="S189" s="111">
        <v>1</v>
      </c>
      <c r="T189" s="119"/>
      <c r="U189" s="120">
        <v>45562</v>
      </c>
      <c r="V189" s="121">
        <f t="shared" si="59"/>
        <v>-0.1</v>
      </c>
      <c r="W189" s="122">
        <f t="shared" si="60"/>
        <v>100</v>
      </c>
      <c r="X189" s="123">
        <f t="shared" si="61"/>
        <v>11.714285714285714</v>
      </c>
      <c r="Y189" s="123">
        <f t="shared" si="62"/>
        <v>11.714285714285714</v>
      </c>
      <c r="Z189" s="123">
        <f t="shared" si="63"/>
        <v>11.714285714285714</v>
      </c>
      <c r="AA189" s="111"/>
      <c r="AB189" s="111" t="str">
        <f t="shared" si="47"/>
        <v>CUMPLIDA</v>
      </c>
      <c r="AC189" s="111" t="str">
        <f t="shared" si="48"/>
        <v/>
      </c>
      <c r="AD189" s="111" t="str">
        <f t="shared" si="49"/>
        <v>CUMPLIDA PENDIENTE DE REVISIÓN DE LA CGR</v>
      </c>
      <c r="AE189" s="113" t="s">
        <v>2758</v>
      </c>
      <c r="AF189" s="98" t="str">
        <f t="shared" si="50"/>
        <v>H20AF2023</v>
      </c>
      <c r="AG189" s="78">
        <f t="shared" si="51"/>
        <v>3</v>
      </c>
      <c r="AH189" s="78" t="str">
        <f t="shared" si="52"/>
        <v>H20AF2023 - 3</v>
      </c>
      <c r="AI189" s="92">
        <f t="shared" si="53"/>
        <v>5</v>
      </c>
      <c r="AJ189" s="92">
        <f t="shared" si="54"/>
        <v>5</v>
      </c>
      <c r="AK189" s="92" t="str">
        <f t="shared" si="55"/>
        <v>H20AF2023.</v>
      </c>
      <c r="AL189" s="92" t="str">
        <f t="shared" si="56"/>
        <v>H20AF2023</v>
      </c>
      <c r="AM189" s="83"/>
      <c r="AN189" s="84"/>
      <c r="AO189" s="77"/>
    </row>
    <row r="190" spans="1:41" s="11" customFormat="1" ht="291.95" customHeight="1" x14ac:dyDescent="0.2">
      <c r="A190" s="110" t="str">
        <f>IF(ISBLANK(F190),"",COUNTA($F$2:F190))</f>
        <v/>
      </c>
      <c r="B190" s="111">
        <f t="shared" si="58"/>
        <v>189</v>
      </c>
      <c r="C190" s="111">
        <v>2024</v>
      </c>
      <c r="D190" s="111"/>
      <c r="E190" s="111"/>
      <c r="F190" s="112"/>
      <c r="G190" s="113" t="s">
        <v>1502</v>
      </c>
      <c r="H190" s="114" t="s">
        <v>2896</v>
      </c>
      <c r="I190" s="114" t="s">
        <v>2877</v>
      </c>
      <c r="J190" s="114" t="s">
        <v>2878</v>
      </c>
      <c r="K190" s="114" t="s">
        <v>2888</v>
      </c>
      <c r="L190" s="113" t="s">
        <v>2889</v>
      </c>
      <c r="M190" s="125">
        <v>1</v>
      </c>
      <c r="N190" s="133">
        <v>45483</v>
      </c>
      <c r="O190" s="134">
        <v>45565</v>
      </c>
      <c r="P190" s="118">
        <f t="shared" si="57"/>
        <v>11.714285714285714</v>
      </c>
      <c r="Q190" s="113" t="s">
        <v>2881</v>
      </c>
      <c r="R190" s="113" t="s">
        <v>2104</v>
      </c>
      <c r="S190" s="111">
        <v>1</v>
      </c>
      <c r="T190" s="119"/>
      <c r="U190" s="120">
        <v>45562</v>
      </c>
      <c r="V190" s="121">
        <f t="shared" si="59"/>
        <v>-0.1</v>
      </c>
      <c r="W190" s="122">
        <f t="shared" si="60"/>
        <v>100</v>
      </c>
      <c r="X190" s="123">
        <f t="shared" si="61"/>
        <v>11.714285714285714</v>
      </c>
      <c r="Y190" s="123">
        <f t="shared" si="62"/>
        <v>11.714285714285714</v>
      </c>
      <c r="Z190" s="123">
        <f t="shared" si="63"/>
        <v>11.714285714285714</v>
      </c>
      <c r="AA190" s="111"/>
      <c r="AB190" s="111" t="str">
        <f t="shared" si="47"/>
        <v>CUMPLIDA</v>
      </c>
      <c r="AC190" s="111" t="str">
        <f t="shared" si="48"/>
        <v/>
      </c>
      <c r="AD190" s="111" t="str">
        <f t="shared" si="49"/>
        <v>CUMPLIDA PENDIENTE DE REVISIÓN DE LA CGR</v>
      </c>
      <c r="AE190" s="113" t="s">
        <v>2758</v>
      </c>
      <c r="AF190" s="98" t="str">
        <f t="shared" si="50"/>
        <v>H20AF2023</v>
      </c>
      <c r="AG190" s="78">
        <f t="shared" si="51"/>
        <v>4</v>
      </c>
      <c r="AH190" s="78" t="str">
        <f t="shared" si="52"/>
        <v>H20AF2023 - 4</v>
      </c>
      <c r="AI190" s="92">
        <f t="shared" si="53"/>
        <v>5</v>
      </c>
      <c r="AJ190" s="92">
        <f t="shared" si="54"/>
        <v>5</v>
      </c>
      <c r="AK190" s="92" t="str">
        <f t="shared" si="55"/>
        <v>H20AF2023.</v>
      </c>
      <c r="AL190" s="92" t="str">
        <f t="shared" si="56"/>
        <v>H20AF2023</v>
      </c>
      <c r="AM190" s="83"/>
      <c r="AN190" s="84"/>
      <c r="AO190" s="77"/>
    </row>
    <row r="191" spans="1:41" s="11" customFormat="1" ht="291.95" customHeight="1" x14ac:dyDescent="0.2">
      <c r="A191" s="110" t="str">
        <f>IF(ISBLANK(F191),"",COUNTA($F$2:F191))</f>
        <v/>
      </c>
      <c r="B191" s="111">
        <f t="shared" si="58"/>
        <v>190</v>
      </c>
      <c r="C191" s="111">
        <v>2024</v>
      </c>
      <c r="D191" s="111"/>
      <c r="E191" s="111"/>
      <c r="F191" s="112"/>
      <c r="G191" s="113" t="s">
        <v>1502</v>
      </c>
      <c r="H191" s="114" t="s">
        <v>2897</v>
      </c>
      <c r="I191" s="114" t="s">
        <v>2877</v>
      </c>
      <c r="J191" s="114" t="s">
        <v>2878</v>
      </c>
      <c r="K191" s="114" t="s">
        <v>2891</v>
      </c>
      <c r="L191" s="113" t="s">
        <v>2892</v>
      </c>
      <c r="M191" s="125">
        <v>2</v>
      </c>
      <c r="N191" s="133">
        <v>45483</v>
      </c>
      <c r="O191" s="134">
        <v>45565</v>
      </c>
      <c r="P191" s="118">
        <f t="shared" si="57"/>
        <v>11.714285714285714</v>
      </c>
      <c r="Q191" s="113" t="s">
        <v>2881</v>
      </c>
      <c r="R191" s="113" t="s">
        <v>2104</v>
      </c>
      <c r="S191" s="111">
        <v>2</v>
      </c>
      <c r="T191" s="119"/>
      <c r="U191" s="120">
        <v>45562</v>
      </c>
      <c r="V191" s="121">
        <f t="shared" si="59"/>
        <v>-0.1</v>
      </c>
      <c r="W191" s="122">
        <f t="shared" si="60"/>
        <v>100</v>
      </c>
      <c r="X191" s="123">
        <f t="shared" si="61"/>
        <v>11.714285714285714</v>
      </c>
      <c r="Y191" s="123">
        <f t="shared" si="62"/>
        <v>11.714285714285714</v>
      </c>
      <c r="Z191" s="123">
        <f t="shared" si="63"/>
        <v>11.714285714285714</v>
      </c>
      <c r="AA191" s="111"/>
      <c r="AB191" s="111" t="str">
        <f t="shared" si="47"/>
        <v>CUMPLIDA</v>
      </c>
      <c r="AC191" s="111" t="str">
        <f t="shared" si="48"/>
        <v/>
      </c>
      <c r="AD191" s="111" t="str">
        <f t="shared" si="49"/>
        <v>CUMPLIDA PENDIENTE DE REVISIÓN DE LA CGR</v>
      </c>
      <c r="AE191" s="113" t="s">
        <v>2758</v>
      </c>
      <c r="AF191" s="98" t="str">
        <f t="shared" si="50"/>
        <v>H20AF2023</v>
      </c>
      <c r="AG191" s="78">
        <f t="shared" si="51"/>
        <v>5</v>
      </c>
      <c r="AH191" s="78" t="str">
        <f t="shared" si="52"/>
        <v>H20AF2023 - 5</v>
      </c>
      <c r="AI191" s="92">
        <f t="shared" si="53"/>
        <v>5</v>
      </c>
      <c r="AJ191" s="92">
        <f t="shared" si="54"/>
        <v>5</v>
      </c>
      <c r="AK191" s="92" t="str">
        <f t="shared" si="55"/>
        <v>H20AF2023.</v>
      </c>
      <c r="AL191" s="92" t="str">
        <f t="shared" si="56"/>
        <v>H20AF2023</v>
      </c>
      <c r="AM191" s="83"/>
      <c r="AN191" s="84"/>
      <c r="AO191" s="77"/>
    </row>
    <row r="192" spans="1:41" s="11" customFormat="1" ht="291.95" customHeight="1" x14ac:dyDescent="0.2">
      <c r="A192" s="110">
        <f>IF(ISBLANK(F192),"",COUNTA($F$2:F192))</f>
        <v>133</v>
      </c>
      <c r="B192" s="111">
        <f t="shared" si="58"/>
        <v>191</v>
      </c>
      <c r="C192" s="111">
        <v>2024</v>
      </c>
      <c r="D192" s="111"/>
      <c r="E192" s="111" t="s">
        <v>637</v>
      </c>
      <c r="F192" s="112" t="s">
        <v>407</v>
      </c>
      <c r="G192" s="113" t="s">
        <v>1502</v>
      </c>
      <c r="H192" s="114" t="s">
        <v>2898</v>
      </c>
      <c r="I192" s="114" t="s">
        <v>2877</v>
      </c>
      <c r="J192" s="114" t="s">
        <v>2878</v>
      </c>
      <c r="K192" s="114" t="s">
        <v>2879</v>
      </c>
      <c r="L192" s="113" t="s">
        <v>2880</v>
      </c>
      <c r="M192" s="125">
        <v>1</v>
      </c>
      <c r="N192" s="133">
        <v>45483</v>
      </c>
      <c r="O192" s="134">
        <v>45565</v>
      </c>
      <c r="P192" s="118">
        <f t="shared" si="57"/>
        <v>11.714285714285714</v>
      </c>
      <c r="Q192" s="113" t="s">
        <v>2881</v>
      </c>
      <c r="R192" s="113" t="s">
        <v>2104</v>
      </c>
      <c r="S192" s="111">
        <v>1</v>
      </c>
      <c r="T192" s="119"/>
      <c r="U192" s="120">
        <v>45562</v>
      </c>
      <c r="V192" s="121">
        <f t="shared" si="59"/>
        <v>-0.1</v>
      </c>
      <c r="W192" s="122">
        <f t="shared" si="60"/>
        <v>100</v>
      </c>
      <c r="X192" s="123">
        <f t="shared" si="61"/>
        <v>11.714285714285714</v>
      </c>
      <c r="Y192" s="123">
        <f t="shared" si="62"/>
        <v>11.714285714285714</v>
      </c>
      <c r="Z192" s="123">
        <f t="shared" si="63"/>
        <v>11.714285714285714</v>
      </c>
      <c r="AA192" s="111"/>
      <c r="AB192" s="111" t="str">
        <f t="shared" si="47"/>
        <v>CUMPLIDA</v>
      </c>
      <c r="AC192" s="111" t="str">
        <f t="shared" si="48"/>
        <v>CUMPLIDO</v>
      </c>
      <c r="AD192" s="111" t="str">
        <f t="shared" si="49"/>
        <v>CUMPLIDA PENDIENTE DE REVISIÓN DE LA CGR</v>
      </c>
      <c r="AE192" s="113" t="s">
        <v>2758</v>
      </c>
      <c r="AF192" s="98" t="str">
        <f t="shared" si="50"/>
        <v>H21AF2023</v>
      </c>
      <c r="AG192" s="78">
        <f t="shared" si="51"/>
        <v>1</v>
      </c>
      <c r="AH192" s="78" t="str">
        <f t="shared" si="52"/>
        <v>H21AF2023 - 1</v>
      </c>
      <c r="AI192" s="92">
        <f t="shared" si="53"/>
        <v>5</v>
      </c>
      <c r="AJ192" s="92">
        <f t="shared" si="54"/>
        <v>5</v>
      </c>
      <c r="AK192" s="92" t="str">
        <f t="shared" si="55"/>
        <v>H21AF2023.</v>
      </c>
      <c r="AL192" s="92" t="str">
        <f t="shared" si="56"/>
        <v>H21AF2023</v>
      </c>
      <c r="AM192" s="83"/>
      <c r="AN192" s="84"/>
      <c r="AO192" s="77"/>
    </row>
    <row r="193" spans="1:41" s="11" customFormat="1" ht="291.95" customHeight="1" x14ac:dyDescent="0.2">
      <c r="A193" s="110" t="str">
        <f>IF(ISBLANK(F193),"",COUNTA($F$2:F193))</f>
        <v/>
      </c>
      <c r="B193" s="111">
        <f t="shared" si="58"/>
        <v>192</v>
      </c>
      <c r="C193" s="111">
        <v>2024</v>
      </c>
      <c r="D193" s="111"/>
      <c r="E193" s="111"/>
      <c r="F193" s="112"/>
      <c r="G193" s="113" t="s">
        <v>1502</v>
      </c>
      <c r="H193" s="114" t="s">
        <v>2899</v>
      </c>
      <c r="I193" s="114" t="s">
        <v>2877</v>
      </c>
      <c r="J193" s="114" t="s">
        <v>2878</v>
      </c>
      <c r="K193" s="114" t="s">
        <v>2883</v>
      </c>
      <c r="L193" s="113" t="s">
        <v>2880</v>
      </c>
      <c r="M193" s="125">
        <v>1</v>
      </c>
      <c r="N193" s="133">
        <v>45483</v>
      </c>
      <c r="O193" s="134">
        <v>45565</v>
      </c>
      <c r="P193" s="118">
        <f t="shared" si="57"/>
        <v>11.714285714285714</v>
      </c>
      <c r="Q193" s="113" t="s">
        <v>2881</v>
      </c>
      <c r="R193" s="113" t="s">
        <v>2104</v>
      </c>
      <c r="S193" s="111">
        <v>1</v>
      </c>
      <c r="T193" s="119"/>
      <c r="U193" s="120">
        <v>45562</v>
      </c>
      <c r="V193" s="121">
        <f t="shared" si="59"/>
        <v>-0.1</v>
      </c>
      <c r="W193" s="122">
        <f t="shared" si="60"/>
        <v>100</v>
      </c>
      <c r="X193" s="123">
        <f t="shared" si="61"/>
        <v>11.714285714285714</v>
      </c>
      <c r="Y193" s="123">
        <f t="shared" si="62"/>
        <v>11.714285714285714</v>
      </c>
      <c r="Z193" s="123">
        <f t="shared" si="63"/>
        <v>11.714285714285714</v>
      </c>
      <c r="AA193" s="111"/>
      <c r="AB193" s="111" t="str">
        <f t="shared" si="47"/>
        <v>CUMPLIDA</v>
      </c>
      <c r="AC193" s="111" t="str">
        <f t="shared" si="48"/>
        <v/>
      </c>
      <c r="AD193" s="111" t="str">
        <f t="shared" si="49"/>
        <v>CUMPLIDA PENDIENTE DE REVISIÓN DE LA CGR</v>
      </c>
      <c r="AE193" s="113" t="s">
        <v>2758</v>
      </c>
      <c r="AF193" s="98" t="str">
        <f t="shared" si="50"/>
        <v>H21AF2023</v>
      </c>
      <c r="AG193" s="78">
        <f t="shared" si="51"/>
        <v>2</v>
      </c>
      <c r="AH193" s="78" t="str">
        <f t="shared" si="52"/>
        <v>H21AF2023 - 2</v>
      </c>
      <c r="AI193" s="92">
        <f t="shared" si="53"/>
        <v>5</v>
      </c>
      <c r="AJ193" s="92">
        <f t="shared" si="54"/>
        <v>5</v>
      </c>
      <c r="AK193" s="92" t="str">
        <f t="shared" si="55"/>
        <v>H21AF2023.</v>
      </c>
      <c r="AL193" s="92" t="str">
        <f t="shared" si="56"/>
        <v>H21AF2023</v>
      </c>
      <c r="AM193" s="83"/>
      <c r="AN193" s="84"/>
      <c r="AO193" s="77"/>
    </row>
    <row r="194" spans="1:41" s="11" customFormat="1" ht="291.95" customHeight="1" x14ac:dyDescent="0.2">
      <c r="A194" s="110" t="str">
        <f>IF(ISBLANK(F194),"",COUNTA($F$2:F194))</f>
        <v/>
      </c>
      <c r="B194" s="111">
        <f t="shared" si="58"/>
        <v>193</v>
      </c>
      <c r="C194" s="111">
        <v>2024</v>
      </c>
      <c r="D194" s="111"/>
      <c r="E194" s="111"/>
      <c r="F194" s="112"/>
      <c r="G194" s="113" t="s">
        <v>1502</v>
      </c>
      <c r="H194" s="114" t="s">
        <v>2900</v>
      </c>
      <c r="I194" s="114" t="s">
        <v>2877</v>
      </c>
      <c r="J194" s="114" t="s">
        <v>2878</v>
      </c>
      <c r="K194" s="114" t="s">
        <v>2885</v>
      </c>
      <c r="L194" s="113" t="s">
        <v>2886</v>
      </c>
      <c r="M194" s="125">
        <v>1</v>
      </c>
      <c r="N194" s="133">
        <v>45483</v>
      </c>
      <c r="O194" s="134">
        <v>45565</v>
      </c>
      <c r="P194" s="118">
        <f t="shared" si="57"/>
        <v>11.714285714285714</v>
      </c>
      <c r="Q194" s="113" t="s">
        <v>2881</v>
      </c>
      <c r="R194" s="113" t="s">
        <v>2104</v>
      </c>
      <c r="S194" s="111">
        <v>1</v>
      </c>
      <c r="T194" s="119"/>
      <c r="U194" s="120">
        <v>45562</v>
      </c>
      <c r="V194" s="121">
        <f t="shared" si="59"/>
        <v>-0.1</v>
      </c>
      <c r="W194" s="122">
        <f t="shared" si="60"/>
        <v>100</v>
      </c>
      <c r="X194" s="123">
        <f t="shared" si="61"/>
        <v>11.714285714285714</v>
      </c>
      <c r="Y194" s="123">
        <f t="shared" si="62"/>
        <v>11.714285714285714</v>
      </c>
      <c r="Z194" s="123">
        <f t="shared" si="63"/>
        <v>11.714285714285714</v>
      </c>
      <c r="AA194" s="111"/>
      <c r="AB194" s="111" t="str">
        <f t="shared" si="47"/>
        <v>CUMPLIDA</v>
      </c>
      <c r="AC194" s="111" t="str">
        <f t="shared" si="48"/>
        <v/>
      </c>
      <c r="AD194" s="111" t="str">
        <f t="shared" si="49"/>
        <v>CUMPLIDA PENDIENTE DE REVISIÓN DE LA CGR</v>
      </c>
      <c r="AE194" s="113" t="s">
        <v>2758</v>
      </c>
      <c r="AF194" s="98" t="str">
        <f t="shared" si="50"/>
        <v>H21AF2023</v>
      </c>
      <c r="AG194" s="78">
        <f t="shared" si="51"/>
        <v>3</v>
      </c>
      <c r="AH194" s="78" t="str">
        <f t="shared" si="52"/>
        <v>H21AF2023 - 3</v>
      </c>
      <c r="AI194" s="92">
        <f t="shared" si="53"/>
        <v>5</v>
      </c>
      <c r="AJ194" s="92">
        <f t="shared" si="54"/>
        <v>5</v>
      </c>
      <c r="AK194" s="92" t="str">
        <f t="shared" si="55"/>
        <v>H21AF2023.</v>
      </c>
      <c r="AL194" s="92" t="str">
        <f t="shared" si="56"/>
        <v>H21AF2023</v>
      </c>
      <c r="AM194" s="83"/>
      <c r="AN194" s="84"/>
      <c r="AO194" s="77"/>
    </row>
    <row r="195" spans="1:41" s="11" customFormat="1" ht="291.95" customHeight="1" x14ac:dyDescent="0.2">
      <c r="A195" s="110" t="str">
        <f>IF(ISBLANK(F195),"",COUNTA($F$2:F195))</f>
        <v/>
      </c>
      <c r="B195" s="111">
        <f t="shared" si="58"/>
        <v>194</v>
      </c>
      <c r="C195" s="111">
        <v>2024</v>
      </c>
      <c r="D195" s="111"/>
      <c r="E195" s="111"/>
      <c r="F195" s="112"/>
      <c r="G195" s="113" t="s">
        <v>1502</v>
      </c>
      <c r="H195" s="114" t="s">
        <v>2901</v>
      </c>
      <c r="I195" s="114" t="s">
        <v>2877</v>
      </c>
      <c r="J195" s="114" t="s">
        <v>2878</v>
      </c>
      <c r="K195" s="114" t="s">
        <v>2888</v>
      </c>
      <c r="L195" s="113" t="s">
        <v>2889</v>
      </c>
      <c r="M195" s="125">
        <v>1</v>
      </c>
      <c r="N195" s="133">
        <v>45483</v>
      </c>
      <c r="O195" s="134">
        <v>45565</v>
      </c>
      <c r="P195" s="118">
        <f t="shared" si="57"/>
        <v>11.714285714285714</v>
      </c>
      <c r="Q195" s="113" t="s">
        <v>2881</v>
      </c>
      <c r="R195" s="113" t="s">
        <v>2104</v>
      </c>
      <c r="S195" s="111">
        <v>1</v>
      </c>
      <c r="T195" s="119"/>
      <c r="U195" s="120">
        <v>45562</v>
      </c>
      <c r="V195" s="121">
        <f t="shared" si="59"/>
        <v>-0.1</v>
      </c>
      <c r="W195" s="122">
        <f t="shared" si="60"/>
        <v>100</v>
      </c>
      <c r="X195" s="123">
        <f t="shared" si="61"/>
        <v>11.714285714285714</v>
      </c>
      <c r="Y195" s="123">
        <f t="shared" si="62"/>
        <v>11.714285714285714</v>
      </c>
      <c r="Z195" s="123">
        <f t="shared" si="63"/>
        <v>11.714285714285714</v>
      </c>
      <c r="AA195" s="111"/>
      <c r="AB195" s="111" t="str">
        <f t="shared" ref="AB195:AB258" si="64">IF(W195=100,"CUMPLIDA",IF(O195-$AN$1&lt;0,"VENCIDA",IF(O195-$AN$1&lt;=30,"PRÓXIMA A VENCER",IF(W195&gt;0,"CON AVANCE","EN TERMINO"))))</f>
        <v>CUMPLIDA</v>
      </c>
      <c r="AC195" s="111" t="str">
        <f t="shared" ref="AC195:AC258" si="65">IF(A195&lt;&gt;"",IF(AJ195=1,"VENCIDO",IF(AJ195=2,"PRÓXIMO A VENCER",IF(AJ195=3,"EN TERMINO",IF(AJ195=4,"CON AVANCE",IF(AJ195=5,"CUMPLIDO",))))),"")</f>
        <v/>
      </c>
      <c r="AD195" s="111" t="str">
        <f t="shared" ref="AD195:AD258" si="66">IF(AB195="EN TERMINO","EN EJECUCIÓN",IF(AB195="CUMPLIDA","CUMPLIDA PENDIENTE DE REVISIÓN DE LA CGR",IF(AB195="VENCIDA","VENCIDA",IF(AB195="PRÓXIMA A VENCER","EN EJECUCIÓN",IF(AB195="CON AVANCE","EN EJECUCIÓN",IF(AB195="CUMPLIDA NO EFECTIVA","CUMPLIDA NO EFECTIVA",IF(AB195="CUMPLIDA EN MENOS DEL 100% PENDIENTE DE REVISIÓN POR LA CGR","CUMPLIDA EN MENOS DEL 100% PENDIENTE DE REVISIÓN POR LA CGR")))))))</f>
        <v>CUMPLIDA PENDIENTE DE REVISIÓN DE LA CGR</v>
      </c>
      <c r="AE195" s="113" t="s">
        <v>2758</v>
      </c>
      <c r="AF195" s="98" t="str">
        <f t="shared" ref="AF195:AF258" si="67">AL195</f>
        <v>H21AF2023</v>
      </c>
      <c r="AG195" s="78">
        <f t="shared" ref="AG195:AG258" si="68">IF(A195&lt;&gt;"",1,AG194+1)</f>
        <v>4</v>
      </c>
      <c r="AH195" s="78" t="str">
        <f t="shared" ref="AH195:AH258" si="69">CONCATENATE(AF195," - ",AG195)</f>
        <v>H21AF2023 - 4</v>
      </c>
      <c r="AI195" s="92">
        <f t="shared" ref="AI195:AI258" si="70">IF(AB195="VENCIDA",1,IF(AB195="PRÓXIMA A VENCER",2,IF(AB195="EN TERMINO",3,IF(AB195="CON AVANCE",4,IF(AB195="CUMPLIDA",5,)))))</f>
        <v>5</v>
      </c>
      <c r="AJ195" s="92">
        <f t="shared" ref="AJ195:AJ258" si="71">IF(AG196=AG195+1,MIN(AI195,AJ196),AI195)</f>
        <v>5</v>
      </c>
      <c r="AK195" s="92" t="str">
        <f t="shared" ref="AK195:AK258" si="72">IF(A195&lt;&gt;"",MID(H195,1,FIND(" ",H195,1)-1),AK194)</f>
        <v>H21AF2023.</v>
      </c>
      <c r="AL195" s="92" t="str">
        <f t="shared" ref="AL195:AL258" si="73">IFERROR(MID(AK195,1,FIND(".",AK195,1)-1),AK195)</f>
        <v>H21AF2023</v>
      </c>
      <c r="AM195" s="83"/>
      <c r="AN195" s="84"/>
      <c r="AO195" s="77"/>
    </row>
    <row r="196" spans="1:41" s="11" customFormat="1" ht="291.95" customHeight="1" x14ac:dyDescent="0.2">
      <c r="A196" s="110" t="str">
        <f>IF(ISBLANK(F196),"",COUNTA($F$2:F196))</f>
        <v/>
      </c>
      <c r="B196" s="111">
        <f t="shared" si="58"/>
        <v>195</v>
      </c>
      <c r="C196" s="111">
        <v>2024</v>
      </c>
      <c r="D196" s="111"/>
      <c r="E196" s="111"/>
      <c r="F196" s="112"/>
      <c r="G196" s="113" t="s">
        <v>1502</v>
      </c>
      <c r="H196" s="114" t="s">
        <v>2902</v>
      </c>
      <c r="I196" s="114" t="s">
        <v>2877</v>
      </c>
      <c r="J196" s="114" t="s">
        <v>2878</v>
      </c>
      <c r="K196" s="114" t="s">
        <v>2891</v>
      </c>
      <c r="L196" s="113" t="s">
        <v>2892</v>
      </c>
      <c r="M196" s="125">
        <v>2</v>
      </c>
      <c r="N196" s="133">
        <v>45483</v>
      </c>
      <c r="O196" s="134">
        <v>45565</v>
      </c>
      <c r="P196" s="118">
        <f t="shared" si="57"/>
        <v>11.714285714285714</v>
      </c>
      <c r="Q196" s="113" t="s">
        <v>2881</v>
      </c>
      <c r="R196" s="113" t="s">
        <v>2104</v>
      </c>
      <c r="S196" s="111">
        <v>2</v>
      </c>
      <c r="T196" s="119"/>
      <c r="U196" s="120">
        <v>45562</v>
      </c>
      <c r="V196" s="121">
        <f t="shared" si="59"/>
        <v>-0.1</v>
      </c>
      <c r="W196" s="122">
        <f t="shared" si="60"/>
        <v>100</v>
      </c>
      <c r="X196" s="123">
        <f t="shared" si="61"/>
        <v>11.714285714285714</v>
      </c>
      <c r="Y196" s="123">
        <f t="shared" si="62"/>
        <v>11.714285714285714</v>
      </c>
      <c r="Z196" s="123">
        <f t="shared" si="63"/>
        <v>11.714285714285714</v>
      </c>
      <c r="AA196" s="111"/>
      <c r="AB196" s="111" t="str">
        <f t="shared" si="64"/>
        <v>CUMPLIDA</v>
      </c>
      <c r="AC196" s="111" t="str">
        <f t="shared" si="65"/>
        <v/>
      </c>
      <c r="AD196" s="111" t="str">
        <f t="shared" si="66"/>
        <v>CUMPLIDA PENDIENTE DE REVISIÓN DE LA CGR</v>
      </c>
      <c r="AE196" s="113" t="s">
        <v>2758</v>
      </c>
      <c r="AF196" s="98" t="str">
        <f t="shared" si="67"/>
        <v>H21AF2023</v>
      </c>
      <c r="AG196" s="78">
        <f t="shared" si="68"/>
        <v>5</v>
      </c>
      <c r="AH196" s="78" t="str">
        <f t="shared" si="69"/>
        <v>H21AF2023 - 5</v>
      </c>
      <c r="AI196" s="92">
        <f t="shared" si="70"/>
        <v>5</v>
      </c>
      <c r="AJ196" s="92">
        <f t="shared" si="71"/>
        <v>5</v>
      </c>
      <c r="AK196" s="92" t="str">
        <f t="shared" si="72"/>
        <v>H21AF2023.</v>
      </c>
      <c r="AL196" s="92" t="str">
        <f t="shared" si="73"/>
        <v>H21AF2023</v>
      </c>
      <c r="AM196" s="83"/>
      <c r="AN196" s="84"/>
      <c r="AO196" s="77"/>
    </row>
    <row r="197" spans="1:41" s="11" customFormat="1" ht="291.95" customHeight="1" x14ac:dyDescent="0.2">
      <c r="A197" s="110">
        <f>IF(ISBLANK(F197),"",COUNTA($F$2:F197))</f>
        <v>134</v>
      </c>
      <c r="B197" s="111">
        <f t="shared" si="58"/>
        <v>196</v>
      </c>
      <c r="C197" s="111">
        <v>2024</v>
      </c>
      <c r="D197" s="111"/>
      <c r="E197" s="111" t="s">
        <v>637</v>
      </c>
      <c r="F197" s="112" t="s">
        <v>407</v>
      </c>
      <c r="G197" s="113" t="s">
        <v>1502</v>
      </c>
      <c r="H197" s="114" t="s">
        <v>2903</v>
      </c>
      <c r="I197" s="114" t="s">
        <v>2877</v>
      </c>
      <c r="J197" s="114" t="s">
        <v>2878</v>
      </c>
      <c r="K197" s="114" t="s">
        <v>2879</v>
      </c>
      <c r="L197" s="113" t="s">
        <v>2880</v>
      </c>
      <c r="M197" s="125">
        <v>1</v>
      </c>
      <c r="N197" s="133">
        <v>45483</v>
      </c>
      <c r="O197" s="134">
        <v>45565</v>
      </c>
      <c r="P197" s="118">
        <f t="shared" ref="P197:P260" si="74">(+O197-N197)/7</f>
        <v>11.714285714285714</v>
      </c>
      <c r="Q197" s="113" t="s">
        <v>2881</v>
      </c>
      <c r="R197" s="113" t="s">
        <v>2104</v>
      </c>
      <c r="S197" s="111">
        <v>1</v>
      </c>
      <c r="T197" s="119"/>
      <c r="U197" s="120">
        <v>45562</v>
      </c>
      <c r="V197" s="121">
        <f t="shared" si="59"/>
        <v>-0.1</v>
      </c>
      <c r="W197" s="122">
        <f t="shared" si="60"/>
        <v>100</v>
      </c>
      <c r="X197" s="123">
        <f t="shared" si="61"/>
        <v>11.714285714285714</v>
      </c>
      <c r="Y197" s="123">
        <f t="shared" si="62"/>
        <v>11.714285714285714</v>
      </c>
      <c r="Z197" s="123">
        <f t="shared" si="63"/>
        <v>11.714285714285714</v>
      </c>
      <c r="AA197" s="111"/>
      <c r="AB197" s="111" t="str">
        <f t="shared" si="64"/>
        <v>CUMPLIDA</v>
      </c>
      <c r="AC197" s="111" t="str">
        <f t="shared" si="65"/>
        <v>CUMPLIDO</v>
      </c>
      <c r="AD197" s="111" t="str">
        <f t="shared" si="66"/>
        <v>CUMPLIDA PENDIENTE DE REVISIÓN DE LA CGR</v>
      </c>
      <c r="AE197" s="113" t="s">
        <v>2758</v>
      </c>
      <c r="AF197" s="98" t="str">
        <f t="shared" si="67"/>
        <v>H22AF2023</v>
      </c>
      <c r="AG197" s="78">
        <f t="shared" si="68"/>
        <v>1</v>
      </c>
      <c r="AH197" s="78" t="str">
        <f t="shared" si="69"/>
        <v>H22AF2023 - 1</v>
      </c>
      <c r="AI197" s="92">
        <f t="shared" si="70"/>
        <v>5</v>
      </c>
      <c r="AJ197" s="92">
        <f t="shared" si="71"/>
        <v>5</v>
      </c>
      <c r="AK197" s="92" t="str">
        <f t="shared" si="72"/>
        <v>H22AF2023.</v>
      </c>
      <c r="AL197" s="92" t="str">
        <f t="shared" si="73"/>
        <v>H22AF2023</v>
      </c>
      <c r="AM197" s="83"/>
      <c r="AN197" s="84"/>
      <c r="AO197" s="77"/>
    </row>
    <row r="198" spans="1:41" s="11" customFormat="1" ht="291.95" customHeight="1" x14ac:dyDescent="0.2">
      <c r="A198" s="110" t="str">
        <f>IF(ISBLANK(F198),"",COUNTA($F$2:F198))</f>
        <v/>
      </c>
      <c r="B198" s="111">
        <f t="shared" si="58"/>
        <v>197</v>
      </c>
      <c r="C198" s="111">
        <v>2024</v>
      </c>
      <c r="D198" s="111"/>
      <c r="E198" s="111"/>
      <c r="F198" s="112"/>
      <c r="G198" s="113" t="s">
        <v>1502</v>
      </c>
      <c r="H198" s="114" t="s">
        <v>2904</v>
      </c>
      <c r="I198" s="114" t="s">
        <v>2877</v>
      </c>
      <c r="J198" s="114" t="s">
        <v>2878</v>
      </c>
      <c r="K198" s="114" t="s">
        <v>2883</v>
      </c>
      <c r="L198" s="113" t="s">
        <v>2880</v>
      </c>
      <c r="M198" s="125">
        <v>1</v>
      </c>
      <c r="N198" s="133">
        <v>45483</v>
      </c>
      <c r="O198" s="134">
        <v>45565</v>
      </c>
      <c r="P198" s="118">
        <f t="shared" si="74"/>
        <v>11.714285714285714</v>
      </c>
      <c r="Q198" s="113" t="s">
        <v>2881</v>
      </c>
      <c r="R198" s="113" t="s">
        <v>2104</v>
      </c>
      <c r="S198" s="111">
        <v>1</v>
      </c>
      <c r="T198" s="119"/>
      <c r="U198" s="120">
        <v>45562</v>
      </c>
      <c r="V198" s="121">
        <f t="shared" si="59"/>
        <v>-0.1</v>
      </c>
      <c r="W198" s="122">
        <f t="shared" si="60"/>
        <v>100</v>
      </c>
      <c r="X198" s="123">
        <f t="shared" si="61"/>
        <v>11.714285714285714</v>
      </c>
      <c r="Y198" s="123">
        <f t="shared" si="62"/>
        <v>11.714285714285714</v>
      </c>
      <c r="Z198" s="123">
        <f t="shared" si="63"/>
        <v>11.714285714285714</v>
      </c>
      <c r="AA198" s="111"/>
      <c r="AB198" s="111" t="str">
        <f t="shared" si="64"/>
        <v>CUMPLIDA</v>
      </c>
      <c r="AC198" s="111" t="str">
        <f t="shared" si="65"/>
        <v/>
      </c>
      <c r="AD198" s="111" t="str">
        <f t="shared" si="66"/>
        <v>CUMPLIDA PENDIENTE DE REVISIÓN DE LA CGR</v>
      </c>
      <c r="AE198" s="113" t="s">
        <v>2758</v>
      </c>
      <c r="AF198" s="98" t="str">
        <f t="shared" si="67"/>
        <v>H22AF2023</v>
      </c>
      <c r="AG198" s="78">
        <f t="shared" si="68"/>
        <v>2</v>
      </c>
      <c r="AH198" s="78" t="str">
        <f t="shared" si="69"/>
        <v>H22AF2023 - 2</v>
      </c>
      <c r="AI198" s="92">
        <f t="shared" si="70"/>
        <v>5</v>
      </c>
      <c r="AJ198" s="92">
        <f t="shared" si="71"/>
        <v>5</v>
      </c>
      <c r="AK198" s="92" t="str">
        <f t="shared" si="72"/>
        <v>H22AF2023.</v>
      </c>
      <c r="AL198" s="92" t="str">
        <f t="shared" si="73"/>
        <v>H22AF2023</v>
      </c>
      <c r="AM198" s="83"/>
      <c r="AN198" s="84"/>
      <c r="AO198" s="77"/>
    </row>
    <row r="199" spans="1:41" s="11" customFormat="1" ht="291.95" customHeight="1" x14ac:dyDescent="0.2">
      <c r="A199" s="110" t="str">
        <f>IF(ISBLANK(F199),"",COUNTA($F$2:F199))</f>
        <v/>
      </c>
      <c r="B199" s="111">
        <f t="shared" si="58"/>
        <v>198</v>
      </c>
      <c r="C199" s="111">
        <v>2024</v>
      </c>
      <c r="D199" s="111"/>
      <c r="E199" s="111"/>
      <c r="F199" s="112"/>
      <c r="G199" s="113" t="s">
        <v>1502</v>
      </c>
      <c r="H199" s="114" t="s">
        <v>2905</v>
      </c>
      <c r="I199" s="114" t="s">
        <v>2877</v>
      </c>
      <c r="J199" s="114" t="s">
        <v>2878</v>
      </c>
      <c r="K199" s="114" t="s">
        <v>2885</v>
      </c>
      <c r="L199" s="113" t="s">
        <v>2886</v>
      </c>
      <c r="M199" s="125">
        <v>1</v>
      </c>
      <c r="N199" s="133">
        <v>45483</v>
      </c>
      <c r="O199" s="134">
        <v>45565</v>
      </c>
      <c r="P199" s="118">
        <f t="shared" si="74"/>
        <v>11.714285714285714</v>
      </c>
      <c r="Q199" s="113" t="s">
        <v>2881</v>
      </c>
      <c r="R199" s="113" t="s">
        <v>2104</v>
      </c>
      <c r="S199" s="111">
        <v>1</v>
      </c>
      <c r="T199" s="119"/>
      <c r="U199" s="120">
        <v>45562</v>
      </c>
      <c r="V199" s="121">
        <f t="shared" si="59"/>
        <v>-0.1</v>
      </c>
      <c r="W199" s="122">
        <f t="shared" si="60"/>
        <v>100</v>
      </c>
      <c r="X199" s="123">
        <f t="shared" si="61"/>
        <v>11.714285714285714</v>
      </c>
      <c r="Y199" s="123">
        <f t="shared" si="62"/>
        <v>11.714285714285714</v>
      </c>
      <c r="Z199" s="123">
        <f t="shared" si="63"/>
        <v>11.714285714285714</v>
      </c>
      <c r="AA199" s="111"/>
      <c r="AB199" s="111" t="str">
        <f t="shared" si="64"/>
        <v>CUMPLIDA</v>
      </c>
      <c r="AC199" s="111" t="str">
        <f t="shared" si="65"/>
        <v/>
      </c>
      <c r="AD199" s="111" t="str">
        <f t="shared" si="66"/>
        <v>CUMPLIDA PENDIENTE DE REVISIÓN DE LA CGR</v>
      </c>
      <c r="AE199" s="113" t="s">
        <v>2758</v>
      </c>
      <c r="AF199" s="98" t="str">
        <f t="shared" si="67"/>
        <v>H22AF2023</v>
      </c>
      <c r="AG199" s="78">
        <f t="shared" si="68"/>
        <v>3</v>
      </c>
      <c r="AH199" s="78" t="str">
        <f t="shared" si="69"/>
        <v>H22AF2023 - 3</v>
      </c>
      <c r="AI199" s="92">
        <f t="shared" si="70"/>
        <v>5</v>
      </c>
      <c r="AJ199" s="92">
        <f t="shared" si="71"/>
        <v>5</v>
      </c>
      <c r="AK199" s="92" t="str">
        <f t="shared" si="72"/>
        <v>H22AF2023.</v>
      </c>
      <c r="AL199" s="92" t="str">
        <f t="shared" si="73"/>
        <v>H22AF2023</v>
      </c>
      <c r="AM199" s="83"/>
      <c r="AN199" s="84"/>
      <c r="AO199" s="77"/>
    </row>
    <row r="200" spans="1:41" s="11" customFormat="1" ht="291.95" customHeight="1" x14ac:dyDescent="0.2">
      <c r="A200" s="110" t="str">
        <f>IF(ISBLANK(F200),"",COUNTA($F$2:F200))</f>
        <v/>
      </c>
      <c r="B200" s="111">
        <f t="shared" si="58"/>
        <v>199</v>
      </c>
      <c r="C200" s="111">
        <v>2024</v>
      </c>
      <c r="D200" s="111"/>
      <c r="E200" s="111"/>
      <c r="F200" s="112"/>
      <c r="G200" s="113" t="s">
        <v>1502</v>
      </c>
      <c r="H200" s="114" t="s">
        <v>2906</v>
      </c>
      <c r="I200" s="114" t="s">
        <v>2877</v>
      </c>
      <c r="J200" s="114" t="s">
        <v>2878</v>
      </c>
      <c r="K200" s="114" t="s">
        <v>2888</v>
      </c>
      <c r="L200" s="113" t="s">
        <v>2889</v>
      </c>
      <c r="M200" s="125">
        <v>1</v>
      </c>
      <c r="N200" s="133">
        <v>45483</v>
      </c>
      <c r="O200" s="134">
        <v>45565</v>
      </c>
      <c r="P200" s="118">
        <f t="shared" si="74"/>
        <v>11.714285714285714</v>
      </c>
      <c r="Q200" s="113" t="s">
        <v>2881</v>
      </c>
      <c r="R200" s="113" t="s">
        <v>2104</v>
      </c>
      <c r="S200" s="111">
        <v>1</v>
      </c>
      <c r="T200" s="119"/>
      <c r="U200" s="120">
        <v>45562</v>
      </c>
      <c r="V200" s="121">
        <f t="shared" si="59"/>
        <v>-0.1</v>
      </c>
      <c r="W200" s="122">
        <f t="shared" si="60"/>
        <v>100</v>
      </c>
      <c r="X200" s="123">
        <f t="shared" si="61"/>
        <v>11.714285714285714</v>
      </c>
      <c r="Y200" s="123">
        <f t="shared" si="62"/>
        <v>11.714285714285714</v>
      </c>
      <c r="Z200" s="123">
        <f t="shared" si="63"/>
        <v>11.714285714285714</v>
      </c>
      <c r="AA200" s="111"/>
      <c r="AB200" s="111" t="str">
        <f t="shared" si="64"/>
        <v>CUMPLIDA</v>
      </c>
      <c r="AC200" s="111" t="str">
        <f t="shared" si="65"/>
        <v/>
      </c>
      <c r="AD200" s="111" t="str">
        <f t="shared" si="66"/>
        <v>CUMPLIDA PENDIENTE DE REVISIÓN DE LA CGR</v>
      </c>
      <c r="AE200" s="113" t="s">
        <v>2758</v>
      </c>
      <c r="AF200" s="98" t="str">
        <f t="shared" si="67"/>
        <v>H22AF2023</v>
      </c>
      <c r="AG200" s="78">
        <f t="shared" si="68"/>
        <v>4</v>
      </c>
      <c r="AH200" s="78" t="str">
        <f t="shared" si="69"/>
        <v>H22AF2023 - 4</v>
      </c>
      <c r="AI200" s="92">
        <f t="shared" si="70"/>
        <v>5</v>
      </c>
      <c r="AJ200" s="92">
        <f t="shared" si="71"/>
        <v>5</v>
      </c>
      <c r="AK200" s="92" t="str">
        <f t="shared" si="72"/>
        <v>H22AF2023.</v>
      </c>
      <c r="AL200" s="92" t="str">
        <f t="shared" si="73"/>
        <v>H22AF2023</v>
      </c>
      <c r="AM200" s="83"/>
      <c r="AN200" s="84"/>
      <c r="AO200" s="77"/>
    </row>
    <row r="201" spans="1:41" s="11" customFormat="1" ht="291.95" customHeight="1" x14ac:dyDescent="0.2">
      <c r="A201" s="110" t="str">
        <f>IF(ISBLANK(F201),"",COUNTA($F$2:F201))</f>
        <v/>
      </c>
      <c r="B201" s="111">
        <f t="shared" si="58"/>
        <v>200</v>
      </c>
      <c r="C201" s="111">
        <v>2024</v>
      </c>
      <c r="D201" s="111"/>
      <c r="E201" s="111"/>
      <c r="F201" s="112"/>
      <c r="G201" s="113" t="s">
        <v>1502</v>
      </c>
      <c r="H201" s="114" t="s">
        <v>2907</v>
      </c>
      <c r="I201" s="114" t="s">
        <v>2877</v>
      </c>
      <c r="J201" s="114" t="s">
        <v>2878</v>
      </c>
      <c r="K201" s="114" t="s">
        <v>2891</v>
      </c>
      <c r="L201" s="113" t="s">
        <v>2892</v>
      </c>
      <c r="M201" s="125">
        <v>2</v>
      </c>
      <c r="N201" s="133">
        <v>45483</v>
      </c>
      <c r="O201" s="134">
        <v>45565</v>
      </c>
      <c r="P201" s="118">
        <f t="shared" si="74"/>
        <v>11.714285714285714</v>
      </c>
      <c r="Q201" s="113" t="s">
        <v>2881</v>
      </c>
      <c r="R201" s="113" t="s">
        <v>2104</v>
      </c>
      <c r="S201" s="111">
        <v>2</v>
      </c>
      <c r="T201" s="119"/>
      <c r="U201" s="120">
        <v>45562</v>
      </c>
      <c r="V201" s="121">
        <f t="shared" si="59"/>
        <v>-0.1</v>
      </c>
      <c r="W201" s="122">
        <f t="shared" si="60"/>
        <v>100</v>
      </c>
      <c r="X201" s="123">
        <f t="shared" si="61"/>
        <v>11.714285714285714</v>
      </c>
      <c r="Y201" s="123">
        <f t="shared" si="62"/>
        <v>11.714285714285714</v>
      </c>
      <c r="Z201" s="123">
        <f t="shared" si="63"/>
        <v>11.714285714285714</v>
      </c>
      <c r="AA201" s="111"/>
      <c r="AB201" s="111" t="str">
        <f t="shared" si="64"/>
        <v>CUMPLIDA</v>
      </c>
      <c r="AC201" s="111" t="str">
        <f t="shared" si="65"/>
        <v/>
      </c>
      <c r="AD201" s="111" t="str">
        <f t="shared" si="66"/>
        <v>CUMPLIDA PENDIENTE DE REVISIÓN DE LA CGR</v>
      </c>
      <c r="AE201" s="113" t="s">
        <v>2758</v>
      </c>
      <c r="AF201" s="98" t="str">
        <f t="shared" si="67"/>
        <v>H22AF2023</v>
      </c>
      <c r="AG201" s="78">
        <f t="shared" si="68"/>
        <v>5</v>
      </c>
      <c r="AH201" s="78" t="str">
        <f t="shared" si="69"/>
        <v>H22AF2023 - 5</v>
      </c>
      <c r="AI201" s="92">
        <f t="shared" si="70"/>
        <v>5</v>
      </c>
      <c r="AJ201" s="92">
        <f t="shared" si="71"/>
        <v>5</v>
      </c>
      <c r="AK201" s="92" t="str">
        <f t="shared" si="72"/>
        <v>H22AF2023.</v>
      </c>
      <c r="AL201" s="92" t="str">
        <f t="shared" si="73"/>
        <v>H22AF2023</v>
      </c>
      <c r="AM201" s="83"/>
      <c r="AN201" s="84"/>
      <c r="AO201" s="77"/>
    </row>
    <row r="202" spans="1:41" s="11" customFormat="1" ht="291.95" customHeight="1" x14ac:dyDescent="0.2">
      <c r="A202" s="110">
        <f>IF(ISBLANK(F202),"",COUNTA($F$2:F202))</f>
        <v>135</v>
      </c>
      <c r="B202" s="111">
        <f t="shared" ref="B202:B265" si="75">ROW()-1</f>
        <v>201</v>
      </c>
      <c r="C202" s="111">
        <v>2024</v>
      </c>
      <c r="D202" s="111"/>
      <c r="E202" s="111" t="s">
        <v>637</v>
      </c>
      <c r="F202" s="112" t="s">
        <v>407</v>
      </c>
      <c r="G202" s="113" t="s">
        <v>1502</v>
      </c>
      <c r="H202" s="114" t="s">
        <v>2908</v>
      </c>
      <c r="I202" s="114" t="s">
        <v>2877</v>
      </c>
      <c r="J202" s="114" t="s">
        <v>2878</v>
      </c>
      <c r="K202" s="114" t="s">
        <v>2879</v>
      </c>
      <c r="L202" s="113" t="s">
        <v>2880</v>
      </c>
      <c r="M202" s="125">
        <v>1</v>
      </c>
      <c r="N202" s="133">
        <v>45483</v>
      </c>
      <c r="O202" s="134">
        <v>45565</v>
      </c>
      <c r="P202" s="118">
        <f t="shared" si="74"/>
        <v>11.714285714285714</v>
      </c>
      <c r="Q202" s="113" t="s">
        <v>2881</v>
      </c>
      <c r="R202" s="113" t="s">
        <v>2104</v>
      </c>
      <c r="S202" s="111">
        <v>1</v>
      </c>
      <c r="T202" s="119"/>
      <c r="U202" s="120">
        <v>45562</v>
      </c>
      <c r="V202" s="121">
        <f t="shared" si="59"/>
        <v>-0.1</v>
      </c>
      <c r="W202" s="122">
        <f t="shared" si="60"/>
        <v>100</v>
      </c>
      <c r="X202" s="123">
        <f t="shared" si="61"/>
        <v>11.714285714285714</v>
      </c>
      <c r="Y202" s="123">
        <f t="shared" si="62"/>
        <v>11.714285714285714</v>
      </c>
      <c r="Z202" s="123">
        <f t="shared" si="63"/>
        <v>11.714285714285714</v>
      </c>
      <c r="AA202" s="111"/>
      <c r="AB202" s="111" t="str">
        <f t="shared" si="64"/>
        <v>CUMPLIDA</v>
      </c>
      <c r="AC202" s="111" t="str">
        <f t="shared" si="65"/>
        <v>CUMPLIDO</v>
      </c>
      <c r="AD202" s="111" t="str">
        <f t="shared" si="66"/>
        <v>CUMPLIDA PENDIENTE DE REVISIÓN DE LA CGR</v>
      </c>
      <c r="AE202" s="113" t="s">
        <v>2758</v>
      </c>
      <c r="AF202" s="98" t="str">
        <f t="shared" si="67"/>
        <v>H23AF2023</v>
      </c>
      <c r="AG202" s="78">
        <f t="shared" si="68"/>
        <v>1</v>
      </c>
      <c r="AH202" s="78" t="str">
        <f t="shared" si="69"/>
        <v>H23AF2023 - 1</v>
      </c>
      <c r="AI202" s="92">
        <f t="shared" si="70"/>
        <v>5</v>
      </c>
      <c r="AJ202" s="92">
        <f t="shared" si="71"/>
        <v>5</v>
      </c>
      <c r="AK202" s="92" t="str">
        <f t="shared" si="72"/>
        <v>H23AF2023.</v>
      </c>
      <c r="AL202" s="92" t="str">
        <f t="shared" si="73"/>
        <v>H23AF2023</v>
      </c>
      <c r="AM202" s="83"/>
      <c r="AN202" s="84"/>
      <c r="AO202" s="77"/>
    </row>
    <row r="203" spans="1:41" s="11" customFormat="1" ht="291.95" customHeight="1" x14ac:dyDescent="0.2">
      <c r="A203" s="110" t="str">
        <f>IF(ISBLANK(F203),"",COUNTA($F$2:F203))</f>
        <v/>
      </c>
      <c r="B203" s="111">
        <f t="shared" si="75"/>
        <v>202</v>
      </c>
      <c r="C203" s="111">
        <v>2024</v>
      </c>
      <c r="D203" s="111"/>
      <c r="E203" s="111"/>
      <c r="F203" s="112"/>
      <c r="G203" s="113" t="s">
        <v>1502</v>
      </c>
      <c r="H203" s="114" t="s">
        <v>2909</v>
      </c>
      <c r="I203" s="114" t="s">
        <v>2877</v>
      </c>
      <c r="J203" s="114" t="s">
        <v>2878</v>
      </c>
      <c r="K203" s="114" t="s">
        <v>2883</v>
      </c>
      <c r="L203" s="113" t="s">
        <v>2880</v>
      </c>
      <c r="M203" s="125">
        <v>1</v>
      </c>
      <c r="N203" s="133">
        <v>45483</v>
      </c>
      <c r="O203" s="134">
        <v>45565</v>
      </c>
      <c r="P203" s="118">
        <f t="shared" si="74"/>
        <v>11.714285714285714</v>
      </c>
      <c r="Q203" s="113" t="s">
        <v>2881</v>
      </c>
      <c r="R203" s="113" t="s">
        <v>2104</v>
      </c>
      <c r="S203" s="111">
        <v>1</v>
      </c>
      <c r="T203" s="119"/>
      <c r="U203" s="120">
        <v>45562</v>
      </c>
      <c r="V203" s="121">
        <f t="shared" si="59"/>
        <v>-0.1</v>
      </c>
      <c r="W203" s="122">
        <f t="shared" si="60"/>
        <v>100</v>
      </c>
      <c r="X203" s="123">
        <f t="shared" si="61"/>
        <v>11.714285714285714</v>
      </c>
      <c r="Y203" s="123">
        <f t="shared" si="62"/>
        <v>11.714285714285714</v>
      </c>
      <c r="Z203" s="123">
        <f t="shared" si="63"/>
        <v>11.714285714285714</v>
      </c>
      <c r="AA203" s="111"/>
      <c r="AB203" s="111" t="str">
        <f t="shared" si="64"/>
        <v>CUMPLIDA</v>
      </c>
      <c r="AC203" s="111" t="str">
        <f t="shared" si="65"/>
        <v/>
      </c>
      <c r="AD203" s="111" t="str">
        <f t="shared" si="66"/>
        <v>CUMPLIDA PENDIENTE DE REVISIÓN DE LA CGR</v>
      </c>
      <c r="AE203" s="113" t="s">
        <v>2758</v>
      </c>
      <c r="AF203" s="98" t="str">
        <f t="shared" si="67"/>
        <v>H23AF2023</v>
      </c>
      <c r="AG203" s="78">
        <f t="shared" si="68"/>
        <v>2</v>
      </c>
      <c r="AH203" s="78" t="str">
        <f t="shared" si="69"/>
        <v>H23AF2023 - 2</v>
      </c>
      <c r="AI203" s="92">
        <f t="shared" si="70"/>
        <v>5</v>
      </c>
      <c r="AJ203" s="92">
        <f t="shared" si="71"/>
        <v>5</v>
      </c>
      <c r="AK203" s="92" t="str">
        <f t="shared" si="72"/>
        <v>H23AF2023.</v>
      </c>
      <c r="AL203" s="92" t="str">
        <f t="shared" si="73"/>
        <v>H23AF2023</v>
      </c>
      <c r="AM203" s="83"/>
      <c r="AN203" s="84"/>
      <c r="AO203" s="77"/>
    </row>
    <row r="204" spans="1:41" s="11" customFormat="1" ht="291.95" customHeight="1" x14ac:dyDescent="0.2">
      <c r="A204" s="110" t="str">
        <f>IF(ISBLANK(F204),"",COUNTA($F$2:F204))</f>
        <v/>
      </c>
      <c r="B204" s="111">
        <f t="shared" si="75"/>
        <v>203</v>
      </c>
      <c r="C204" s="111">
        <v>2024</v>
      </c>
      <c r="D204" s="111"/>
      <c r="E204" s="111"/>
      <c r="F204" s="112"/>
      <c r="G204" s="113" t="s">
        <v>1502</v>
      </c>
      <c r="H204" s="114" t="s">
        <v>2910</v>
      </c>
      <c r="I204" s="114" t="s">
        <v>2877</v>
      </c>
      <c r="J204" s="114" t="s">
        <v>2878</v>
      </c>
      <c r="K204" s="114" t="s">
        <v>2885</v>
      </c>
      <c r="L204" s="113" t="s">
        <v>2886</v>
      </c>
      <c r="M204" s="125">
        <v>1</v>
      </c>
      <c r="N204" s="133">
        <v>45483</v>
      </c>
      <c r="O204" s="134">
        <v>45565</v>
      </c>
      <c r="P204" s="118">
        <f t="shared" si="74"/>
        <v>11.714285714285714</v>
      </c>
      <c r="Q204" s="113" t="s">
        <v>2881</v>
      </c>
      <c r="R204" s="113" t="s">
        <v>2104</v>
      </c>
      <c r="S204" s="111">
        <v>1</v>
      </c>
      <c r="T204" s="119"/>
      <c r="U204" s="120">
        <v>45562</v>
      </c>
      <c r="V204" s="121">
        <f t="shared" si="59"/>
        <v>-0.1</v>
      </c>
      <c r="W204" s="122">
        <f t="shared" si="60"/>
        <v>100</v>
      </c>
      <c r="X204" s="123">
        <f t="shared" si="61"/>
        <v>11.714285714285714</v>
      </c>
      <c r="Y204" s="123">
        <f t="shared" si="62"/>
        <v>11.714285714285714</v>
      </c>
      <c r="Z204" s="123">
        <f t="shared" si="63"/>
        <v>11.714285714285714</v>
      </c>
      <c r="AA204" s="111"/>
      <c r="AB204" s="111" t="str">
        <f t="shared" si="64"/>
        <v>CUMPLIDA</v>
      </c>
      <c r="AC204" s="111" t="str">
        <f t="shared" si="65"/>
        <v/>
      </c>
      <c r="AD204" s="111" t="str">
        <f t="shared" si="66"/>
        <v>CUMPLIDA PENDIENTE DE REVISIÓN DE LA CGR</v>
      </c>
      <c r="AE204" s="113" t="s">
        <v>2758</v>
      </c>
      <c r="AF204" s="98" t="str">
        <f t="shared" si="67"/>
        <v>H23AF2023</v>
      </c>
      <c r="AG204" s="78">
        <f t="shared" si="68"/>
        <v>3</v>
      </c>
      <c r="AH204" s="78" t="str">
        <f t="shared" si="69"/>
        <v>H23AF2023 - 3</v>
      </c>
      <c r="AI204" s="92">
        <f t="shared" si="70"/>
        <v>5</v>
      </c>
      <c r="AJ204" s="92">
        <f t="shared" si="71"/>
        <v>5</v>
      </c>
      <c r="AK204" s="92" t="str">
        <f t="shared" si="72"/>
        <v>H23AF2023.</v>
      </c>
      <c r="AL204" s="92" t="str">
        <f t="shared" si="73"/>
        <v>H23AF2023</v>
      </c>
      <c r="AM204" s="83"/>
      <c r="AN204" s="84"/>
      <c r="AO204" s="77"/>
    </row>
    <row r="205" spans="1:41" s="11" customFormat="1" ht="291.95" customHeight="1" x14ac:dyDescent="0.2">
      <c r="A205" s="110" t="str">
        <f>IF(ISBLANK(F205),"",COUNTA($F$2:F205))</f>
        <v/>
      </c>
      <c r="B205" s="111">
        <f t="shared" si="75"/>
        <v>204</v>
      </c>
      <c r="C205" s="111">
        <v>2024</v>
      </c>
      <c r="D205" s="111"/>
      <c r="E205" s="111"/>
      <c r="F205" s="112"/>
      <c r="G205" s="113" t="s">
        <v>1502</v>
      </c>
      <c r="H205" s="114" t="s">
        <v>2911</v>
      </c>
      <c r="I205" s="114" t="s">
        <v>2877</v>
      </c>
      <c r="J205" s="114" t="s">
        <v>2878</v>
      </c>
      <c r="K205" s="114" t="s">
        <v>2888</v>
      </c>
      <c r="L205" s="113" t="s">
        <v>2889</v>
      </c>
      <c r="M205" s="125">
        <v>1</v>
      </c>
      <c r="N205" s="133">
        <v>45483</v>
      </c>
      <c r="O205" s="134">
        <v>45565</v>
      </c>
      <c r="P205" s="118">
        <f t="shared" si="74"/>
        <v>11.714285714285714</v>
      </c>
      <c r="Q205" s="113" t="s">
        <v>2881</v>
      </c>
      <c r="R205" s="113" t="s">
        <v>2104</v>
      </c>
      <c r="S205" s="111">
        <v>1</v>
      </c>
      <c r="T205" s="119"/>
      <c r="U205" s="120">
        <v>45562</v>
      </c>
      <c r="V205" s="121">
        <f t="shared" si="59"/>
        <v>-0.1</v>
      </c>
      <c r="W205" s="122">
        <f t="shared" si="60"/>
        <v>100</v>
      </c>
      <c r="X205" s="123">
        <f t="shared" si="61"/>
        <v>11.714285714285714</v>
      </c>
      <c r="Y205" s="123">
        <f t="shared" si="62"/>
        <v>11.714285714285714</v>
      </c>
      <c r="Z205" s="123">
        <f t="shared" si="63"/>
        <v>11.714285714285714</v>
      </c>
      <c r="AA205" s="111"/>
      <c r="AB205" s="111" t="str">
        <f t="shared" si="64"/>
        <v>CUMPLIDA</v>
      </c>
      <c r="AC205" s="111" t="str">
        <f t="shared" si="65"/>
        <v/>
      </c>
      <c r="AD205" s="111" t="str">
        <f t="shared" si="66"/>
        <v>CUMPLIDA PENDIENTE DE REVISIÓN DE LA CGR</v>
      </c>
      <c r="AE205" s="113" t="s">
        <v>2758</v>
      </c>
      <c r="AF205" s="98" t="str">
        <f t="shared" si="67"/>
        <v>H23AF2023</v>
      </c>
      <c r="AG205" s="78">
        <f t="shared" si="68"/>
        <v>4</v>
      </c>
      <c r="AH205" s="78" t="str">
        <f t="shared" si="69"/>
        <v>H23AF2023 - 4</v>
      </c>
      <c r="AI205" s="92">
        <f t="shared" si="70"/>
        <v>5</v>
      </c>
      <c r="AJ205" s="92">
        <f t="shared" si="71"/>
        <v>5</v>
      </c>
      <c r="AK205" s="92" t="str">
        <f t="shared" si="72"/>
        <v>H23AF2023.</v>
      </c>
      <c r="AL205" s="92" t="str">
        <f t="shared" si="73"/>
        <v>H23AF2023</v>
      </c>
      <c r="AM205" s="83"/>
      <c r="AN205" s="84"/>
      <c r="AO205" s="77"/>
    </row>
    <row r="206" spans="1:41" s="11" customFormat="1" ht="291.95" customHeight="1" x14ac:dyDescent="0.2">
      <c r="A206" s="110" t="str">
        <f>IF(ISBLANK(F206),"",COUNTA($F$2:F206))</f>
        <v/>
      </c>
      <c r="B206" s="111">
        <f t="shared" si="75"/>
        <v>205</v>
      </c>
      <c r="C206" s="111">
        <v>2024</v>
      </c>
      <c r="D206" s="111"/>
      <c r="E206" s="111"/>
      <c r="F206" s="112"/>
      <c r="G206" s="113" t="s">
        <v>1502</v>
      </c>
      <c r="H206" s="114" t="s">
        <v>2912</v>
      </c>
      <c r="I206" s="114" t="s">
        <v>2877</v>
      </c>
      <c r="J206" s="114" t="s">
        <v>2878</v>
      </c>
      <c r="K206" s="114" t="s">
        <v>2891</v>
      </c>
      <c r="L206" s="113" t="s">
        <v>2892</v>
      </c>
      <c r="M206" s="125">
        <v>2</v>
      </c>
      <c r="N206" s="133">
        <v>45483</v>
      </c>
      <c r="O206" s="134">
        <v>45565</v>
      </c>
      <c r="P206" s="118">
        <f t="shared" si="74"/>
        <v>11.714285714285714</v>
      </c>
      <c r="Q206" s="113" t="s">
        <v>2881</v>
      </c>
      <c r="R206" s="113" t="s">
        <v>2104</v>
      </c>
      <c r="S206" s="111">
        <v>2</v>
      </c>
      <c r="T206" s="119"/>
      <c r="U206" s="120">
        <v>45562</v>
      </c>
      <c r="V206" s="121">
        <f t="shared" si="59"/>
        <v>-0.1</v>
      </c>
      <c r="W206" s="122">
        <f t="shared" si="60"/>
        <v>100</v>
      </c>
      <c r="X206" s="123">
        <f t="shared" si="61"/>
        <v>11.714285714285714</v>
      </c>
      <c r="Y206" s="123">
        <f t="shared" si="62"/>
        <v>11.714285714285714</v>
      </c>
      <c r="Z206" s="123">
        <f t="shared" si="63"/>
        <v>11.714285714285714</v>
      </c>
      <c r="AA206" s="111"/>
      <c r="AB206" s="111" t="str">
        <f t="shared" si="64"/>
        <v>CUMPLIDA</v>
      </c>
      <c r="AC206" s="111" t="str">
        <f t="shared" si="65"/>
        <v/>
      </c>
      <c r="AD206" s="111" t="str">
        <f t="shared" si="66"/>
        <v>CUMPLIDA PENDIENTE DE REVISIÓN DE LA CGR</v>
      </c>
      <c r="AE206" s="113" t="s">
        <v>2758</v>
      </c>
      <c r="AF206" s="98" t="str">
        <f t="shared" si="67"/>
        <v>H23AF2023</v>
      </c>
      <c r="AG206" s="78">
        <f t="shared" si="68"/>
        <v>5</v>
      </c>
      <c r="AH206" s="78" t="str">
        <f t="shared" si="69"/>
        <v>H23AF2023 - 5</v>
      </c>
      <c r="AI206" s="92">
        <f t="shared" si="70"/>
        <v>5</v>
      </c>
      <c r="AJ206" s="92">
        <f t="shared" si="71"/>
        <v>5</v>
      </c>
      <c r="AK206" s="92" t="str">
        <f t="shared" si="72"/>
        <v>H23AF2023.</v>
      </c>
      <c r="AL206" s="92" t="str">
        <f t="shared" si="73"/>
        <v>H23AF2023</v>
      </c>
      <c r="AM206" s="83"/>
      <c r="AN206" s="84"/>
      <c r="AO206" s="77"/>
    </row>
    <row r="207" spans="1:41" s="11" customFormat="1" ht="291.95" customHeight="1" x14ac:dyDescent="0.2">
      <c r="A207" s="110">
        <f>IF(ISBLANK(F207),"",COUNTA($F$2:F207))</f>
        <v>136</v>
      </c>
      <c r="B207" s="111">
        <f t="shared" si="75"/>
        <v>206</v>
      </c>
      <c r="C207" s="111">
        <v>2024</v>
      </c>
      <c r="D207" s="111"/>
      <c r="E207" s="111" t="s">
        <v>637</v>
      </c>
      <c r="F207" s="112" t="s">
        <v>407</v>
      </c>
      <c r="G207" s="113" t="s">
        <v>1502</v>
      </c>
      <c r="H207" s="114" t="s">
        <v>2913</v>
      </c>
      <c r="I207" s="114" t="s">
        <v>2877</v>
      </c>
      <c r="J207" s="114" t="s">
        <v>2878</v>
      </c>
      <c r="K207" s="114" t="s">
        <v>2879</v>
      </c>
      <c r="L207" s="113" t="s">
        <v>2880</v>
      </c>
      <c r="M207" s="125">
        <v>1</v>
      </c>
      <c r="N207" s="133">
        <v>45483</v>
      </c>
      <c r="O207" s="134">
        <v>45565</v>
      </c>
      <c r="P207" s="118">
        <f t="shared" si="74"/>
        <v>11.714285714285714</v>
      </c>
      <c r="Q207" s="113" t="s">
        <v>2881</v>
      </c>
      <c r="R207" s="113" t="s">
        <v>2104</v>
      </c>
      <c r="S207" s="111">
        <v>1</v>
      </c>
      <c r="T207" s="119"/>
      <c r="U207" s="120">
        <v>45562</v>
      </c>
      <c r="V207" s="121">
        <f t="shared" si="59"/>
        <v>-0.1</v>
      </c>
      <c r="W207" s="122">
        <f t="shared" si="60"/>
        <v>100</v>
      </c>
      <c r="X207" s="123">
        <f t="shared" si="61"/>
        <v>11.714285714285714</v>
      </c>
      <c r="Y207" s="123">
        <f t="shared" si="62"/>
        <v>11.714285714285714</v>
      </c>
      <c r="Z207" s="123">
        <f t="shared" si="63"/>
        <v>11.714285714285714</v>
      </c>
      <c r="AA207" s="111"/>
      <c r="AB207" s="111" t="str">
        <f t="shared" si="64"/>
        <v>CUMPLIDA</v>
      </c>
      <c r="AC207" s="111" t="str">
        <f t="shared" si="65"/>
        <v>CUMPLIDO</v>
      </c>
      <c r="AD207" s="111" t="str">
        <f t="shared" si="66"/>
        <v>CUMPLIDA PENDIENTE DE REVISIÓN DE LA CGR</v>
      </c>
      <c r="AE207" s="113" t="s">
        <v>2758</v>
      </c>
      <c r="AF207" s="98" t="str">
        <f t="shared" si="67"/>
        <v>H24AF2023</v>
      </c>
      <c r="AG207" s="78">
        <f t="shared" si="68"/>
        <v>1</v>
      </c>
      <c r="AH207" s="78" t="str">
        <f t="shared" si="69"/>
        <v>H24AF2023 - 1</v>
      </c>
      <c r="AI207" s="92">
        <f t="shared" si="70"/>
        <v>5</v>
      </c>
      <c r="AJ207" s="92">
        <f t="shared" si="71"/>
        <v>5</v>
      </c>
      <c r="AK207" s="92" t="str">
        <f t="shared" si="72"/>
        <v>H24AF2023.</v>
      </c>
      <c r="AL207" s="92" t="str">
        <f t="shared" si="73"/>
        <v>H24AF2023</v>
      </c>
      <c r="AM207" s="83"/>
      <c r="AN207" s="84"/>
      <c r="AO207" s="77"/>
    </row>
    <row r="208" spans="1:41" s="11" customFormat="1" ht="291.95" customHeight="1" x14ac:dyDescent="0.2">
      <c r="A208" s="110" t="str">
        <f>IF(ISBLANK(F208),"",COUNTA($F$2:F208))</f>
        <v/>
      </c>
      <c r="B208" s="111">
        <f t="shared" si="75"/>
        <v>207</v>
      </c>
      <c r="C208" s="111">
        <v>2024</v>
      </c>
      <c r="D208" s="111"/>
      <c r="E208" s="111"/>
      <c r="F208" s="112"/>
      <c r="G208" s="113" t="s">
        <v>1502</v>
      </c>
      <c r="H208" s="114" t="s">
        <v>2914</v>
      </c>
      <c r="I208" s="114" t="s">
        <v>2877</v>
      </c>
      <c r="J208" s="114" t="s">
        <v>2878</v>
      </c>
      <c r="K208" s="114" t="s">
        <v>2883</v>
      </c>
      <c r="L208" s="113" t="s">
        <v>2880</v>
      </c>
      <c r="M208" s="125">
        <v>1</v>
      </c>
      <c r="N208" s="133">
        <v>45483</v>
      </c>
      <c r="O208" s="134">
        <v>45565</v>
      </c>
      <c r="P208" s="118">
        <f t="shared" si="74"/>
        <v>11.714285714285714</v>
      </c>
      <c r="Q208" s="113" t="s">
        <v>2881</v>
      </c>
      <c r="R208" s="113" t="s">
        <v>2104</v>
      </c>
      <c r="S208" s="111">
        <v>1</v>
      </c>
      <c r="T208" s="119"/>
      <c r="U208" s="120">
        <v>45562</v>
      </c>
      <c r="V208" s="121">
        <f t="shared" si="59"/>
        <v>-0.1</v>
      </c>
      <c r="W208" s="122">
        <f t="shared" si="60"/>
        <v>100</v>
      </c>
      <c r="X208" s="123">
        <f t="shared" si="61"/>
        <v>11.714285714285714</v>
      </c>
      <c r="Y208" s="123">
        <f t="shared" si="62"/>
        <v>11.714285714285714</v>
      </c>
      <c r="Z208" s="123">
        <f t="shared" si="63"/>
        <v>11.714285714285714</v>
      </c>
      <c r="AA208" s="111"/>
      <c r="AB208" s="111" t="str">
        <f t="shared" si="64"/>
        <v>CUMPLIDA</v>
      </c>
      <c r="AC208" s="111" t="str">
        <f t="shared" si="65"/>
        <v/>
      </c>
      <c r="AD208" s="111" t="str">
        <f t="shared" si="66"/>
        <v>CUMPLIDA PENDIENTE DE REVISIÓN DE LA CGR</v>
      </c>
      <c r="AE208" s="113" t="s">
        <v>2758</v>
      </c>
      <c r="AF208" s="98" t="str">
        <f t="shared" si="67"/>
        <v>H24AF2023</v>
      </c>
      <c r="AG208" s="78">
        <f t="shared" si="68"/>
        <v>2</v>
      </c>
      <c r="AH208" s="78" t="str">
        <f t="shared" si="69"/>
        <v>H24AF2023 - 2</v>
      </c>
      <c r="AI208" s="92">
        <f t="shared" si="70"/>
        <v>5</v>
      </c>
      <c r="AJ208" s="92">
        <f t="shared" si="71"/>
        <v>5</v>
      </c>
      <c r="AK208" s="92" t="str">
        <f t="shared" si="72"/>
        <v>H24AF2023.</v>
      </c>
      <c r="AL208" s="92" t="str">
        <f t="shared" si="73"/>
        <v>H24AF2023</v>
      </c>
      <c r="AM208" s="83"/>
      <c r="AN208" s="84"/>
      <c r="AO208" s="77"/>
    </row>
    <row r="209" spans="1:41" s="11" customFormat="1" ht="291.95" customHeight="1" x14ac:dyDescent="0.2">
      <c r="A209" s="110" t="str">
        <f>IF(ISBLANK(F209),"",COUNTA($F$2:F209))</f>
        <v/>
      </c>
      <c r="B209" s="111">
        <f t="shared" si="75"/>
        <v>208</v>
      </c>
      <c r="C209" s="111">
        <v>2024</v>
      </c>
      <c r="D209" s="111"/>
      <c r="E209" s="111"/>
      <c r="F209" s="112"/>
      <c r="G209" s="113" t="s">
        <v>1502</v>
      </c>
      <c r="H209" s="114" t="s">
        <v>2915</v>
      </c>
      <c r="I209" s="114" t="s">
        <v>2877</v>
      </c>
      <c r="J209" s="114" t="s">
        <v>2878</v>
      </c>
      <c r="K209" s="114" t="s">
        <v>2885</v>
      </c>
      <c r="L209" s="113" t="s">
        <v>2886</v>
      </c>
      <c r="M209" s="125">
        <v>1</v>
      </c>
      <c r="N209" s="133">
        <v>45483</v>
      </c>
      <c r="O209" s="134">
        <v>45565</v>
      </c>
      <c r="P209" s="118">
        <f t="shared" si="74"/>
        <v>11.714285714285714</v>
      </c>
      <c r="Q209" s="113" t="s">
        <v>2881</v>
      </c>
      <c r="R209" s="113" t="s">
        <v>2104</v>
      </c>
      <c r="S209" s="111">
        <v>1</v>
      </c>
      <c r="T209" s="119"/>
      <c r="U209" s="120">
        <v>45562</v>
      </c>
      <c r="V209" s="121">
        <f t="shared" si="59"/>
        <v>-0.1</v>
      </c>
      <c r="W209" s="122">
        <f t="shared" si="60"/>
        <v>100</v>
      </c>
      <c r="X209" s="123">
        <f t="shared" si="61"/>
        <v>11.714285714285714</v>
      </c>
      <c r="Y209" s="123">
        <f t="shared" si="62"/>
        <v>11.714285714285714</v>
      </c>
      <c r="Z209" s="123">
        <f t="shared" si="63"/>
        <v>11.714285714285714</v>
      </c>
      <c r="AA209" s="111"/>
      <c r="AB209" s="111" t="str">
        <f t="shared" si="64"/>
        <v>CUMPLIDA</v>
      </c>
      <c r="AC209" s="111" t="str">
        <f t="shared" si="65"/>
        <v/>
      </c>
      <c r="AD209" s="111" t="str">
        <f t="shared" si="66"/>
        <v>CUMPLIDA PENDIENTE DE REVISIÓN DE LA CGR</v>
      </c>
      <c r="AE209" s="113" t="s">
        <v>2758</v>
      </c>
      <c r="AF209" s="98" t="str">
        <f t="shared" si="67"/>
        <v>H24AF2023</v>
      </c>
      <c r="AG209" s="78">
        <f t="shared" si="68"/>
        <v>3</v>
      </c>
      <c r="AH209" s="78" t="str">
        <f t="shared" si="69"/>
        <v>H24AF2023 - 3</v>
      </c>
      <c r="AI209" s="92">
        <f t="shared" si="70"/>
        <v>5</v>
      </c>
      <c r="AJ209" s="92">
        <f t="shared" si="71"/>
        <v>5</v>
      </c>
      <c r="AK209" s="92" t="str">
        <f t="shared" si="72"/>
        <v>H24AF2023.</v>
      </c>
      <c r="AL209" s="92" t="str">
        <f t="shared" si="73"/>
        <v>H24AF2023</v>
      </c>
      <c r="AM209" s="83"/>
      <c r="AN209" s="84"/>
      <c r="AO209" s="77"/>
    </row>
    <row r="210" spans="1:41" s="11" customFormat="1" ht="291.95" customHeight="1" x14ac:dyDescent="0.2">
      <c r="A210" s="110" t="str">
        <f>IF(ISBLANK(F210),"",COUNTA($F$2:F210))</f>
        <v/>
      </c>
      <c r="B210" s="111">
        <f t="shared" si="75"/>
        <v>209</v>
      </c>
      <c r="C210" s="111">
        <v>2024</v>
      </c>
      <c r="D210" s="111"/>
      <c r="E210" s="111"/>
      <c r="F210" s="112"/>
      <c r="G210" s="113" t="s">
        <v>1502</v>
      </c>
      <c r="H210" s="114" t="s">
        <v>2916</v>
      </c>
      <c r="I210" s="114" t="s">
        <v>2877</v>
      </c>
      <c r="J210" s="114" t="s">
        <v>2878</v>
      </c>
      <c r="K210" s="114" t="s">
        <v>2888</v>
      </c>
      <c r="L210" s="113" t="s">
        <v>2889</v>
      </c>
      <c r="M210" s="125">
        <v>1</v>
      </c>
      <c r="N210" s="133">
        <v>45483</v>
      </c>
      <c r="O210" s="134">
        <v>45565</v>
      </c>
      <c r="P210" s="118">
        <f t="shared" si="74"/>
        <v>11.714285714285714</v>
      </c>
      <c r="Q210" s="113" t="s">
        <v>2881</v>
      </c>
      <c r="R210" s="113" t="s">
        <v>2104</v>
      </c>
      <c r="S210" s="111">
        <v>1</v>
      </c>
      <c r="T210" s="119"/>
      <c r="U210" s="120">
        <v>45562</v>
      </c>
      <c r="V210" s="121">
        <f t="shared" si="59"/>
        <v>-0.1</v>
      </c>
      <c r="W210" s="122">
        <f t="shared" si="60"/>
        <v>100</v>
      </c>
      <c r="X210" s="123">
        <f t="shared" si="61"/>
        <v>11.714285714285714</v>
      </c>
      <c r="Y210" s="123">
        <f t="shared" si="62"/>
        <v>11.714285714285714</v>
      </c>
      <c r="Z210" s="123">
        <f t="shared" si="63"/>
        <v>11.714285714285714</v>
      </c>
      <c r="AA210" s="111"/>
      <c r="AB210" s="111" t="str">
        <f t="shared" si="64"/>
        <v>CUMPLIDA</v>
      </c>
      <c r="AC210" s="111" t="str">
        <f t="shared" si="65"/>
        <v/>
      </c>
      <c r="AD210" s="111" t="str">
        <f t="shared" si="66"/>
        <v>CUMPLIDA PENDIENTE DE REVISIÓN DE LA CGR</v>
      </c>
      <c r="AE210" s="113" t="s">
        <v>2758</v>
      </c>
      <c r="AF210" s="98" t="str">
        <f t="shared" si="67"/>
        <v>H24AF2023</v>
      </c>
      <c r="AG210" s="78">
        <f t="shared" si="68"/>
        <v>4</v>
      </c>
      <c r="AH210" s="78" t="str">
        <f t="shared" si="69"/>
        <v>H24AF2023 - 4</v>
      </c>
      <c r="AI210" s="92">
        <f t="shared" si="70"/>
        <v>5</v>
      </c>
      <c r="AJ210" s="92">
        <f t="shared" si="71"/>
        <v>5</v>
      </c>
      <c r="AK210" s="92" t="str">
        <f t="shared" si="72"/>
        <v>H24AF2023.</v>
      </c>
      <c r="AL210" s="92" t="str">
        <f t="shared" si="73"/>
        <v>H24AF2023</v>
      </c>
      <c r="AM210" s="83"/>
      <c r="AN210" s="84"/>
      <c r="AO210" s="77"/>
    </row>
    <row r="211" spans="1:41" s="11" customFormat="1" ht="291.95" customHeight="1" x14ac:dyDescent="0.2">
      <c r="A211" s="110" t="str">
        <f>IF(ISBLANK(F211),"",COUNTA($F$2:F211))</f>
        <v/>
      </c>
      <c r="B211" s="111">
        <f t="shared" si="75"/>
        <v>210</v>
      </c>
      <c r="C211" s="111">
        <v>2024</v>
      </c>
      <c r="D211" s="111"/>
      <c r="E211" s="111"/>
      <c r="F211" s="112"/>
      <c r="G211" s="113" t="s">
        <v>1502</v>
      </c>
      <c r="H211" s="114" t="s">
        <v>2917</v>
      </c>
      <c r="I211" s="114" t="s">
        <v>2877</v>
      </c>
      <c r="J211" s="114" t="s">
        <v>2878</v>
      </c>
      <c r="K211" s="114" t="s">
        <v>2891</v>
      </c>
      <c r="L211" s="113" t="s">
        <v>2892</v>
      </c>
      <c r="M211" s="125">
        <v>2</v>
      </c>
      <c r="N211" s="133">
        <v>45483</v>
      </c>
      <c r="O211" s="134">
        <v>45565</v>
      </c>
      <c r="P211" s="118">
        <f t="shared" si="74"/>
        <v>11.714285714285714</v>
      </c>
      <c r="Q211" s="113" t="s">
        <v>2881</v>
      </c>
      <c r="R211" s="113" t="s">
        <v>2104</v>
      </c>
      <c r="S211" s="111">
        <v>2</v>
      </c>
      <c r="T211" s="119"/>
      <c r="U211" s="120">
        <v>45562</v>
      </c>
      <c r="V211" s="121">
        <f t="shared" si="59"/>
        <v>-0.1</v>
      </c>
      <c r="W211" s="122">
        <f t="shared" si="60"/>
        <v>100</v>
      </c>
      <c r="X211" s="123">
        <f t="shared" si="61"/>
        <v>11.714285714285714</v>
      </c>
      <c r="Y211" s="123">
        <f t="shared" si="62"/>
        <v>11.714285714285714</v>
      </c>
      <c r="Z211" s="123">
        <f t="shared" si="63"/>
        <v>11.714285714285714</v>
      </c>
      <c r="AA211" s="111"/>
      <c r="AB211" s="111" t="str">
        <f t="shared" si="64"/>
        <v>CUMPLIDA</v>
      </c>
      <c r="AC211" s="111" t="str">
        <f t="shared" si="65"/>
        <v/>
      </c>
      <c r="AD211" s="111" t="str">
        <f t="shared" si="66"/>
        <v>CUMPLIDA PENDIENTE DE REVISIÓN DE LA CGR</v>
      </c>
      <c r="AE211" s="113" t="s">
        <v>2758</v>
      </c>
      <c r="AF211" s="98" t="str">
        <f t="shared" si="67"/>
        <v>H24AF2023</v>
      </c>
      <c r="AG211" s="78">
        <f t="shared" si="68"/>
        <v>5</v>
      </c>
      <c r="AH211" s="78" t="str">
        <f t="shared" si="69"/>
        <v>H24AF2023 - 5</v>
      </c>
      <c r="AI211" s="92">
        <f t="shared" si="70"/>
        <v>5</v>
      </c>
      <c r="AJ211" s="92">
        <f t="shared" si="71"/>
        <v>5</v>
      </c>
      <c r="AK211" s="92" t="str">
        <f t="shared" si="72"/>
        <v>H24AF2023.</v>
      </c>
      <c r="AL211" s="92" t="str">
        <f t="shared" si="73"/>
        <v>H24AF2023</v>
      </c>
      <c r="AM211" s="83"/>
      <c r="AN211" s="84"/>
      <c r="AO211" s="77"/>
    </row>
    <row r="212" spans="1:41" s="11" customFormat="1" ht="291.95" customHeight="1" x14ac:dyDescent="0.2">
      <c r="A212" s="110">
        <f>IF(ISBLANK(F212),"",COUNTA($F$2:F212))</f>
        <v>137</v>
      </c>
      <c r="B212" s="111">
        <f t="shared" si="75"/>
        <v>211</v>
      </c>
      <c r="C212" s="111">
        <v>2024</v>
      </c>
      <c r="D212" s="111"/>
      <c r="E212" s="111" t="s">
        <v>637</v>
      </c>
      <c r="F212" s="112" t="s">
        <v>407</v>
      </c>
      <c r="G212" s="113" t="s">
        <v>15</v>
      </c>
      <c r="H212" s="114" t="s">
        <v>2918</v>
      </c>
      <c r="I212" s="114" t="s">
        <v>2919</v>
      </c>
      <c r="J212" s="115" t="s">
        <v>2920</v>
      </c>
      <c r="K212" s="115" t="s">
        <v>2921</v>
      </c>
      <c r="L212" s="116" t="s">
        <v>2922</v>
      </c>
      <c r="M212" s="116">
        <v>1</v>
      </c>
      <c r="N212" s="133">
        <v>45483</v>
      </c>
      <c r="O212" s="134">
        <v>45565</v>
      </c>
      <c r="P212" s="118">
        <f t="shared" si="74"/>
        <v>11.714285714285714</v>
      </c>
      <c r="Q212" s="125" t="s">
        <v>1053</v>
      </c>
      <c r="R212" s="113" t="s">
        <v>1734</v>
      </c>
      <c r="S212" s="111">
        <v>1</v>
      </c>
      <c r="T212" s="119"/>
      <c r="U212" s="120">
        <v>45565</v>
      </c>
      <c r="V212" s="121">
        <f t="shared" si="59"/>
        <v>0</v>
      </c>
      <c r="W212" s="122">
        <f t="shared" si="60"/>
        <v>100</v>
      </c>
      <c r="X212" s="123">
        <f t="shared" si="61"/>
        <v>11.714285714285714</v>
      </c>
      <c r="Y212" s="123">
        <f t="shared" si="62"/>
        <v>11.714285714285714</v>
      </c>
      <c r="Z212" s="123">
        <f t="shared" si="63"/>
        <v>11.714285714285714</v>
      </c>
      <c r="AA212" s="111"/>
      <c r="AB212" s="111" t="str">
        <f t="shared" si="64"/>
        <v>CUMPLIDA</v>
      </c>
      <c r="AC212" s="111" t="str">
        <f t="shared" si="65"/>
        <v>CUMPLIDO</v>
      </c>
      <c r="AD212" s="111" t="str">
        <f t="shared" si="66"/>
        <v>CUMPLIDA PENDIENTE DE REVISIÓN DE LA CGR</v>
      </c>
      <c r="AE212" s="113" t="s">
        <v>2758</v>
      </c>
      <c r="AF212" s="98" t="str">
        <f t="shared" si="67"/>
        <v>H25AF2023</v>
      </c>
      <c r="AG212" s="78">
        <f t="shared" si="68"/>
        <v>1</v>
      </c>
      <c r="AH212" s="78" t="str">
        <f t="shared" si="69"/>
        <v>H25AF2023 - 1</v>
      </c>
      <c r="AI212" s="92">
        <f t="shared" si="70"/>
        <v>5</v>
      </c>
      <c r="AJ212" s="92">
        <f t="shared" si="71"/>
        <v>5</v>
      </c>
      <c r="AK212" s="92" t="str">
        <f t="shared" si="72"/>
        <v>H25AF2023.</v>
      </c>
      <c r="AL212" s="92" t="str">
        <f t="shared" si="73"/>
        <v>H25AF2023</v>
      </c>
      <c r="AM212" s="83"/>
      <c r="AN212" s="84"/>
      <c r="AO212" s="77"/>
    </row>
    <row r="213" spans="1:41" s="11" customFormat="1" ht="291.95" customHeight="1" x14ac:dyDescent="0.2">
      <c r="A213" s="110">
        <f>IF(ISBLANK(F213),"",COUNTA($F$2:F213))</f>
        <v>138</v>
      </c>
      <c r="B213" s="111">
        <f t="shared" si="75"/>
        <v>212</v>
      </c>
      <c r="C213" s="111">
        <v>2024</v>
      </c>
      <c r="D213" s="111"/>
      <c r="E213" s="111" t="s">
        <v>637</v>
      </c>
      <c r="F213" s="112" t="s">
        <v>407</v>
      </c>
      <c r="G213" s="113" t="s">
        <v>15</v>
      </c>
      <c r="H213" s="114" t="s">
        <v>2923</v>
      </c>
      <c r="I213" s="114" t="s">
        <v>2924</v>
      </c>
      <c r="J213" s="114" t="s">
        <v>2925</v>
      </c>
      <c r="K213" s="114" t="s">
        <v>2926</v>
      </c>
      <c r="L213" s="113" t="s">
        <v>2927</v>
      </c>
      <c r="M213" s="113">
        <v>5</v>
      </c>
      <c r="N213" s="130">
        <v>45503</v>
      </c>
      <c r="O213" s="130">
        <v>45657</v>
      </c>
      <c r="P213" s="118">
        <f t="shared" si="74"/>
        <v>22</v>
      </c>
      <c r="Q213" s="125" t="s">
        <v>1055</v>
      </c>
      <c r="R213" s="113" t="s">
        <v>1734</v>
      </c>
      <c r="S213" s="111">
        <v>0</v>
      </c>
      <c r="T213" s="119"/>
      <c r="U213" s="120"/>
      <c r="V213" s="121">
        <f t="shared" si="59"/>
        <v>-1521.9</v>
      </c>
      <c r="W213" s="122">
        <f t="shared" si="60"/>
        <v>0</v>
      </c>
      <c r="X213" s="123">
        <f t="shared" si="61"/>
        <v>0</v>
      </c>
      <c r="Y213" s="123">
        <f t="shared" si="62"/>
        <v>0</v>
      </c>
      <c r="Z213" s="123">
        <f t="shared" si="63"/>
        <v>22</v>
      </c>
      <c r="AA213" s="111"/>
      <c r="AB213" s="111" t="str">
        <f t="shared" si="64"/>
        <v>PRÓXIMA A VENCER</v>
      </c>
      <c r="AC213" s="111" t="str">
        <f t="shared" si="65"/>
        <v>PRÓXIMO A VENCER</v>
      </c>
      <c r="AD213" s="111" t="str">
        <f t="shared" si="66"/>
        <v>EN EJECUCIÓN</v>
      </c>
      <c r="AE213" s="113" t="s">
        <v>2758</v>
      </c>
      <c r="AF213" s="98" t="str">
        <f t="shared" si="67"/>
        <v>H26AF2023</v>
      </c>
      <c r="AG213" s="78">
        <f t="shared" si="68"/>
        <v>1</v>
      </c>
      <c r="AH213" s="78" t="str">
        <f t="shared" si="69"/>
        <v>H26AF2023 - 1</v>
      </c>
      <c r="AI213" s="92">
        <f t="shared" si="70"/>
        <v>2</v>
      </c>
      <c r="AJ213" s="92">
        <f t="shared" si="71"/>
        <v>2</v>
      </c>
      <c r="AK213" s="92" t="str">
        <f t="shared" si="72"/>
        <v>H26AF2023.</v>
      </c>
      <c r="AL213" s="92" t="str">
        <f t="shared" si="73"/>
        <v>H26AF2023</v>
      </c>
      <c r="AM213" s="83"/>
      <c r="AN213" s="84"/>
      <c r="AO213" s="77"/>
    </row>
    <row r="214" spans="1:41" s="11" customFormat="1" ht="291.95" customHeight="1" x14ac:dyDescent="0.2">
      <c r="A214" s="110" t="str">
        <f>IF(ISBLANK(F214),"",COUNTA($F$2:F214))</f>
        <v/>
      </c>
      <c r="B214" s="111">
        <f t="shared" si="75"/>
        <v>213</v>
      </c>
      <c r="C214" s="111">
        <v>2024</v>
      </c>
      <c r="D214" s="111"/>
      <c r="E214" s="111"/>
      <c r="F214" s="112"/>
      <c r="G214" s="113" t="s">
        <v>15</v>
      </c>
      <c r="H214" s="114" t="s">
        <v>2928</v>
      </c>
      <c r="I214" s="114" t="s">
        <v>2924</v>
      </c>
      <c r="J214" s="114" t="s">
        <v>2846</v>
      </c>
      <c r="K214" s="114" t="s">
        <v>2847</v>
      </c>
      <c r="L214" s="113" t="s">
        <v>2848</v>
      </c>
      <c r="M214" s="125">
        <v>1</v>
      </c>
      <c r="N214" s="130">
        <v>45503</v>
      </c>
      <c r="O214" s="130">
        <v>45657</v>
      </c>
      <c r="P214" s="118">
        <f t="shared" si="74"/>
        <v>22</v>
      </c>
      <c r="Q214" s="125" t="s">
        <v>1055</v>
      </c>
      <c r="R214" s="113" t="s">
        <v>1734</v>
      </c>
      <c r="S214" s="111">
        <v>0</v>
      </c>
      <c r="T214" s="119"/>
      <c r="U214" s="120"/>
      <c r="V214" s="121">
        <f t="shared" si="59"/>
        <v>-1521.9</v>
      </c>
      <c r="W214" s="122">
        <f t="shared" si="60"/>
        <v>0</v>
      </c>
      <c r="X214" s="123">
        <f t="shared" si="61"/>
        <v>0</v>
      </c>
      <c r="Y214" s="123">
        <f t="shared" si="62"/>
        <v>0</v>
      </c>
      <c r="Z214" s="123">
        <f t="shared" si="63"/>
        <v>22</v>
      </c>
      <c r="AA214" s="111"/>
      <c r="AB214" s="111" t="str">
        <f t="shared" si="64"/>
        <v>PRÓXIMA A VENCER</v>
      </c>
      <c r="AC214" s="111" t="str">
        <f t="shared" si="65"/>
        <v/>
      </c>
      <c r="AD214" s="111" t="str">
        <f t="shared" si="66"/>
        <v>EN EJECUCIÓN</v>
      </c>
      <c r="AE214" s="113" t="s">
        <v>2758</v>
      </c>
      <c r="AF214" s="98" t="str">
        <f t="shared" si="67"/>
        <v>H26AF2023</v>
      </c>
      <c r="AG214" s="78">
        <f t="shared" si="68"/>
        <v>2</v>
      </c>
      <c r="AH214" s="78" t="str">
        <f t="shared" si="69"/>
        <v>H26AF2023 - 2</v>
      </c>
      <c r="AI214" s="92">
        <f t="shared" si="70"/>
        <v>2</v>
      </c>
      <c r="AJ214" s="92">
        <f t="shared" si="71"/>
        <v>2</v>
      </c>
      <c r="AK214" s="92" t="str">
        <f t="shared" si="72"/>
        <v>H26AF2023.</v>
      </c>
      <c r="AL214" s="92" t="str">
        <f t="shared" si="73"/>
        <v>H26AF2023</v>
      </c>
      <c r="AM214" s="83"/>
      <c r="AN214" s="84"/>
      <c r="AO214" s="77"/>
    </row>
    <row r="215" spans="1:41" s="11" customFormat="1" ht="291.95" customHeight="1" x14ac:dyDescent="0.2">
      <c r="A215" s="110" t="str">
        <f>IF(ISBLANK(F215),"",COUNTA($F$2:F215))</f>
        <v/>
      </c>
      <c r="B215" s="111">
        <f t="shared" si="75"/>
        <v>214</v>
      </c>
      <c r="C215" s="111">
        <v>2024</v>
      </c>
      <c r="D215" s="111"/>
      <c r="E215" s="111"/>
      <c r="F215" s="112"/>
      <c r="G215" s="113" t="s">
        <v>15</v>
      </c>
      <c r="H215" s="114" t="s">
        <v>2929</v>
      </c>
      <c r="I215" s="114" t="s">
        <v>2924</v>
      </c>
      <c r="J215" s="114" t="s">
        <v>2930</v>
      </c>
      <c r="K215" s="114" t="s">
        <v>2931</v>
      </c>
      <c r="L215" s="113" t="s">
        <v>2547</v>
      </c>
      <c r="M215" s="113">
        <v>1</v>
      </c>
      <c r="N215" s="130">
        <v>45489</v>
      </c>
      <c r="O215" s="130">
        <v>45657</v>
      </c>
      <c r="P215" s="118">
        <f t="shared" si="74"/>
        <v>24</v>
      </c>
      <c r="Q215" s="125" t="s">
        <v>1055</v>
      </c>
      <c r="R215" s="113" t="s">
        <v>1734</v>
      </c>
      <c r="S215" s="111">
        <v>1</v>
      </c>
      <c r="T215" s="119"/>
      <c r="U215" s="120"/>
      <c r="V215" s="121">
        <f t="shared" si="59"/>
        <v>-1521.9</v>
      </c>
      <c r="W215" s="122">
        <f t="shared" si="60"/>
        <v>100</v>
      </c>
      <c r="X215" s="123">
        <f t="shared" si="61"/>
        <v>24</v>
      </c>
      <c r="Y215" s="123">
        <f t="shared" si="62"/>
        <v>24</v>
      </c>
      <c r="Z215" s="123">
        <f t="shared" si="63"/>
        <v>24</v>
      </c>
      <c r="AA215" s="111"/>
      <c r="AB215" s="111" t="str">
        <f t="shared" si="64"/>
        <v>CUMPLIDA</v>
      </c>
      <c r="AC215" s="111" t="str">
        <f t="shared" si="65"/>
        <v/>
      </c>
      <c r="AD215" s="111" t="str">
        <f t="shared" si="66"/>
        <v>CUMPLIDA PENDIENTE DE REVISIÓN DE LA CGR</v>
      </c>
      <c r="AE215" s="113" t="s">
        <v>2758</v>
      </c>
      <c r="AF215" s="98" t="str">
        <f t="shared" si="67"/>
        <v>H26AF2023</v>
      </c>
      <c r="AG215" s="78">
        <f t="shared" si="68"/>
        <v>3</v>
      </c>
      <c r="AH215" s="78" t="str">
        <f t="shared" si="69"/>
        <v>H26AF2023 - 3</v>
      </c>
      <c r="AI215" s="92">
        <f t="shared" si="70"/>
        <v>5</v>
      </c>
      <c r="AJ215" s="92">
        <f t="shared" si="71"/>
        <v>5</v>
      </c>
      <c r="AK215" s="92" t="str">
        <f t="shared" si="72"/>
        <v>H26AF2023.</v>
      </c>
      <c r="AL215" s="92" t="str">
        <f t="shared" si="73"/>
        <v>H26AF2023</v>
      </c>
      <c r="AM215" s="83"/>
      <c r="AN215" s="84"/>
      <c r="AO215" s="77"/>
    </row>
    <row r="216" spans="1:41" s="11" customFormat="1" ht="291.95" customHeight="1" x14ac:dyDescent="0.2">
      <c r="A216" s="110">
        <f>IF(ISBLANK(F216),"",COUNTA($F$2:F216))</f>
        <v>139</v>
      </c>
      <c r="B216" s="111">
        <f t="shared" si="75"/>
        <v>215</v>
      </c>
      <c r="C216" s="111">
        <v>2024</v>
      </c>
      <c r="D216" s="111"/>
      <c r="E216" s="111" t="s">
        <v>637</v>
      </c>
      <c r="F216" s="112" t="s">
        <v>407</v>
      </c>
      <c r="G216" s="113" t="s">
        <v>15</v>
      </c>
      <c r="H216" s="114" t="s">
        <v>2932</v>
      </c>
      <c r="I216" s="114" t="s">
        <v>2933</v>
      </c>
      <c r="J216" s="114" t="s">
        <v>2934</v>
      </c>
      <c r="K216" s="114" t="s">
        <v>2847</v>
      </c>
      <c r="L216" s="113" t="s">
        <v>2848</v>
      </c>
      <c r="M216" s="125">
        <v>1</v>
      </c>
      <c r="N216" s="130">
        <v>45503</v>
      </c>
      <c r="O216" s="130">
        <v>45657</v>
      </c>
      <c r="P216" s="118">
        <f t="shared" si="74"/>
        <v>22</v>
      </c>
      <c r="Q216" s="125" t="s">
        <v>1055</v>
      </c>
      <c r="R216" s="113" t="s">
        <v>1734</v>
      </c>
      <c r="S216" s="111">
        <v>0</v>
      </c>
      <c r="T216" s="119"/>
      <c r="U216" s="120"/>
      <c r="V216" s="121">
        <f t="shared" si="59"/>
        <v>-1521.9</v>
      </c>
      <c r="W216" s="122">
        <f t="shared" si="60"/>
        <v>0</v>
      </c>
      <c r="X216" s="123">
        <f t="shared" si="61"/>
        <v>0</v>
      </c>
      <c r="Y216" s="123">
        <f t="shared" si="62"/>
        <v>0</v>
      </c>
      <c r="Z216" s="123">
        <f t="shared" si="63"/>
        <v>22</v>
      </c>
      <c r="AA216" s="111"/>
      <c r="AB216" s="111" t="str">
        <f t="shared" si="64"/>
        <v>PRÓXIMA A VENCER</v>
      </c>
      <c r="AC216" s="111" t="str">
        <f t="shared" si="65"/>
        <v>PRÓXIMO A VENCER</v>
      </c>
      <c r="AD216" s="111" t="str">
        <f t="shared" si="66"/>
        <v>EN EJECUCIÓN</v>
      </c>
      <c r="AE216" s="113" t="s">
        <v>2758</v>
      </c>
      <c r="AF216" s="98" t="str">
        <f t="shared" si="67"/>
        <v>H27AF2023</v>
      </c>
      <c r="AG216" s="78">
        <f t="shared" si="68"/>
        <v>1</v>
      </c>
      <c r="AH216" s="78" t="str">
        <f t="shared" si="69"/>
        <v>H27AF2023 - 1</v>
      </c>
      <c r="AI216" s="92">
        <f t="shared" si="70"/>
        <v>2</v>
      </c>
      <c r="AJ216" s="92">
        <f t="shared" si="71"/>
        <v>2</v>
      </c>
      <c r="AK216" s="92" t="str">
        <f t="shared" si="72"/>
        <v>H27AF2023.</v>
      </c>
      <c r="AL216" s="92" t="str">
        <f t="shared" si="73"/>
        <v>H27AF2023</v>
      </c>
      <c r="AM216" s="83"/>
      <c r="AN216" s="84"/>
      <c r="AO216" s="77"/>
    </row>
    <row r="217" spans="1:41" s="11" customFormat="1" ht="291.95" customHeight="1" x14ac:dyDescent="0.2">
      <c r="A217" s="110" t="str">
        <f>IF(ISBLANK(F217),"",COUNTA($F$2:F217))</f>
        <v/>
      </c>
      <c r="B217" s="111">
        <f t="shared" si="75"/>
        <v>216</v>
      </c>
      <c r="C217" s="111">
        <v>2024</v>
      </c>
      <c r="D217" s="111"/>
      <c r="E217" s="111"/>
      <c r="F217" s="112"/>
      <c r="G217" s="113" t="s">
        <v>15</v>
      </c>
      <c r="H217" s="114" t="s">
        <v>2935</v>
      </c>
      <c r="I217" s="114" t="s">
        <v>2933</v>
      </c>
      <c r="J217" s="114" t="s">
        <v>2850</v>
      </c>
      <c r="K217" s="114" t="s">
        <v>2931</v>
      </c>
      <c r="L217" s="113" t="s">
        <v>2547</v>
      </c>
      <c r="M217" s="113">
        <v>1</v>
      </c>
      <c r="N217" s="130">
        <v>45489</v>
      </c>
      <c r="O217" s="130">
        <v>45657</v>
      </c>
      <c r="P217" s="118">
        <f t="shared" si="74"/>
        <v>24</v>
      </c>
      <c r="Q217" s="125" t="s">
        <v>1055</v>
      </c>
      <c r="R217" s="113" t="s">
        <v>1734</v>
      </c>
      <c r="S217" s="111">
        <v>1</v>
      </c>
      <c r="T217" s="119"/>
      <c r="U217" s="120"/>
      <c r="V217" s="121">
        <f t="shared" si="59"/>
        <v>-1521.9</v>
      </c>
      <c r="W217" s="122">
        <f t="shared" si="60"/>
        <v>100</v>
      </c>
      <c r="X217" s="123">
        <f t="shared" si="61"/>
        <v>24</v>
      </c>
      <c r="Y217" s="123">
        <f t="shared" si="62"/>
        <v>24</v>
      </c>
      <c r="Z217" s="123">
        <f t="shared" si="63"/>
        <v>24</v>
      </c>
      <c r="AA217" s="111"/>
      <c r="AB217" s="111" t="str">
        <f t="shared" si="64"/>
        <v>CUMPLIDA</v>
      </c>
      <c r="AC217" s="111" t="str">
        <f t="shared" si="65"/>
        <v/>
      </c>
      <c r="AD217" s="111" t="str">
        <f t="shared" si="66"/>
        <v>CUMPLIDA PENDIENTE DE REVISIÓN DE LA CGR</v>
      </c>
      <c r="AE217" s="113" t="s">
        <v>2758</v>
      </c>
      <c r="AF217" s="98" t="str">
        <f t="shared" si="67"/>
        <v>H27AF2023</v>
      </c>
      <c r="AG217" s="78">
        <f t="shared" si="68"/>
        <v>2</v>
      </c>
      <c r="AH217" s="78" t="str">
        <f t="shared" si="69"/>
        <v>H27AF2023 - 2</v>
      </c>
      <c r="AI217" s="92">
        <f t="shared" si="70"/>
        <v>5</v>
      </c>
      <c r="AJ217" s="92">
        <f t="shared" si="71"/>
        <v>5</v>
      </c>
      <c r="AK217" s="92" t="str">
        <f t="shared" si="72"/>
        <v>H27AF2023.</v>
      </c>
      <c r="AL217" s="92" t="str">
        <f t="shared" si="73"/>
        <v>H27AF2023</v>
      </c>
      <c r="AM217" s="83"/>
      <c r="AN217" s="84"/>
      <c r="AO217" s="77"/>
    </row>
    <row r="218" spans="1:41" s="11" customFormat="1" ht="291.95" customHeight="1" x14ac:dyDescent="0.2">
      <c r="A218" s="110">
        <f>IF(ISBLANK(F218),"",COUNTA($F$2:F218))</f>
        <v>140</v>
      </c>
      <c r="B218" s="111">
        <f t="shared" si="75"/>
        <v>217</v>
      </c>
      <c r="C218" s="111">
        <v>2024</v>
      </c>
      <c r="D218" s="111"/>
      <c r="E218" s="111" t="s">
        <v>637</v>
      </c>
      <c r="F218" s="112" t="s">
        <v>407</v>
      </c>
      <c r="G218" s="113" t="s">
        <v>15</v>
      </c>
      <c r="H218" s="114" t="s">
        <v>2936</v>
      </c>
      <c r="I218" s="114" t="s">
        <v>2937</v>
      </c>
      <c r="J218" s="114" t="s">
        <v>2938</v>
      </c>
      <c r="K218" s="114" t="s">
        <v>2939</v>
      </c>
      <c r="L218" s="113" t="s">
        <v>2940</v>
      </c>
      <c r="M218" s="113">
        <v>1</v>
      </c>
      <c r="N218" s="130">
        <v>45503</v>
      </c>
      <c r="O218" s="130">
        <v>45657</v>
      </c>
      <c r="P218" s="118">
        <f t="shared" si="74"/>
        <v>22</v>
      </c>
      <c r="Q218" s="113" t="s">
        <v>1055</v>
      </c>
      <c r="R218" s="113" t="s">
        <v>1734</v>
      </c>
      <c r="S218" s="111">
        <v>0</v>
      </c>
      <c r="T218" s="119"/>
      <c r="U218" s="120"/>
      <c r="V218" s="121">
        <f t="shared" si="59"/>
        <v>-1521.9</v>
      </c>
      <c r="W218" s="122">
        <f t="shared" si="60"/>
        <v>0</v>
      </c>
      <c r="X218" s="123">
        <f t="shared" si="61"/>
        <v>0</v>
      </c>
      <c r="Y218" s="123">
        <f t="shared" si="62"/>
        <v>0</v>
      </c>
      <c r="Z218" s="123">
        <f t="shared" si="63"/>
        <v>22</v>
      </c>
      <c r="AA218" s="111"/>
      <c r="AB218" s="111" t="str">
        <f t="shared" si="64"/>
        <v>PRÓXIMA A VENCER</v>
      </c>
      <c r="AC218" s="111" t="str">
        <f t="shared" si="65"/>
        <v>PRÓXIMO A VENCER</v>
      </c>
      <c r="AD218" s="111" t="str">
        <f t="shared" si="66"/>
        <v>EN EJECUCIÓN</v>
      </c>
      <c r="AE218" s="113" t="s">
        <v>2758</v>
      </c>
      <c r="AF218" s="98" t="str">
        <f t="shared" si="67"/>
        <v>H28AF2023</v>
      </c>
      <c r="AG218" s="78">
        <f t="shared" si="68"/>
        <v>1</v>
      </c>
      <c r="AH218" s="78" t="str">
        <f t="shared" si="69"/>
        <v>H28AF2023 - 1</v>
      </c>
      <c r="AI218" s="92">
        <f t="shared" si="70"/>
        <v>2</v>
      </c>
      <c r="AJ218" s="92">
        <f t="shared" si="71"/>
        <v>2</v>
      </c>
      <c r="AK218" s="92" t="str">
        <f t="shared" si="72"/>
        <v>H28AF2023.</v>
      </c>
      <c r="AL218" s="92" t="str">
        <f t="shared" si="73"/>
        <v>H28AF2023</v>
      </c>
      <c r="AM218" s="83"/>
      <c r="AN218" s="84"/>
      <c r="AO218" s="77"/>
    </row>
    <row r="219" spans="1:41" s="11" customFormat="1" ht="291.95" customHeight="1" x14ac:dyDescent="0.2">
      <c r="A219" s="110" t="str">
        <f>IF(ISBLANK(F219),"",COUNTA($F$2:F219))</f>
        <v/>
      </c>
      <c r="B219" s="111">
        <f t="shared" si="75"/>
        <v>218</v>
      </c>
      <c r="C219" s="111">
        <v>2024</v>
      </c>
      <c r="D219" s="111"/>
      <c r="E219" s="111"/>
      <c r="F219" s="112"/>
      <c r="G219" s="113" t="s">
        <v>15</v>
      </c>
      <c r="H219" s="114" t="s">
        <v>2941</v>
      </c>
      <c r="I219" s="114" t="s">
        <v>2937</v>
      </c>
      <c r="J219" s="114" t="s">
        <v>2942</v>
      </c>
      <c r="K219" s="114" t="s">
        <v>2834</v>
      </c>
      <c r="L219" s="113" t="s">
        <v>2547</v>
      </c>
      <c r="M219" s="113">
        <v>1</v>
      </c>
      <c r="N219" s="130">
        <v>45489</v>
      </c>
      <c r="O219" s="130">
        <v>45657</v>
      </c>
      <c r="P219" s="118">
        <f t="shared" si="74"/>
        <v>24</v>
      </c>
      <c r="Q219" s="113" t="s">
        <v>1055</v>
      </c>
      <c r="R219" s="113" t="s">
        <v>1734</v>
      </c>
      <c r="S219" s="111">
        <v>1</v>
      </c>
      <c r="T219" s="119"/>
      <c r="U219" s="120"/>
      <c r="V219" s="121">
        <f t="shared" si="59"/>
        <v>-1521.9</v>
      </c>
      <c r="W219" s="122">
        <f t="shared" si="60"/>
        <v>100</v>
      </c>
      <c r="X219" s="123">
        <f t="shared" si="61"/>
        <v>24</v>
      </c>
      <c r="Y219" s="123">
        <f t="shared" si="62"/>
        <v>24</v>
      </c>
      <c r="Z219" s="123">
        <f t="shared" si="63"/>
        <v>24</v>
      </c>
      <c r="AA219" s="111"/>
      <c r="AB219" s="111" t="str">
        <f t="shared" si="64"/>
        <v>CUMPLIDA</v>
      </c>
      <c r="AC219" s="111" t="str">
        <f t="shared" si="65"/>
        <v/>
      </c>
      <c r="AD219" s="111" t="str">
        <f t="shared" si="66"/>
        <v>CUMPLIDA PENDIENTE DE REVISIÓN DE LA CGR</v>
      </c>
      <c r="AE219" s="113" t="s">
        <v>2758</v>
      </c>
      <c r="AF219" s="98" t="str">
        <f t="shared" si="67"/>
        <v>H28AF2023</v>
      </c>
      <c r="AG219" s="78">
        <f t="shared" si="68"/>
        <v>2</v>
      </c>
      <c r="AH219" s="78" t="str">
        <f t="shared" si="69"/>
        <v>H28AF2023 - 2</v>
      </c>
      <c r="AI219" s="92">
        <f t="shared" si="70"/>
        <v>5</v>
      </c>
      <c r="AJ219" s="92">
        <f t="shared" si="71"/>
        <v>5</v>
      </c>
      <c r="AK219" s="92" t="str">
        <f t="shared" si="72"/>
        <v>H28AF2023.</v>
      </c>
      <c r="AL219" s="92" t="str">
        <f t="shared" si="73"/>
        <v>H28AF2023</v>
      </c>
      <c r="AM219" s="83"/>
      <c r="AN219" s="84"/>
      <c r="AO219" s="77"/>
    </row>
    <row r="220" spans="1:41" s="11" customFormat="1" ht="291.95" customHeight="1" x14ac:dyDescent="0.2">
      <c r="A220" s="110">
        <f>IF(ISBLANK(F220),"",COUNTA($F$2:F220))</f>
        <v>141</v>
      </c>
      <c r="B220" s="111">
        <f t="shared" si="75"/>
        <v>219</v>
      </c>
      <c r="C220" s="111">
        <v>2024</v>
      </c>
      <c r="D220" s="111"/>
      <c r="E220" s="111" t="s">
        <v>637</v>
      </c>
      <c r="F220" s="112" t="s">
        <v>407</v>
      </c>
      <c r="G220" s="113" t="s">
        <v>15</v>
      </c>
      <c r="H220" s="114" t="s">
        <v>2943</v>
      </c>
      <c r="I220" s="114" t="s">
        <v>2933</v>
      </c>
      <c r="J220" s="114" t="s">
        <v>2944</v>
      </c>
      <c r="K220" s="114" t="s">
        <v>2945</v>
      </c>
      <c r="L220" s="113" t="s">
        <v>2946</v>
      </c>
      <c r="M220" s="113">
        <v>5</v>
      </c>
      <c r="N220" s="130">
        <v>45483</v>
      </c>
      <c r="O220" s="130">
        <v>45657</v>
      </c>
      <c r="P220" s="118">
        <f t="shared" si="74"/>
        <v>24.857142857142858</v>
      </c>
      <c r="Q220" s="113" t="s">
        <v>283</v>
      </c>
      <c r="R220" s="113" t="s">
        <v>1734</v>
      </c>
      <c r="S220" s="111">
        <v>0</v>
      </c>
      <c r="T220" s="119"/>
      <c r="U220" s="120"/>
      <c r="V220" s="121">
        <f t="shared" si="59"/>
        <v>-1521.9</v>
      </c>
      <c r="W220" s="122">
        <f t="shared" si="60"/>
        <v>0</v>
      </c>
      <c r="X220" s="123">
        <f t="shared" si="61"/>
        <v>0</v>
      </c>
      <c r="Y220" s="123">
        <f t="shared" si="62"/>
        <v>0</v>
      </c>
      <c r="Z220" s="123">
        <f t="shared" si="63"/>
        <v>24.857142857142858</v>
      </c>
      <c r="AA220" s="111"/>
      <c r="AB220" s="111" t="str">
        <f t="shared" si="64"/>
        <v>PRÓXIMA A VENCER</v>
      </c>
      <c r="AC220" s="111" t="str">
        <f t="shared" si="65"/>
        <v>PRÓXIMO A VENCER</v>
      </c>
      <c r="AD220" s="111" t="str">
        <f t="shared" si="66"/>
        <v>EN EJECUCIÓN</v>
      </c>
      <c r="AE220" s="113" t="s">
        <v>2758</v>
      </c>
      <c r="AF220" s="98" t="str">
        <f t="shared" si="67"/>
        <v>H29AF2023</v>
      </c>
      <c r="AG220" s="78">
        <f t="shared" si="68"/>
        <v>1</v>
      </c>
      <c r="AH220" s="78" t="str">
        <f t="shared" si="69"/>
        <v>H29AF2023 - 1</v>
      </c>
      <c r="AI220" s="92">
        <f t="shared" si="70"/>
        <v>2</v>
      </c>
      <c r="AJ220" s="92">
        <f t="shared" si="71"/>
        <v>2</v>
      </c>
      <c r="AK220" s="92" t="str">
        <f t="shared" si="72"/>
        <v>H29AF2023.</v>
      </c>
      <c r="AL220" s="92" t="str">
        <f t="shared" si="73"/>
        <v>H29AF2023</v>
      </c>
      <c r="AM220" s="83"/>
      <c r="AN220" s="84"/>
      <c r="AO220" s="77"/>
    </row>
    <row r="221" spans="1:41" s="11" customFormat="1" ht="291.95" customHeight="1" x14ac:dyDescent="0.2">
      <c r="A221" s="110">
        <f>IF(ISBLANK(F221),"",COUNTA($F$2:F221))</f>
        <v>142</v>
      </c>
      <c r="B221" s="111">
        <f t="shared" si="75"/>
        <v>220</v>
      </c>
      <c r="C221" s="111">
        <v>2024</v>
      </c>
      <c r="D221" s="111"/>
      <c r="E221" s="111" t="s">
        <v>637</v>
      </c>
      <c r="F221" s="112" t="s">
        <v>407</v>
      </c>
      <c r="G221" s="113" t="s">
        <v>15</v>
      </c>
      <c r="H221" s="114" t="s">
        <v>2947</v>
      </c>
      <c r="I221" s="114" t="s">
        <v>2948</v>
      </c>
      <c r="J221" s="115" t="s">
        <v>2949</v>
      </c>
      <c r="K221" s="115" t="s">
        <v>2950</v>
      </c>
      <c r="L221" s="125" t="s">
        <v>2951</v>
      </c>
      <c r="M221" s="125">
        <v>1</v>
      </c>
      <c r="N221" s="133">
        <v>45483</v>
      </c>
      <c r="O221" s="134">
        <v>45565</v>
      </c>
      <c r="P221" s="118">
        <f t="shared" si="74"/>
        <v>11.714285714285714</v>
      </c>
      <c r="Q221" s="125" t="s">
        <v>1053</v>
      </c>
      <c r="R221" s="113" t="s">
        <v>1734</v>
      </c>
      <c r="S221" s="111">
        <v>1</v>
      </c>
      <c r="T221" s="119"/>
      <c r="U221" s="120">
        <v>45558</v>
      </c>
      <c r="V221" s="121">
        <f t="shared" si="59"/>
        <v>-0.23333333333333334</v>
      </c>
      <c r="W221" s="122">
        <f t="shared" si="60"/>
        <v>100</v>
      </c>
      <c r="X221" s="123">
        <f t="shared" si="61"/>
        <v>11.714285714285714</v>
      </c>
      <c r="Y221" s="123">
        <f t="shared" si="62"/>
        <v>11.714285714285714</v>
      </c>
      <c r="Z221" s="123">
        <f t="shared" si="63"/>
        <v>11.714285714285714</v>
      </c>
      <c r="AA221" s="111"/>
      <c r="AB221" s="111" t="str">
        <f t="shared" si="64"/>
        <v>CUMPLIDA</v>
      </c>
      <c r="AC221" s="111" t="str">
        <f t="shared" si="65"/>
        <v>CUMPLIDO</v>
      </c>
      <c r="AD221" s="111" t="str">
        <f t="shared" si="66"/>
        <v>CUMPLIDA PENDIENTE DE REVISIÓN DE LA CGR</v>
      </c>
      <c r="AE221" s="113" t="s">
        <v>2758</v>
      </c>
      <c r="AF221" s="98" t="str">
        <f t="shared" si="67"/>
        <v>H30AF2023</v>
      </c>
      <c r="AG221" s="78">
        <f t="shared" si="68"/>
        <v>1</v>
      </c>
      <c r="AH221" s="78" t="str">
        <f t="shared" si="69"/>
        <v>H30AF2023 - 1</v>
      </c>
      <c r="AI221" s="92">
        <f t="shared" si="70"/>
        <v>5</v>
      </c>
      <c r="AJ221" s="92">
        <f t="shared" si="71"/>
        <v>5</v>
      </c>
      <c r="AK221" s="92" t="str">
        <f t="shared" si="72"/>
        <v>H30AF2023.</v>
      </c>
      <c r="AL221" s="92" t="str">
        <f t="shared" si="73"/>
        <v>H30AF2023</v>
      </c>
      <c r="AM221" s="83"/>
      <c r="AN221" s="84"/>
      <c r="AO221" s="77"/>
    </row>
    <row r="222" spans="1:41" s="11" customFormat="1" ht="291.95" customHeight="1" x14ac:dyDescent="0.2">
      <c r="A222" s="110">
        <f>IF(ISBLANK(F222),"",COUNTA($F$2:F222))</f>
        <v>143</v>
      </c>
      <c r="B222" s="111">
        <f t="shared" si="75"/>
        <v>221</v>
      </c>
      <c r="C222" s="111">
        <v>2024</v>
      </c>
      <c r="D222" s="111"/>
      <c r="E222" s="111" t="s">
        <v>637</v>
      </c>
      <c r="F222" s="112" t="s">
        <v>407</v>
      </c>
      <c r="G222" s="113" t="s">
        <v>15</v>
      </c>
      <c r="H222" s="114" t="s">
        <v>2952</v>
      </c>
      <c r="I222" s="114" t="s">
        <v>2948</v>
      </c>
      <c r="J222" s="114" t="s">
        <v>2953</v>
      </c>
      <c r="K222" s="114" t="s">
        <v>2954</v>
      </c>
      <c r="L222" s="125" t="s">
        <v>2955</v>
      </c>
      <c r="M222" s="125">
        <v>1</v>
      </c>
      <c r="N222" s="130">
        <v>45503</v>
      </c>
      <c r="O222" s="130">
        <v>45565</v>
      </c>
      <c r="P222" s="118">
        <f t="shared" si="74"/>
        <v>8.8571428571428577</v>
      </c>
      <c r="Q222" s="125" t="s">
        <v>1055</v>
      </c>
      <c r="R222" s="113" t="s">
        <v>1734</v>
      </c>
      <c r="S222" s="111">
        <v>1</v>
      </c>
      <c r="T222" s="119"/>
      <c r="U222" s="120"/>
      <c r="V222" s="121">
        <f t="shared" si="59"/>
        <v>-1518.8333333333333</v>
      </c>
      <c r="W222" s="122">
        <f t="shared" si="60"/>
        <v>100</v>
      </c>
      <c r="X222" s="123">
        <f t="shared" si="61"/>
        <v>8.8571428571428577</v>
      </c>
      <c r="Y222" s="123">
        <f t="shared" si="62"/>
        <v>8.8571428571428577</v>
      </c>
      <c r="Z222" s="123">
        <f t="shared" si="63"/>
        <v>8.8571428571428577</v>
      </c>
      <c r="AA222" s="111"/>
      <c r="AB222" s="111" t="str">
        <f t="shared" si="64"/>
        <v>CUMPLIDA</v>
      </c>
      <c r="AC222" s="111" t="str">
        <f t="shared" si="65"/>
        <v>CUMPLIDO</v>
      </c>
      <c r="AD222" s="111" t="str">
        <f t="shared" si="66"/>
        <v>CUMPLIDA PENDIENTE DE REVISIÓN DE LA CGR</v>
      </c>
      <c r="AE222" s="113" t="s">
        <v>2758</v>
      </c>
      <c r="AF222" s="98" t="str">
        <f t="shared" si="67"/>
        <v>H31AF2023</v>
      </c>
      <c r="AG222" s="78">
        <f t="shared" si="68"/>
        <v>1</v>
      </c>
      <c r="AH222" s="78" t="str">
        <f t="shared" si="69"/>
        <v>H31AF2023 - 1</v>
      </c>
      <c r="AI222" s="92">
        <f t="shared" si="70"/>
        <v>5</v>
      </c>
      <c r="AJ222" s="92">
        <f t="shared" si="71"/>
        <v>5</v>
      </c>
      <c r="AK222" s="92" t="str">
        <f t="shared" si="72"/>
        <v>H31AF2023.</v>
      </c>
      <c r="AL222" s="92" t="str">
        <f t="shared" si="73"/>
        <v>H31AF2023</v>
      </c>
      <c r="AM222" s="83"/>
      <c r="AN222" s="84"/>
      <c r="AO222" s="77"/>
    </row>
    <row r="223" spans="1:41" s="11" customFormat="1" ht="291.95" customHeight="1" x14ac:dyDescent="0.2">
      <c r="A223" s="110">
        <f>IF(ISBLANK(F223),"",COUNTA($F$2:F223))</f>
        <v>144</v>
      </c>
      <c r="B223" s="111">
        <f t="shared" si="75"/>
        <v>222</v>
      </c>
      <c r="C223" s="111">
        <v>2024</v>
      </c>
      <c r="D223" s="111"/>
      <c r="E223" s="111" t="s">
        <v>637</v>
      </c>
      <c r="F223" s="112" t="s">
        <v>407</v>
      </c>
      <c r="G223" s="113" t="s">
        <v>15</v>
      </c>
      <c r="H223" s="114" t="s">
        <v>2956</v>
      </c>
      <c r="I223" s="114" t="s">
        <v>2957</v>
      </c>
      <c r="J223" s="115" t="s">
        <v>2958</v>
      </c>
      <c r="K223" s="115" t="s">
        <v>2959</v>
      </c>
      <c r="L223" s="125" t="s">
        <v>2960</v>
      </c>
      <c r="M223" s="125">
        <v>1</v>
      </c>
      <c r="N223" s="133">
        <v>45483</v>
      </c>
      <c r="O223" s="134">
        <v>45565</v>
      </c>
      <c r="P223" s="118">
        <f t="shared" si="74"/>
        <v>11.714285714285714</v>
      </c>
      <c r="Q223" s="125" t="s">
        <v>1053</v>
      </c>
      <c r="R223" s="113" t="s">
        <v>1734</v>
      </c>
      <c r="S223" s="111">
        <v>0.8</v>
      </c>
      <c r="T223" s="119"/>
      <c r="U223" s="120"/>
      <c r="V223" s="121">
        <f t="shared" si="59"/>
        <v>-1518.8333333333333</v>
      </c>
      <c r="W223" s="122">
        <f t="shared" si="60"/>
        <v>80</v>
      </c>
      <c r="X223" s="123">
        <f t="shared" si="61"/>
        <v>9.3714285714285719</v>
      </c>
      <c r="Y223" s="123">
        <f t="shared" si="62"/>
        <v>9.3714285714285719</v>
      </c>
      <c r="Z223" s="123">
        <f t="shared" si="63"/>
        <v>11.714285714285714</v>
      </c>
      <c r="AA223" s="111"/>
      <c r="AB223" s="111" t="str">
        <f t="shared" si="64"/>
        <v>VENCIDA</v>
      </c>
      <c r="AC223" s="111" t="str">
        <f t="shared" si="65"/>
        <v>VENCIDO</v>
      </c>
      <c r="AD223" s="111" t="str">
        <f t="shared" si="66"/>
        <v>VENCIDA</v>
      </c>
      <c r="AE223" s="113" t="s">
        <v>2758</v>
      </c>
      <c r="AF223" s="98" t="str">
        <f t="shared" si="67"/>
        <v>H32AF2023</v>
      </c>
      <c r="AG223" s="78">
        <f t="shared" si="68"/>
        <v>1</v>
      </c>
      <c r="AH223" s="78" t="str">
        <f t="shared" si="69"/>
        <v>H32AF2023 - 1</v>
      </c>
      <c r="AI223" s="92">
        <f t="shared" si="70"/>
        <v>1</v>
      </c>
      <c r="AJ223" s="92">
        <f t="shared" si="71"/>
        <v>1</v>
      </c>
      <c r="AK223" s="92" t="str">
        <f t="shared" si="72"/>
        <v>H32AF2023.</v>
      </c>
      <c r="AL223" s="92" t="str">
        <f t="shared" si="73"/>
        <v>H32AF2023</v>
      </c>
      <c r="AM223" s="83"/>
      <c r="AN223" s="84"/>
      <c r="AO223" s="77"/>
    </row>
    <row r="224" spans="1:41" s="11" customFormat="1" ht="291.95" customHeight="1" x14ac:dyDescent="0.2">
      <c r="A224" s="110">
        <f>IF(ISBLANK(F224),"",COUNTA($F$2:F224))</f>
        <v>145</v>
      </c>
      <c r="B224" s="111">
        <f t="shared" si="75"/>
        <v>223</v>
      </c>
      <c r="C224" s="111">
        <v>2024</v>
      </c>
      <c r="D224" s="111"/>
      <c r="E224" s="111" t="s">
        <v>637</v>
      </c>
      <c r="F224" s="112" t="s">
        <v>407</v>
      </c>
      <c r="G224" s="113" t="s">
        <v>15</v>
      </c>
      <c r="H224" s="114" t="s">
        <v>2961</v>
      </c>
      <c r="I224" s="114" t="s">
        <v>2962</v>
      </c>
      <c r="J224" s="114" t="s">
        <v>2963</v>
      </c>
      <c r="K224" s="114" t="s">
        <v>2964</v>
      </c>
      <c r="L224" s="125" t="s">
        <v>2643</v>
      </c>
      <c r="M224" s="125">
        <v>5</v>
      </c>
      <c r="N224" s="130">
        <v>45489</v>
      </c>
      <c r="O224" s="130">
        <v>45534</v>
      </c>
      <c r="P224" s="118">
        <f t="shared" si="74"/>
        <v>6.4285714285714288</v>
      </c>
      <c r="Q224" s="113" t="s">
        <v>1307</v>
      </c>
      <c r="R224" s="113" t="s">
        <v>1721</v>
      </c>
      <c r="S224" s="111">
        <v>5</v>
      </c>
      <c r="T224" s="119"/>
      <c r="U224" s="120">
        <v>45565</v>
      </c>
      <c r="V224" s="121">
        <f t="shared" si="59"/>
        <v>1.0333333333333334</v>
      </c>
      <c r="W224" s="122">
        <f t="shared" si="60"/>
        <v>100</v>
      </c>
      <c r="X224" s="123">
        <f t="shared" si="61"/>
        <v>6.4285714285714288</v>
      </c>
      <c r="Y224" s="123">
        <f t="shared" si="62"/>
        <v>6.4285714285714288</v>
      </c>
      <c r="Z224" s="123">
        <f t="shared" si="63"/>
        <v>6.4285714285714288</v>
      </c>
      <c r="AA224" s="111"/>
      <c r="AB224" s="111" t="str">
        <f t="shared" si="64"/>
        <v>CUMPLIDA</v>
      </c>
      <c r="AC224" s="111" t="str">
        <f t="shared" si="65"/>
        <v>PRÓXIMO A VENCER</v>
      </c>
      <c r="AD224" s="111" t="str">
        <f t="shared" si="66"/>
        <v>CUMPLIDA PENDIENTE DE REVISIÓN DE LA CGR</v>
      </c>
      <c r="AE224" s="113" t="s">
        <v>2758</v>
      </c>
      <c r="AF224" s="98" t="str">
        <f t="shared" si="67"/>
        <v>H33AF2023</v>
      </c>
      <c r="AG224" s="78">
        <f t="shared" si="68"/>
        <v>1</v>
      </c>
      <c r="AH224" s="78" t="str">
        <f t="shared" si="69"/>
        <v>H33AF2023 - 1</v>
      </c>
      <c r="AI224" s="92">
        <f t="shared" si="70"/>
        <v>5</v>
      </c>
      <c r="AJ224" s="92">
        <f t="shared" si="71"/>
        <v>2</v>
      </c>
      <c r="AK224" s="92" t="str">
        <f t="shared" si="72"/>
        <v>H33AF2023.</v>
      </c>
      <c r="AL224" s="92" t="str">
        <f t="shared" si="73"/>
        <v>H33AF2023</v>
      </c>
      <c r="AM224" s="83"/>
      <c r="AN224" s="84"/>
      <c r="AO224" s="77"/>
    </row>
    <row r="225" spans="1:41" s="11" customFormat="1" ht="291.95" customHeight="1" x14ac:dyDescent="0.2">
      <c r="A225" s="110" t="str">
        <f>IF(ISBLANK(F225),"",COUNTA($F$2:F225))</f>
        <v/>
      </c>
      <c r="B225" s="111">
        <f t="shared" si="75"/>
        <v>224</v>
      </c>
      <c r="C225" s="111">
        <v>2024</v>
      </c>
      <c r="D225" s="111"/>
      <c r="E225" s="111"/>
      <c r="F225" s="112"/>
      <c r="G225" s="113" t="s">
        <v>15</v>
      </c>
      <c r="H225" s="114" t="s">
        <v>2965</v>
      </c>
      <c r="I225" s="114" t="s">
        <v>2962</v>
      </c>
      <c r="J225" s="114" t="s">
        <v>2966</v>
      </c>
      <c r="K225" s="114" t="s">
        <v>2967</v>
      </c>
      <c r="L225" s="113" t="s">
        <v>2968</v>
      </c>
      <c r="M225" s="125">
        <v>6</v>
      </c>
      <c r="N225" s="130">
        <v>45489</v>
      </c>
      <c r="O225" s="130">
        <v>45657</v>
      </c>
      <c r="P225" s="118">
        <f t="shared" si="74"/>
        <v>24</v>
      </c>
      <c r="Q225" s="125" t="s">
        <v>1055</v>
      </c>
      <c r="R225" s="113" t="s">
        <v>1734</v>
      </c>
      <c r="S225" s="111">
        <v>0</v>
      </c>
      <c r="T225" s="119"/>
      <c r="U225" s="120"/>
      <c r="V225" s="121">
        <f t="shared" si="59"/>
        <v>-1521.9</v>
      </c>
      <c r="W225" s="122">
        <f t="shared" si="60"/>
        <v>0</v>
      </c>
      <c r="X225" s="123">
        <f t="shared" si="61"/>
        <v>0</v>
      </c>
      <c r="Y225" s="123">
        <f t="shared" si="62"/>
        <v>0</v>
      </c>
      <c r="Z225" s="123">
        <f t="shared" si="63"/>
        <v>24</v>
      </c>
      <c r="AA225" s="111"/>
      <c r="AB225" s="111" t="str">
        <f t="shared" si="64"/>
        <v>PRÓXIMA A VENCER</v>
      </c>
      <c r="AC225" s="111" t="str">
        <f t="shared" si="65"/>
        <v/>
      </c>
      <c r="AD225" s="111" t="str">
        <f t="shared" si="66"/>
        <v>EN EJECUCIÓN</v>
      </c>
      <c r="AE225" s="113" t="s">
        <v>2758</v>
      </c>
      <c r="AF225" s="98" t="str">
        <f t="shared" si="67"/>
        <v>H33AF2023</v>
      </c>
      <c r="AG225" s="78">
        <f t="shared" si="68"/>
        <v>2</v>
      </c>
      <c r="AH225" s="78" t="str">
        <f t="shared" si="69"/>
        <v>H33AF2023 - 2</v>
      </c>
      <c r="AI225" s="92">
        <f t="shared" si="70"/>
        <v>2</v>
      </c>
      <c r="AJ225" s="92">
        <f t="shared" si="71"/>
        <v>2</v>
      </c>
      <c r="AK225" s="92" t="str">
        <f t="shared" si="72"/>
        <v>H33AF2023.</v>
      </c>
      <c r="AL225" s="92" t="str">
        <f t="shared" si="73"/>
        <v>H33AF2023</v>
      </c>
      <c r="AM225" s="83"/>
      <c r="AN225" s="84"/>
      <c r="AO225" s="77"/>
    </row>
    <row r="226" spans="1:41" s="11" customFormat="1" ht="291.95" customHeight="1" x14ac:dyDescent="0.2">
      <c r="A226" s="110">
        <f>IF(ISBLANK(F226),"",COUNTA($F$2:F226))</f>
        <v>146</v>
      </c>
      <c r="B226" s="111">
        <f t="shared" si="75"/>
        <v>225</v>
      </c>
      <c r="C226" s="111">
        <v>2024</v>
      </c>
      <c r="D226" s="111"/>
      <c r="E226" s="111" t="s">
        <v>637</v>
      </c>
      <c r="F226" s="112" t="s">
        <v>407</v>
      </c>
      <c r="G226" s="113" t="s">
        <v>15</v>
      </c>
      <c r="H226" s="114" t="s">
        <v>2969</v>
      </c>
      <c r="I226" s="114" t="s">
        <v>2970</v>
      </c>
      <c r="J226" s="114" t="s">
        <v>2971</v>
      </c>
      <c r="K226" s="114" t="s">
        <v>2972</v>
      </c>
      <c r="L226" s="113" t="s">
        <v>2973</v>
      </c>
      <c r="M226" s="113">
        <v>1</v>
      </c>
      <c r="N226" s="133">
        <v>45488</v>
      </c>
      <c r="O226" s="134">
        <v>45703</v>
      </c>
      <c r="P226" s="118">
        <f t="shared" si="74"/>
        <v>30.714285714285715</v>
      </c>
      <c r="Q226" s="125" t="s">
        <v>1053</v>
      </c>
      <c r="R226" s="113" t="s">
        <v>1734</v>
      </c>
      <c r="S226" s="111">
        <v>0</v>
      </c>
      <c r="T226" s="119" t="s">
        <v>3536</v>
      </c>
      <c r="U226" s="120"/>
      <c r="V226" s="121">
        <f t="shared" si="59"/>
        <v>-1523.4333333333334</v>
      </c>
      <c r="W226" s="122">
        <f t="shared" si="60"/>
        <v>0</v>
      </c>
      <c r="X226" s="123">
        <f t="shared" si="61"/>
        <v>0</v>
      </c>
      <c r="Y226" s="123">
        <f t="shared" si="62"/>
        <v>0</v>
      </c>
      <c r="Z226" s="123">
        <f t="shared" si="63"/>
        <v>0</v>
      </c>
      <c r="AA226" s="111"/>
      <c r="AB226" s="111" t="str">
        <f t="shared" si="64"/>
        <v>EN TERMINO</v>
      </c>
      <c r="AC226" s="111" t="str">
        <f t="shared" si="65"/>
        <v>EN TERMINO</v>
      </c>
      <c r="AD226" s="111" t="str">
        <f t="shared" si="66"/>
        <v>EN EJECUCIÓN</v>
      </c>
      <c r="AE226" s="113" t="s">
        <v>2758</v>
      </c>
      <c r="AF226" s="98" t="str">
        <f t="shared" si="67"/>
        <v>H34AF2023</v>
      </c>
      <c r="AG226" s="78">
        <f t="shared" si="68"/>
        <v>1</v>
      </c>
      <c r="AH226" s="78" t="str">
        <f t="shared" si="69"/>
        <v>H34AF2023 - 1</v>
      </c>
      <c r="AI226" s="92">
        <f t="shared" si="70"/>
        <v>3</v>
      </c>
      <c r="AJ226" s="92">
        <f t="shared" si="71"/>
        <v>3</v>
      </c>
      <c r="AK226" s="92" t="str">
        <f t="shared" si="72"/>
        <v>H34AF2023.</v>
      </c>
      <c r="AL226" s="92" t="str">
        <f t="shared" si="73"/>
        <v>H34AF2023</v>
      </c>
      <c r="AM226" s="83"/>
      <c r="AN226" s="84"/>
      <c r="AO226" s="77"/>
    </row>
    <row r="227" spans="1:41" s="11" customFormat="1" ht="291.95" customHeight="1" x14ac:dyDescent="0.2">
      <c r="A227" s="110">
        <f>IF(ISBLANK(F227),"",COUNTA($F$2:F227))</f>
        <v>147</v>
      </c>
      <c r="B227" s="111">
        <f t="shared" si="75"/>
        <v>226</v>
      </c>
      <c r="C227" s="111">
        <v>2024</v>
      </c>
      <c r="D227" s="111"/>
      <c r="E227" s="112" t="s">
        <v>408</v>
      </c>
      <c r="F227" s="112" t="s">
        <v>408</v>
      </c>
      <c r="G227" s="113" t="s">
        <v>2974</v>
      </c>
      <c r="H227" s="114" t="s">
        <v>2975</v>
      </c>
      <c r="I227" s="114" t="s">
        <v>2976</v>
      </c>
      <c r="J227" s="114" t="s">
        <v>2977</v>
      </c>
      <c r="K227" s="114" t="s">
        <v>2978</v>
      </c>
      <c r="L227" s="113" t="s">
        <v>2979</v>
      </c>
      <c r="M227" s="113">
        <v>1</v>
      </c>
      <c r="N227" s="130">
        <v>45505</v>
      </c>
      <c r="O227" s="130">
        <v>45657</v>
      </c>
      <c r="P227" s="118">
        <f t="shared" si="74"/>
        <v>21.714285714285715</v>
      </c>
      <c r="Q227" s="113" t="s">
        <v>1051</v>
      </c>
      <c r="R227" s="125" t="s">
        <v>1721</v>
      </c>
      <c r="S227" s="111">
        <v>1</v>
      </c>
      <c r="T227" s="119"/>
      <c r="U227" s="120">
        <v>45631</v>
      </c>
      <c r="V227" s="121">
        <f t="shared" si="59"/>
        <v>-0.8666666666666667</v>
      </c>
      <c r="W227" s="122">
        <f t="shared" si="60"/>
        <v>100</v>
      </c>
      <c r="X227" s="123">
        <f t="shared" si="61"/>
        <v>21.714285714285715</v>
      </c>
      <c r="Y227" s="123">
        <f t="shared" si="62"/>
        <v>21.714285714285715</v>
      </c>
      <c r="Z227" s="123">
        <f t="shared" si="63"/>
        <v>21.714285714285715</v>
      </c>
      <c r="AA227" s="111"/>
      <c r="AB227" s="111" t="str">
        <f t="shared" si="64"/>
        <v>CUMPLIDA</v>
      </c>
      <c r="AC227" s="111" t="str">
        <f t="shared" si="65"/>
        <v>CUMPLIDO</v>
      </c>
      <c r="AD227" s="111" t="str">
        <f t="shared" si="66"/>
        <v>CUMPLIDA PENDIENTE DE REVISIÓN DE LA CGR</v>
      </c>
      <c r="AE227" s="113" t="s">
        <v>2758</v>
      </c>
      <c r="AF227" s="98" t="str">
        <f t="shared" si="67"/>
        <v>H35AF2023</v>
      </c>
      <c r="AG227" s="78">
        <f t="shared" si="68"/>
        <v>1</v>
      </c>
      <c r="AH227" s="78" t="str">
        <f t="shared" si="69"/>
        <v>H35AF2023 - 1</v>
      </c>
      <c r="AI227" s="92">
        <f t="shared" si="70"/>
        <v>5</v>
      </c>
      <c r="AJ227" s="92">
        <f t="shared" si="71"/>
        <v>5</v>
      </c>
      <c r="AK227" s="92" t="str">
        <f t="shared" si="72"/>
        <v>H35AF2023.</v>
      </c>
      <c r="AL227" s="92" t="str">
        <f t="shared" si="73"/>
        <v>H35AF2023</v>
      </c>
      <c r="AM227" s="83"/>
      <c r="AN227" s="84"/>
      <c r="AO227" s="77"/>
    </row>
    <row r="228" spans="1:41" s="11" customFormat="1" ht="291.95" customHeight="1" x14ac:dyDescent="0.2">
      <c r="A228" s="110">
        <f>IF(ISBLANK(F228),"",COUNTA($F$2:F228))</f>
        <v>148</v>
      </c>
      <c r="B228" s="111">
        <f t="shared" si="75"/>
        <v>227</v>
      </c>
      <c r="C228" s="111">
        <v>2024</v>
      </c>
      <c r="D228" s="111"/>
      <c r="E228" s="112" t="s">
        <v>408</v>
      </c>
      <c r="F228" s="112" t="s">
        <v>408</v>
      </c>
      <c r="G228" s="113" t="s">
        <v>21</v>
      </c>
      <c r="H228" s="114" t="s">
        <v>2980</v>
      </c>
      <c r="I228" s="114" t="s">
        <v>2981</v>
      </c>
      <c r="J228" s="114" t="s">
        <v>2982</v>
      </c>
      <c r="K228" s="114" t="s">
        <v>2983</v>
      </c>
      <c r="L228" s="113" t="s">
        <v>2984</v>
      </c>
      <c r="M228" s="125">
        <v>1</v>
      </c>
      <c r="N228" s="129">
        <v>45505</v>
      </c>
      <c r="O228" s="129">
        <v>45656</v>
      </c>
      <c r="P228" s="118">
        <f t="shared" si="74"/>
        <v>21.571428571428573</v>
      </c>
      <c r="Q228" s="125" t="s">
        <v>231</v>
      </c>
      <c r="R228" s="125" t="s">
        <v>1701</v>
      </c>
      <c r="S228" s="111">
        <v>0</v>
      </c>
      <c r="T228" s="119"/>
      <c r="U228" s="120"/>
      <c r="V228" s="121">
        <f t="shared" si="59"/>
        <v>-1521.8666666666666</v>
      </c>
      <c r="W228" s="122">
        <f t="shared" si="60"/>
        <v>0</v>
      </c>
      <c r="X228" s="123">
        <f t="shared" si="61"/>
        <v>0</v>
      </c>
      <c r="Y228" s="123">
        <f t="shared" si="62"/>
        <v>0</v>
      </c>
      <c r="Z228" s="123">
        <f t="shared" si="63"/>
        <v>21.571428571428573</v>
      </c>
      <c r="AA228" s="111"/>
      <c r="AB228" s="111" t="str">
        <f t="shared" si="64"/>
        <v>VENCIDA</v>
      </c>
      <c r="AC228" s="111" t="str">
        <f t="shared" si="65"/>
        <v>VENCIDO</v>
      </c>
      <c r="AD228" s="111" t="str">
        <f t="shared" si="66"/>
        <v>VENCIDA</v>
      </c>
      <c r="AE228" s="113" t="s">
        <v>2758</v>
      </c>
      <c r="AF228" s="98" t="str">
        <f t="shared" si="67"/>
        <v>H36AF2023</v>
      </c>
      <c r="AG228" s="78">
        <f t="shared" si="68"/>
        <v>1</v>
      </c>
      <c r="AH228" s="78" t="str">
        <f t="shared" si="69"/>
        <v>H36AF2023 - 1</v>
      </c>
      <c r="AI228" s="92">
        <f t="shared" si="70"/>
        <v>1</v>
      </c>
      <c r="AJ228" s="92">
        <f t="shared" si="71"/>
        <v>1</v>
      </c>
      <c r="AK228" s="92" t="str">
        <f t="shared" si="72"/>
        <v>H36AF2023.</v>
      </c>
      <c r="AL228" s="92" t="str">
        <f t="shared" si="73"/>
        <v>H36AF2023</v>
      </c>
      <c r="AM228" s="83"/>
      <c r="AN228" s="84"/>
      <c r="AO228" s="77"/>
    </row>
    <row r="229" spans="1:41" s="11" customFormat="1" ht="291.95" customHeight="1" x14ac:dyDescent="0.2">
      <c r="A229" s="110">
        <f>IF(ISBLANK(F229),"",COUNTA($F$2:F229))</f>
        <v>149</v>
      </c>
      <c r="B229" s="111">
        <f t="shared" si="75"/>
        <v>228</v>
      </c>
      <c r="C229" s="111">
        <v>2024</v>
      </c>
      <c r="D229" s="111"/>
      <c r="E229" s="111" t="s">
        <v>637</v>
      </c>
      <c r="F229" s="112" t="s">
        <v>407</v>
      </c>
      <c r="G229" s="113" t="s">
        <v>109</v>
      </c>
      <c r="H229" s="114" t="s">
        <v>2985</v>
      </c>
      <c r="I229" s="114" t="s">
        <v>2986</v>
      </c>
      <c r="J229" s="114" t="s">
        <v>2987</v>
      </c>
      <c r="K229" s="114" t="s">
        <v>2988</v>
      </c>
      <c r="L229" s="113" t="s">
        <v>2989</v>
      </c>
      <c r="M229" s="113">
        <v>1</v>
      </c>
      <c r="N229" s="130">
        <v>45489</v>
      </c>
      <c r="O229" s="130">
        <v>45657</v>
      </c>
      <c r="P229" s="118">
        <f t="shared" si="74"/>
        <v>24</v>
      </c>
      <c r="Q229" s="113" t="s">
        <v>1248</v>
      </c>
      <c r="R229" s="113" t="s">
        <v>1739</v>
      </c>
      <c r="S229" s="111">
        <v>0</v>
      </c>
      <c r="T229" s="119"/>
      <c r="U229" s="120"/>
      <c r="V229" s="121">
        <f t="shared" si="59"/>
        <v>-1521.9</v>
      </c>
      <c r="W229" s="122">
        <f t="shared" si="60"/>
        <v>0</v>
      </c>
      <c r="X229" s="123">
        <f t="shared" si="61"/>
        <v>0</v>
      </c>
      <c r="Y229" s="123">
        <f t="shared" si="62"/>
        <v>0</v>
      </c>
      <c r="Z229" s="123">
        <f t="shared" si="63"/>
        <v>24</v>
      </c>
      <c r="AA229" s="111"/>
      <c r="AB229" s="111" t="str">
        <f t="shared" si="64"/>
        <v>PRÓXIMA A VENCER</v>
      </c>
      <c r="AC229" s="111" t="str">
        <f t="shared" si="65"/>
        <v>VENCIDO</v>
      </c>
      <c r="AD229" s="111" t="str">
        <f t="shared" si="66"/>
        <v>EN EJECUCIÓN</v>
      </c>
      <c r="AE229" s="113" t="s">
        <v>2758</v>
      </c>
      <c r="AF229" s="98" t="str">
        <f t="shared" si="67"/>
        <v>H37AF2023</v>
      </c>
      <c r="AG229" s="78">
        <f t="shared" si="68"/>
        <v>1</v>
      </c>
      <c r="AH229" s="78" t="str">
        <f t="shared" si="69"/>
        <v>H37AF2023 - 1</v>
      </c>
      <c r="AI229" s="92">
        <f t="shared" si="70"/>
        <v>2</v>
      </c>
      <c r="AJ229" s="92">
        <f t="shared" si="71"/>
        <v>1</v>
      </c>
      <c r="AK229" s="92" t="str">
        <f t="shared" si="72"/>
        <v>H37AF2023.</v>
      </c>
      <c r="AL229" s="92" t="str">
        <f t="shared" si="73"/>
        <v>H37AF2023</v>
      </c>
      <c r="AM229" s="83"/>
      <c r="AN229" s="84"/>
      <c r="AO229" s="77"/>
    </row>
    <row r="230" spans="1:41" s="11" customFormat="1" ht="291.95" customHeight="1" x14ac:dyDescent="0.2">
      <c r="A230" s="110" t="str">
        <f>IF(ISBLANK(F230),"",COUNTA($F$2:F230))</f>
        <v/>
      </c>
      <c r="B230" s="111">
        <f t="shared" si="75"/>
        <v>229</v>
      </c>
      <c r="C230" s="111">
        <v>2024</v>
      </c>
      <c r="D230" s="111"/>
      <c r="E230" s="111"/>
      <c r="F230" s="112"/>
      <c r="G230" s="113" t="s">
        <v>109</v>
      </c>
      <c r="H230" s="114" t="s">
        <v>2990</v>
      </c>
      <c r="I230" s="114" t="s">
        <v>2986</v>
      </c>
      <c r="J230" s="114" t="s">
        <v>2991</v>
      </c>
      <c r="K230" s="114" t="s">
        <v>2992</v>
      </c>
      <c r="L230" s="113" t="s">
        <v>2993</v>
      </c>
      <c r="M230" s="113">
        <v>1</v>
      </c>
      <c r="N230" s="130">
        <v>45504</v>
      </c>
      <c r="O230" s="130">
        <v>45596</v>
      </c>
      <c r="P230" s="118">
        <f t="shared" si="74"/>
        <v>13.142857142857142</v>
      </c>
      <c r="Q230" s="113" t="s">
        <v>1055</v>
      </c>
      <c r="R230" s="113" t="s">
        <v>1734</v>
      </c>
      <c r="S230" s="111">
        <v>0</v>
      </c>
      <c r="T230" s="119"/>
      <c r="U230" s="120"/>
      <c r="V230" s="121">
        <f t="shared" si="59"/>
        <v>-1519.8666666666666</v>
      </c>
      <c r="W230" s="122">
        <f t="shared" si="60"/>
        <v>0</v>
      </c>
      <c r="X230" s="123">
        <f t="shared" si="61"/>
        <v>0</v>
      </c>
      <c r="Y230" s="123">
        <f t="shared" si="62"/>
        <v>0</v>
      </c>
      <c r="Z230" s="123">
        <f t="shared" si="63"/>
        <v>13.142857142857142</v>
      </c>
      <c r="AA230" s="111"/>
      <c r="AB230" s="111" t="str">
        <f t="shared" si="64"/>
        <v>VENCIDA</v>
      </c>
      <c r="AC230" s="111" t="str">
        <f t="shared" si="65"/>
        <v/>
      </c>
      <c r="AD230" s="111" t="str">
        <f t="shared" si="66"/>
        <v>VENCIDA</v>
      </c>
      <c r="AE230" s="113" t="s">
        <v>2758</v>
      </c>
      <c r="AF230" s="98" t="str">
        <f t="shared" si="67"/>
        <v>H37AF2023</v>
      </c>
      <c r="AG230" s="78">
        <f t="shared" si="68"/>
        <v>2</v>
      </c>
      <c r="AH230" s="78" t="str">
        <f t="shared" si="69"/>
        <v>H37AF2023 - 2</v>
      </c>
      <c r="AI230" s="92">
        <f t="shared" si="70"/>
        <v>1</v>
      </c>
      <c r="AJ230" s="92">
        <f t="shared" si="71"/>
        <v>1</v>
      </c>
      <c r="AK230" s="92" t="str">
        <f t="shared" si="72"/>
        <v>H37AF2023.</v>
      </c>
      <c r="AL230" s="92" t="str">
        <f t="shared" si="73"/>
        <v>H37AF2023</v>
      </c>
      <c r="AM230" s="83"/>
      <c r="AN230" s="84"/>
      <c r="AO230" s="77"/>
    </row>
    <row r="231" spans="1:41" s="11" customFormat="1" ht="291.95" customHeight="1" x14ac:dyDescent="0.2">
      <c r="A231" s="110">
        <f>IF(ISBLANK(F231),"",COUNTA($F$2:F231))</f>
        <v>150</v>
      </c>
      <c r="B231" s="111">
        <f t="shared" si="75"/>
        <v>230</v>
      </c>
      <c r="C231" s="111">
        <v>2024</v>
      </c>
      <c r="D231" s="111"/>
      <c r="E231" s="112" t="s">
        <v>408</v>
      </c>
      <c r="F231" s="112" t="s">
        <v>408</v>
      </c>
      <c r="G231" s="113" t="s">
        <v>2994</v>
      </c>
      <c r="H231" s="114" t="s">
        <v>2995</v>
      </c>
      <c r="I231" s="114" t="s">
        <v>2996</v>
      </c>
      <c r="J231" s="114" t="s">
        <v>2987</v>
      </c>
      <c r="K231" s="114" t="s">
        <v>2997</v>
      </c>
      <c r="L231" s="113" t="s">
        <v>2989</v>
      </c>
      <c r="M231" s="113">
        <v>1</v>
      </c>
      <c r="N231" s="130">
        <v>45489</v>
      </c>
      <c r="O231" s="130">
        <v>45657</v>
      </c>
      <c r="P231" s="118">
        <f t="shared" si="74"/>
        <v>24</v>
      </c>
      <c r="Q231" s="113" t="s">
        <v>1248</v>
      </c>
      <c r="R231" s="113" t="s">
        <v>1739</v>
      </c>
      <c r="S231" s="111">
        <v>0</v>
      </c>
      <c r="T231" s="119"/>
      <c r="U231" s="120"/>
      <c r="V231" s="121">
        <f t="shared" si="59"/>
        <v>-1521.9</v>
      </c>
      <c r="W231" s="122">
        <f t="shared" si="60"/>
        <v>0</v>
      </c>
      <c r="X231" s="123">
        <f t="shared" si="61"/>
        <v>0</v>
      </c>
      <c r="Y231" s="123">
        <f t="shared" si="62"/>
        <v>0</v>
      </c>
      <c r="Z231" s="123">
        <f t="shared" si="63"/>
        <v>24</v>
      </c>
      <c r="AA231" s="111"/>
      <c r="AB231" s="111" t="str">
        <f t="shared" si="64"/>
        <v>PRÓXIMA A VENCER</v>
      </c>
      <c r="AC231" s="111" t="str">
        <f t="shared" si="65"/>
        <v>PRÓXIMO A VENCER</v>
      </c>
      <c r="AD231" s="111" t="str">
        <f t="shared" si="66"/>
        <v>EN EJECUCIÓN</v>
      </c>
      <c r="AE231" s="113" t="s">
        <v>2758</v>
      </c>
      <c r="AF231" s="98" t="str">
        <f t="shared" si="67"/>
        <v>H38AF2023</v>
      </c>
      <c r="AG231" s="78">
        <f t="shared" si="68"/>
        <v>1</v>
      </c>
      <c r="AH231" s="78" t="str">
        <f t="shared" si="69"/>
        <v>H38AF2023 - 1</v>
      </c>
      <c r="AI231" s="92">
        <f t="shared" si="70"/>
        <v>2</v>
      </c>
      <c r="AJ231" s="92">
        <f t="shared" si="71"/>
        <v>2</v>
      </c>
      <c r="AK231" s="92" t="str">
        <f t="shared" si="72"/>
        <v>H38AF2023.</v>
      </c>
      <c r="AL231" s="92" t="str">
        <f t="shared" si="73"/>
        <v>H38AF2023</v>
      </c>
      <c r="AM231" s="83"/>
      <c r="AN231" s="84"/>
      <c r="AO231" s="77"/>
    </row>
    <row r="232" spans="1:41" s="11" customFormat="1" ht="291.95" customHeight="1" x14ac:dyDescent="0.2">
      <c r="A232" s="110">
        <f>IF(ISBLANK(F232),"",COUNTA($F$2:F232))</f>
        <v>151</v>
      </c>
      <c r="B232" s="111">
        <f t="shared" si="75"/>
        <v>231</v>
      </c>
      <c r="C232" s="111">
        <v>2024</v>
      </c>
      <c r="D232" s="111"/>
      <c r="E232" s="111" t="s">
        <v>637</v>
      </c>
      <c r="F232" s="112" t="s">
        <v>407</v>
      </c>
      <c r="G232" s="113" t="s">
        <v>1502</v>
      </c>
      <c r="H232" s="114" t="s">
        <v>2998</v>
      </c>
      <c r="I232" s="114" t="s">
        <v>2999</v>
      </c>
      <c r="J232" s="114" t="s">
        <v>2987</v>
      </c>
      <c r="K232" s="114" t="s">
        <v>2997</v>
      </c>
      <c r="L232" s="113" t="s">
        <v>2989</v>
      </c>
      <c r="M232" s="113">
        <v>1</v>
      </c>
      <c r="N232" s="130">
        <v>45489</v>
      </c>
      <c r="O232" s="130">
        <v>45657</v>
      </c>
      <c r="P232" s="118">
        <f t="shared" si="74"/>
        <v>24</v>
      </c>
      <c r="Q232" s="125" t="s">
        <v>1055</v>
      </c>
      <c r="R232" s="113" t="s">
        <v>1734</v>
      </c>
      <c r="S232" s="111">
        <v>0</v>
      </c>
      <c r="T232" s="119"/>
      <c r="U232" s="120"/>
      <c r="V232" s="121">
        <f t="shared" ref="V232:V295" si="76">(U232-O232)/30</f>
        <v>-1521.9</v>
      </c>
      <c r="W232" s="122">
        <f t="shared" ref="W232:W295" si="77">IF(S232/M232&gt;1,100,+S232/M232*100)</f>
        <v>0</v>
      </c>
      <c r="X232" s="123">
        <f t="shared" ref="X232:X295" si="78">+P232*W232/100</f>
        <v>0</v>
      </c>
      <c r="Y232" s="123">
        <f t="shared" ref="Y232:Y295" si="79">IF(O232&lt;=$AN$1,X232,0)</f>
        <v>0</v>
      </c>
      <c r="Z232" s="123">
        <f t="shared" ref="Z232:Z295" si="80">IF($AN$1&gt;=O232,P232,0)</f>
        <v>24</v>
      </c>
      <c r="AA232" s="111"/>
      <c r="AB232" s="111" t="str">
        <f t="shared" si="64"/>
        <v>PRÓXIMA A VENCER</v>
      </c>
      <c r="AC232" s="111" t="str">
        <f t="shared" si="65"/>
        <v>PRÓXIMO A VENCER</v>
      </c>
      <c r="AD232" s="111" t="str">
        <f t="shared" si="66"/>
        <v>EN EJECUCIÓN</v>
      </c>
      <c r="AE232" s="113" t="s">
        <v>2758</v>
      </c>
      <c r="AF232" s="98" t="str">
        <f t="shared" si="67"/>
        <v>H39AF2023</v>
      </c>
      <c r="AG232" s="78">
        <f t="shared" si="68"/>
        <v>1</v>
      </c>
      <c r="AH232" s="78" t="str">
        <f t="shared" si="69"/>
        <v>H39AF2023 - 1</v>
      </c>
      <c r="AI232" s="92">
        <f t="shared" si="70"/>
        <v>2</v>
      </c>
      <c r="AJ232" s="92">
        <f t="shared" si="71"/>
        <v>2</v>
      </c>
      <c r="AK232" s="92" t="str">
        <f t="shared" si="72"/>
        <v>H39AF2023.</v>
      </c>
      <c r="AL232" s="92" t="str">
        <f t="shared" si="73"/>
        <v>H39AF2023</v>
      </c>
      <c r="AM232" s="83"/>
      <c r="AN232" s="84"/>
      <c r="AO232" s="77"/>
    </row>
    <row r="233" spans="1:41" s="11" customFormat="1" ht="291.95" customHeight="1" x14ac:dyDescent="0.2">
      <c r="A233" s="110">
        <f>IF(ISBLANK(F233),"",COUNTA($F$2:F233))</f>
        <v>152</v>
      </c>
      <c r="B233" s="111">
        <f t="shared" si="75"/>
        <v>232</v>
      </c>
      <c r="C233" s="111">
        <v>2024</v>
      </c>
      <c r="D233" s="111"/>
      <c r="E233" s="111" t="s">
        <v>637</v>
      </c>
      <c r="F233" s="112" t="s">
        <v>407</v>
      </c>
      <c r="G233" s="113" t="s">
        <v>15</v>
      </c>
      <c r="H233" s="114" t="s">
        <v>3000</v>
      </c>
      <c r="I233" s="114" t="s">
        <v>3001</v>
      </c>
      <c r="J233" s="114" t="s">
        <v>3002</v>
      </c>
      <c r="K233" s="114" t="s">
        <v>3003</v>
      </c>
      <c r="L233" s="113" t="s">
        <v>3004</v>
      </c>
      <c r="M233" s="125">
        <v>1</v>
      </c>
      <c r="N233" s="130">
        <v>45503</v>
      </c>
      <c r="O233" s="130">
        <v>45657</v>
      </c>
      <c r="P233" s="118">
        <f t="shared" si="74"/>
        <v>22</v>
      </c>
      <c r="Q233" s="125" t="s">
        <v>1055</v>
      </c>
      <c r="R233" s="113" t="s">
        <v>1734</v>
      </c>
      <c r="S233" s="111">
        <v>0</v>
      </c>
      <c r="T233" s="119"/>
      <c r="U233" s="120"/>
      <c r="V233" s="121">
        <f t="shared" si="76"/>
        <v>-1521.9</v>
      </c>
      <c r="W233" s="122">
        <f t="shared" si="77"/>
        <v>0</v>
      </c>
      <c r="X233" s="123">
        <f t="shared" si="78"/>
        <v>0</v>
      </c>
      <c r="Y233" s="123">
        <f t="shared" si="79"/>
        <v>0</v>
      </c>
      <c r="Z233" s="123">
        <f t="shared" si="80"/>
        <v>22</v>
      </c>
      <c r="AA233" s="111"/>
      <c r="AB233" s="111" t="str">
        <f t="shared" si="64"/>
        <v>PRÓXIMA A VENCER</v>
      </c>
      <c r="AC233" s="111" t="str">
        <f t="shared" si="65"/>
        <v>PRÓXIMO A VENCER</v>
      </c>
      <c r="AD233" s="111" t="str">
        <f t="shared" si="66"/>
        <v>EN EJECUCIÓN</v>
      </c>
      <c r="AE233" s="113" t="s">
        <v>2758</v>
      </c>
      <c r="AF233" s="98" t="str">
        <f t="shared" si="67"/>
        <v>H40AF2023</v>
      </c>
      <c r="AG233" s="78">
        <f t="shared" si="68"/>
        <v>1</v>
      </c>
      <c r="AH233" s="78" t="str">
        <f t="shared" si="69"/>
        <v>H40AF2023 - 1</v>
      </c>
      <c r="AI233" s="92">
        <f t="shared" si="70"/>
        <v>2</v>
      </c>
      <c r="AJ233" s="92">
        <f t="shared" si="71"/>
        <v>2</v>
      </c>
      <c r="AK233" s="92" t="str">
        <f t="shared" si="72"/>
        <v>H40AF2023.</v>
      </c>
      <c r="AL233" s="92" t="str">
        <f t="shared" si="73"/>
        <v>H40AF2023</v>
      </c>
      <c r="AM233" s="83"/>
      <c r="AN233" s="84"/>
      <c r="AO233" s="77"/>
    </row>
    <row r="234" spans="1:41" s="11" customFormat="1" ht="291.95" customHeight="1" x14ac:dyDescent="0.2">
      <c r="A234" s="110" t="str">
        <f>IF(ISBLANK(F234),"",COUNTA($F$2:F234))</f>
        <v/>
      </c>
      <c r="B234" s="111">
        <f t="shared" si="75"/>
        <v>233</v>
      </c>
      <c r="C234" s="111">
        <v>2024</v>
      </c>
      <c r="D234" s="111"/>
      <c r="E234" s="111"/>
      <c r="F234" s="112"/>
      <c r="G234" s="113" t="s">
        <v>15</v>
      </c>
      <c r="H234" s="114" t="s">
        <v>3005</v>
      </c>
      <c r="I234" s="114" t="s">
        <v>3001</v>
      </c>
      <c r="J234" s="114" t="s">
        <v>3006</v>
      </c>
      <c r="K234" s="114" t="s">
        <v>3007</v>
      </c>
      <c r="L234" s="113" t="s">
        <v>3008</v>
      </c>
      <c r="M234" s="113">
        <v>1</v>
      </c>
      <c r="N234" s="130">
        <v>45489</v>
      </c>
      <c r="O234" s="130">
        <v>45565</v>
      </c>
      <c r="P234" s="118">
        <f t="shared" si="74"/>
        <v>10.857142857142858</v>
      </c>
      <c r="Q234" s="125" t="s">
        <v>1055</v>
      </c>
      <c r="R234" s="113" t="s">
        <v>1734</v>
      </c>
      <c r="S234" s="111">
        <v>1</v>
      </c>
      <c r="T234" s="119"/>
      <c r="U234" s="120">
        <v>45559</v>
      </c>
      <c r="V234" s="121">
        <f t="shared" si="76"/>
        <v>-0.2</v>
      </c>
      <c r="W234" s="122">
        <f t="shared" si="77"/>
        <v>100</v>
      </c>
      <c r="X234" s="123">
        <f t="shared" si="78"/>
        <v>10.857142857142858</v>
      </c>
      <c r="Y234" s="123">
        <f t="shared" si="79"/>
        <v>10.857142857142858</v>
      </c>
      <c r="Z234" s="123">
        <f t="shared" si="80"/>
        <v>10.857142857142858</v>
      </c>
      <c r="AA234" s="111"/>
      <c r="AB234" s="111" t="str">
        <f t="shared" si="64"/>
        <v>CUMPLIDA</v>
      </c>
      <c r="AC234" s="111" t="str">
        <f t="shared" si="65"/>
        <v/>
      </c>
      <c r="AD234" s="111" t="str">
        <f t="shared" si="66"/>
        <v>CUMPLIDA PENDIENTE DE REVISIÓN DE LA CGR</v>
      </c>
      <c r="AE234" s="113" t="s">
        <v>2758</v>
      </c>
      <c r="AF234" s="98" t="str">
        <f t="shared" si="67"/>
        <v>H40AF2023</v>
      </c>
      <c r="AG234" s="78">
        <f t="shared" si="68"/>
        <v>2</v>
      </c>
      <c r="AH234" s="78" t="str">
        <f t="shared" si="69"/>
        <v>H40AF2023 - 2</v>
      </c>
      <c r="AI234" s="92">
        <f t="shared" si="70"/>
        <v>5</v>
      </c>
      <c r="AJ234" s="92">
        <f t="shared" si="71"/>
        <v>5</v>
      </c>
      <c r="AK234" s="92" t="str">
        <f t="shared" si="72"/>
        <v>H40AF2023.</v>
      </c>
      <c r="AL234" s="92" t="str">
        <f t="shared" si="73"/>
        <v>H40AF2023</v>
      </c>
      <c r="AM234" s="83"/>
      <c r="AN234" s="84"/>
      <c r="AO234" s="77"/>
    </row>
    <row r="235" spans="1:41" s="11" customFormat="1" ht="291.95" customHeight="1" x14ac:dyDescent="0.2">
      <c r="A235" s="110">
        <f>IF(ISBLANK(F235),"",COUNTA($F$2:F235))</f>
        <v>153</v>
      </c>
      <c r="B235" s="111">
        <f t="shared" si="75"/>
        <v>234</v>
      </c>
      <c r="C235" s="111">
        <v>2024</v>
      </c>
      <c r="D235" s="111"/>
      <c r="E235" s="111" t="s">
        <v>637</v>
      </c>
      <c r="F235" s="112" t="s">
        <v>407</v>
      </c>
      <c r="G235" s="113" t="s">
        <v>1502</v>
      </c>
      <c r="H235" s="114" t="s">
        <v>3009</v>
      </c>
      <c r="I235" s="114" t="s">
        <v>3010</v>
      </c>
      <c r="J235" s="114" t="s">
        <v>3011</v>
      </c>
      <c r="K235" s="114" t="s">
        <v>3012</v>
      </c>
      <c r="L235" s="113" t="s">
        <v>3013</v>
      </c>
      <c r="M235" s="125">
        <v>1</v>
      </c>
      <c r="N235" s="131">
        <v>45483</v>
      </c>
      <c r="O235" s="131">
        <v>45657</v>
      </c>
      <c r="P235" s="118">
        <f t="shared" si="74"/>
        <v>24.857142857142858</v>
      </c>
      <c r="Q235" s="125" t="s">
        <v>1401</v>
      </c>
      <c r="R235" s="113" t="s">
        <v>1734</v>
      </c>
      <c r="S235" s="111">
        <v>0</v>
      </c>
      <c r="T235" s="119"/>
      <c r="U235" s="120"/>
      <c r="V235" s="121">
        <f t="shared" si="76"/>
        <v>-1521.9</v>
      </c>
      <c r="W235" s="122">
        <f t="shared" si="77"/>
        <v>0</v>
      </c>
      <c r="X235" s="123">
        <f t="shared" si="78"/>
        <v>0</v>
      </c>
      <c r="Y235" s="123">
        <f t="shared" si="79"/>
        <v>0</v>
      </c>
      <c r="Z235" s="123">
        <f t="shared" si="80"/>
        <v>24.857142857142858</v>
      </c>
      <c r="AA235" s="111"/>
      <c r="AB235" s="111" t="str">
        <f t="shared" si="64"/>
        <v>PRÓXIMA A VENCER</v>
      </c>
      <c r="AC235" s="111" t="str">
        <f t="shared" si="65"/>
        <v>PRÓXIMO A VENCER</v>
      </c>
      <c r="AD235" s="111" t="str">
        <f t="shared" si="66"/>
        <v>EN EJECUCIÓN</v>
      </c>
      <c r="AE235" s="113" t="s">
        <v>2758</v>
      </c>
      <c r="AF235" s="98" t="str">
        <f t="shared" si="67"/>
        <v>H41AF2023</v>
      </c>
      <c r="AG235" s="78">
        <f t="shared" si="68"/>
        <v>1</v>
      </c>
      <c r="AH235" s="78" t="str">
        <f t="shared" si="69"/>
        <v>H41AF2023 - 1</v>
      </c>
      <c r="AI235" s="92">
        <f t="shared" si="70"/>
        <v>2</v>
      </c>
      <c r="AJ235" s="92">
        <f t="shared" si="71"/>
        <v>2</v>
      </c>
      <c r="AK235" s="92" t="str">
        <f t="shared" si="72"/>
        <v>H41AF2023.</v>
      </c>
      <c r="AL235" s="92" t="str">
        <f t="shared" si="73"/>
        <v>H41AF2023</v>
      </c>
      <c r="AM235" s="83"/>
      <c r="AN235" s="84"/>
      <c r="AO235" s="77"/>
    </row>
    <row r="236" spans="1:41" s="11" customFormat="1" ht="291.95" customHeight="1" x14ac:dyDescent="0.2">
      <c r="A236" s="110">
        <f>IF(ISBLANK(F236),"",COUNTA($F$2:F236))</f>
        <v>154</v>
      </c>
      <c r="B236" s="111">
        <f t="shared" si="75"/>
        <v>235</v>
      </c>
      <c r="C236" s="111">
        <v>2024</v>
      </c>
      <c r="D236" s="111"/>
      <c r="E236" s="111" t="s">
        <v>637</v>
      </c>
      <c r="F236" s="112" t="s">
        <v>407</v>
      </c>
      <c r="G236" s="113" t="s">
        <v>1502</v>
      </c>
      <c r="H236" s="114" t="s">
        <v>3014</v>
      </c>
      <c r="I236" s="114" t="s">
        <v>3015</v>
      </c>
      <c r="J236" s="114" t="s">
        <v>2878</v>
      </c>
      <c r="K236" s="114" t="s">
        <v>2879</v>
      </c>
      <c r="L236" s="113" t="s">
        <v>2880</v>
      </c>
      <c r="M236" s="125">
        <v>1</v>
      </c>
      <c r="N236" s="133">
        <v>45483</v>
      </c>
      <c r="O236" s="134">
        <v>45565</v>
      </c>
      <c r="P236" s="118">
        <f t="shared" si="74"/>
        <v>11.714285714285714</v>
      </c>
      <c r="Q236" s="113" t="s">
        <v>2881</v>
      </c>
      <c r="R236" s="113" t="s">
        <v>2104</v>
      </c>
      <c r="S236" s="111">
        <v>1</v>
      </c>
      <c r="T236" s="119"/>
      <c r="U236" s="120">
        <v>45562</v>
      </c>
      <c r="V236" s="121">
        <f t="shared" si="76"/>
        <v>-0.1</v>
      </c>
      <c r="W236" s="122">
        <f t="shared" si="77"/>
        <v>100</v>
      </c>
      <c r="X236" s="123">
        <f t="shared" si="78"/>
        <v>11.714285714285714</v>
      </c>
      <c r="Y236" s="123">
        <f t="shared" si="79"/>
        <v>11.714285714285714</v>
      </c>
      <c r="Z236" s="123">
        <f t="shared" si="80"/>
        <v>11.714285714285714</v>
      </c>
      <c r="AA236" s="111"/>
      <c r="AB236" s="111" t="str">
        <f t="shared" si="64"/>
        <v>CUMPLIDA</v>
      </c>
      <c r="AC236" s="111" t="str">
        <f t="shared" si="65"/>
        <v>CUMPLIDO</v>
      </c>
      <c r="AD236" s="111" t="str">
        <f t="shared" si="66"/>
        <v>CUMPLIDA PENDIENTE DE REVISIÓN DE LA CGR</v>
      </c>
      <c r="AE236" s="113" t="s">
        <v>2758</v>
      </c>
      <c r="AF236" s="98" t="str">
        <f t="shared" si="67"/>
        <v>H42AF2023</v>
      </c>
      <c r="AG236" s="78">
        <f t="shared" si="68"/>
        <v>1</v>
      </c>
      <c r="AH236" s="78" t="str">
        <f t="shared" si="69"/>
        <v>H42AF2023 - 1</v>
      </c>
      <c r="AI236" s="92">
        <f t="shared" si="70"/>
        <v>5</v>
      </c>
      <c r="AJ236" s="92">
        <f t="shared" si="71"/>
        <v>5</v>
      </c>
      <c r="AK236" s="92" t="str">
        <f t="shared" si="72"/>
        <v>H42AF2023.</v>
      </c>
      <c r="AL236" s="92" t="str">
        <f t="shared" si="73"/>
        <v>H42AF2023</v>
      </c>
      <c r="AM236" s="83"/>
      <c r="AN236" s="84"/>
      <c r="AO236" s="77"/>
    </row>
    <row r="237" spans="1:41" s="11" customFormat="1" ht="291.95" customHeight="1" x14ac:dyDescent="0.2">
      <c r="A237" s="110" t="str">
        <f>IF(ISBLANK(F237),"",COUNTA($F$2:F237))</f>
        <v/>
      </c>
      <c r="B237" s="111">
        <f t="shared" si="75"/>
        <v>236</v>
      </c>
      <c r="C237" s="111">
        <v>2024</v>
      </c>
      <c r="D237" s="111"/>
      <c r="E237" s="111"/>
      <c r="F237" s="112"/>
      <c r="G237" s="113" t="s">
        <v>1502</v>
      </c>
      <c r="H237" s="114" t="s">
        <v>3016</v>
      </c>
      <c r="I237" s="114" t="s">
        <v>3015</v>
      </c>
      <c r="J237" s="114" t="s">
        <v>2878</v>
      </c>
      <c r="K237" s="114" t="s">
        <v>2883</v>
      </c>
      <c r="L237" s="113" t="s">
        <v>2880</v>
      </c>
      <c r="M237" s="125">
        <v>1</v>
      </c>
      <c r="N237" s="133">
        <v>45483</v>
      </c>
      <c r="O237" s="134">
        <v>45565</v>
      </c>
      <c r="P237" s="118">
        <f t="shared" si="74"/>
        <v>11.714285714285714</v>
      </c>
      <c r="Q237" s="113" t="s">
        <v>2881</v>
      </c>
      <c r="R237" s="113" t="s">
        <v>2104</v>
      </c>
      <c r="S237" s="111">
        <v>1</v>
      </c>
      <c r="T237" s="119"/>
      <c r="U237" s="120">
        <v>45562</v>
      </c>
      <c r="V237" s="121">
        <f t="shared" si="76"/>
        <v>-0.1</v>
      </c>
      <c r="W237" s="122">
        <f t="shared" si="77"/>
        <v>100</v>
      </c>
      <c r="X237" s="123">
        <f t="shared" si="78"/>
        <v>11.714285714285714</v>
      </c>
      <c r="Y237" s="123">
        <f t="shared" si="79"/>
        <v>11.714285714285714</v>
      </c>
      <c r="Z237" s="123">
        <f t="shared" si="80"/>
        <v>11.714285714285714</v>
      </c>
      <c r="AA237" s="111"/>
      <c r="AB237" s="111" t="str">
        <f t="shared" si="64"/>
        <v>CUMPLIDA</v>
      </c>
      <c r="AC237" s="111" t="str">
        <f t="shared" si="65"/>
        <v/>
      </c>
      <c r="AD237" s="111" t="str">
        <f t="shared" si="66"/>
        <v>CUMPLIDA PENDIENTE DE REVISIÓN DE LA CGR</v>
      </c>
      <c r="AE237" s="113" t="s">
        <v>2758</v>
      </c>
      <c r="AF237" s="98" t="str">
        <f t="shared" si="67"/>
        <v>H42AF2023</v>
      </c>
      <c r="AG237" s="78">
        <f t="shared" si="68"/>
        <v>2</v>
      </c>
      <c r="AH237" s="78" t="str">
        <f t="shared" si="69"/>
        <v>H42AF2023 - 2</v>
      </c>
      <c r="AI237" s="92">
        <f t="shared" si="70"/>
        <v>5</v>
      </c>
      <c r="AJ237" s="92">
        <f t="shared" si="71"/>
        <v>5</v>
      </c>
      <c r="AK237" s="92" t="str">
        <f t="shared" si="72"/>
        <v>H42AF2023.</v>
      </c>
      <c r="AL237" s="92" t="str">
        <f t="shared" si="73"/>
        <v>H42AF2023</v>
      </c>
      <c r="AM237" s="83"/>
      <c r="AN237" s="84"/>
      <c r="AO237" s="77"/>
    </row>
    <row r="238" spans="1:41" s="11" customFormat="1" ht="291.95" customHeight="1" x14ac:dyDescent="0.2">
      <c r="A238" s="110" t="str">
        <f>IF(ISBLANK(F238),"",COUNTA($F$2:F238))</f>
        <v/>
      </c>
      <c r="B238" s="111">
        <f t="shared" si="75"/>
        <v>237</v>
      </c>
      <c r="C238" s="111">
        <v>2024</v>
      </c>
      <c r="D238" s="111"/>
      <c r="E238" s="111"/>
      <c r="F238" s="112"/>
      <c r="G238" s="113" t="s">
        <v>1502</v>
      </c>
      <c r="H238" s="114" t="s">
        <v>3017</v>
      </c>
      <c r="I238" s="114" t="s">
        <v>3015</v>
      </c>
      <c r="J238" s="114" t="s">
        <v>2878</v>
      </c>
      <c r="K238" s="114" t="s">
        <v>2885</v>
      </c>
      <c r="L238" s="113" t="s">
        <v>2886</v>
      </c>
      <c r="M238" s="125">
        <v>1</v>
      </c>
      <c r="N238" s="133">
        <v>45483</v>
      </c>
      <c r="O238" s="134">
        <v>45565</v>
      </c>
      <c r="P238" s="118">
        <f t="shared" si="74"/>
        <v>11.714285714285714</v>
      </c>
      <c r="Q238" s="113" t="s">
        <v>2881</v>
      </c>
      <c r="R238" s="113" t="s">
        <v>2104</v>
      </c>
      <c r="S238" s="111">
        <v>1</v>
      </c>
      <c r="T238" s="119"/>
      <c r="U238" s="120">
        <v>45562</v>
      </c>
      <c r="V238" s="121">
        <f t="shared" si="76"/>
        <v>-0.1</v>
      </c>
      <c r="W238" s="122">
        <f t="shared" si="77"/>
        <v>100</v>
      </c>
      <c r="X238" s="123">
        <f t="shared" si="78"/>
        <v>11.714285714285714</v>
      </c>
      <c r="Y238" s="123">
        <f t="shared" si="79"/>
        <v>11.714285714285714</v>
      </c>
      <c r="Z238" s="123">
        <f t="shared" si="80"/>
        <v>11.714285714285714</v>
      </c>
      <c r="AA238" s="111"/>
      <c r="AB238" s="111" t="str">
        <f t="shared" si="64"/>
        <v>CUMPLIDA</v>
      </c>
      <c r="AC238" s="111" t="str">
        <f t="shared" si="65"/>
        <v/>
      </c>
      <c r="AD238" s="111" t="str">
        <f t="shared" si="66"/>
        <v>CUMPLIDA PENDIENTE DE REVISIÓN DE LA CGR</v>
      </c>
      <c r="AE238" s="113" t="s">
        <v>2758</v>
      </c>
      <c r="AF238" s="98" t="str">
        <f t="shared" si="67"/>
        <v>H42AF2023</v>
      </c>
      <c r="AG238" s="78">
        <f t="shared" si="68"/>
        <v>3</v>
      </c>
      <c r="AH238" s="78" t="str">
        <f t="shared" si="69"/>
        <v>H42AF2023 - 3</v>
      </c>
      <c r="AI238" s="92">
        <f t="shared" si="70"/>
        <v>5</v>
      </c>
      <c r="AJ238" s="92">
        <f t="shared" si="71"/>
        <v>5</v>
      </c>
      <c r="AK238" s="92" t="str">
        <f t="shared" si="72"/>
        <v>H42AF2023.</v>
      </c>
      <c r="AL238" s="92" t="str">
        <f t="shared" si="73"/>
        <v>H42AF2023</v>
      </c>
      <c r="AM238" s="83"/>
      <c r="AN238" s="84"/>
      <c r="AO238" s="77"/>
    </row>
    <row r="239" spans="1:41" s="11" customFormat="1" ht="291.95" customHeight="1" x14ac:dyDescent="0.2">
      <c r="A239" s="110" t="str">
        <f>IF(ISBLANK(F239),"",COUNTA($F$2:F239))</f>
        <v/>
      </c>
      <c r="B239" s="111">
        <f t="shared" si="75"/>
        <v>238</v>
      </c>
      <c r="C239" s="111">
        <v>2024</v>
      </c>
      <c r="D239" s="111"/>
      <c r="E239" s="111"/>
      <c r="F239" s="112"/>
      <c r="G239" s="113" t="s">
        <v>1502</v>
      </c>
      <c r="H239" s="114" t="s">
        <v>3018</v>
      </c>
      <c r="I239" s="114" t="s">
        <v>3015</v>
      </c>
      <c r="J239" s="114" t="s">
        <v>2878</v>
      </c>
      <c r="K239" s="114" t="s">
        <v>2888</v>
      </c>
      <c r="L239" s="113" t="s">
        <v>2889</v>
      </c>
      <c r="M239" s="125">
        <v>1</v>
      </c>
      <c r="N239" s="133">
        <v>45483</v>
      </c>
      <c r="O239" s="134">
        <v>45565</v>
      </c>
      <c r="P239" s="118">
        <f t="shared" si="74"/>
        <v>11.714285714285714</v>
      </c>
      <c r="Q239" s="113" t="s">
        <v>2881</v>
      </c>
      <c r="R239" s="113" t="s">
        <v>2104</v>
      </c>
      <c r="S239" s="111">
        <v>1</v>
      </c>
      <c r="T239" s="119"/>
      <c r="U239" s="120">
        <v>45562</v>
      </c>
      <c r="V239" s="121">
        <f t="shared" si="76"/>
        <v>-0.1</v>
      </c>
      <c r="W239" s="122">
        <f t="shared" si="77"/>
        <v>100</v>
      </c>
      <c r="X239" s="123">
        <f t="shared" si="78"/>
        <v>11.714285714285714</v>
      </c>
      <c r="Y239" s="123">
        <f t="shared" si="79"/>
        <v>11.714285714285714</v>
      </c>
      <c r="Z239" s="123">
        <f t="shared" si="80"/>
        <v>11.714285714285714</v>
      </c>
      <c r="AA239" s="111"/>
      <c r="AB239" s="111" t="str">
        <f t="shared" si="64"/>
        <v>CUMPLIDA</v>
      </c>
      <c r="AC239" s="111" t="str">
        <f t="shared" si="65"/>
        <v/>
      </c>
      <c r="AD239" s="111" t="str">
        <f t="shared" si="66"/>
        <v>CUMPLIDA PENDIENTE DE REVISIÓN DE LA CGR</v>
      </c>
      <c r="AE239" s="113" t="s">
        <v>2758</v>
      </c>
      <c r="AF239" s="98" t="str">
        <f t="shared" si="67"/>
        <v>H42AF2023</v>
      </c>
      <c r="AG239" s="78">
        <f t="shared" si="68"/>
        <v>4</v>
      </c>
      <c r="AH239" s="78" t="str">
        <f t="shared" si="69"/>
        <v>H42AF2023 - 4</v>
      </c>
      <c r="AI239" s="92">
        <f t="shared" si="70"/>
        <v>5</v>
      </c>
      <c r="AJ239" s="92">
        <f t="shared" si="71"/>
        <v>5</v>
      </c>
      <c r="AK239" s="92" t="str">
        <f t="shared" si="72"/>
        <v>H42AF2023.</v>
      </c>
      <c r="AL239" s="92" t="str">
        <f t="shared" si="73"/>
        <v>H42AF2023</v>
      </c>
      <c r="AM239" s="83"/>
      <c r="AN239" s="84"/>
      <c r="AO239" s="77"/>
    </row>
    <row r="240" spans="1:41" s="11" customFormat="1" ht="291.95" customHeight="1" x14ac:dyDescent="0.2">
      <c r="A240" s="110" t="str">
        <f>IF(ISBLANK(F240),"",COUNTA($F$2:F240))</f>
        <v/>
      </c>
      <c r="B240" s="111">
        <f t="shared" si="75"/>
        <v>239</v>
      </c>
      <c r="C240" s="111">
        <v>2024</v>
      </c>
      <c r="D240" s="111"/>
      <c r="E240" s="111"/>
      <c r="F240" s="112"/>
      <c r="G240" s="113" t="s">
        <v>1502</v>
      </c>
      <c r="H240" s="114" t="s">
        <v>3019</v>
      </c>
      <c r="I240" s="114" t="s">
        <v>3015</v>
      </c>
      <c r="J240" s="114" t="s">
        <v>2878</v>
      </c>
      <c r="K240" s="114" t="s">
        <v>2891</v>
      </c>
      <c r="L240" s="113" t="s">
        <v>2892</v>
      </c>
      <c r="M240" s="125">
        <v>2</v>
      </c>
      <c r="N240" s="133">
        <v>45483</v>
      </c>
      <c r="O240" s="134">
        <v>45565</v>
      </c>
      <c r="P240" s="118">
        <f t="shared" si="74"/>
        <v>11.714285714285714</v>
      </c>
      <c r="Q240" s="113" t="s">
        <v>2881</v>
      </c>
      <c r="R240" s="113" t="s">
        <v>2104</v>
      </c>
      <c r="S240" s="111">
        <v>2</v>
      </c>
      <c r="T240" s="119"/>
      <c r="U240" s="120">
        <v>45562</v>
      </c>
      <c r="V240" s="121">
        <f t="shared" si="76"/>
        <v>-0.1</v>
      </c>
      <c r="W240" s="122">
        <f t="shared" si="77"/>
        <v>100</v>
      </c>
      <c r="X240" s="123">
        <f t="shared" si="78"/>
        <v>11.714285714285714</v>
      </c>
      <c r="Y240" s="123">
        <f t="shared" si="79"/>
        <v>11.714285714285714</v>
      </c>
      <c r="Z240" s="123">
        <f t="shared" si="80"/>
        <v>11.714285714285714</v>
      </c>
      <c r="AA240" s="111"/>
      <c r="AB240" s="111" t="str">
        <f t="shared" si="64"/>
        <v>CUMPLIDA</v>
      </c>
      <c r="AC240" s="111" t="str">
        <f t="shared" si="65"/>
        <v/>
      </c>
      <c r="AD240" s="111" t="str">
        <f t="shared" si="66"/>
        <v>CUMPLIDA PENDIENTE DE REVISIÓN DE LA CGR</v>
      </c>
      <c r="AE240" s="113" t="s">
        <v>2758</v>
      </c>
      <c r="AF240" s="98" t="str">
        <f t="shared" si="67"/>
        <v>H42AF2023</v>
      </c>
      <c r="AG240" s="78">
        <f t="shared" si="68"/>
        <v>5</v>
      </c>
      <c r="AH240" s="78" t="str">
        <f t="shared" si="69"/>
        <v>H42AF2023 - 5</v>
      </c>
      <c r="AI240" s="92">
        <f t="shared" si="70"/>
        <v>5</v>
      </c>
      <c r="AJ240" s="92">
        <f t="shared" si="71"/>
        <v>5</v>
      </c>
      <c r="AK240" s="92" t="str">
        <f t="shared" si="72"/>
        <v>H42AF2023.</v>
      </c>
      <c r="AL240" s="92" t="str">
        <f t="shared" si="73"/>
        <v>H42AF2023</v>
      </c>
      <c r="AM240" s="83"/>
      <c r="AN240" s="84"/>
      <c r="AO240" s="77"/>
    </row>
    <row r="241" spans="1:41" s="11" customFormat="1" ht="291.95" customHeight="1" x14ac:dyDescent="0.2">
      <c r="A241" s="110">
        <f>IF(ISBLANK(F241),"",COUNTA($F$2:F241))</f>
        <v>155</v>
      </c>
      <c r="B241" s="111">
        <f t="shared" si="75"/>
        <v>240</v>
      </c>
      <c r="C241" s="111">
        <v>2024</v>
      </c>
      <c r="D241" s="111"/>
      <c r="E241" s="111" t="s">
        <v>637</v>
      </c>
      <c r="F241" s="112" t="s">
        <v>407</v>
      </c>
      <c r="G241" s="113" t="s">
        <v>1502</v>
      </c>
      <c r="H241" s="114" t="s">
        <v>3020</v>
      </c>
      <c r="I241" s="114" t="s">
        <v>3021</v>
      </c>
      <c r="J241" s="114" t="s">
        <v>2878</v>
      </c>
      <c r="K241" s="114" t="s">
        <v>2879</v>
      </c>
      <c r="L241" s="113" t="s">
        <v>2880</v>
      </c>
      <c r="M241" s="125">
        <v>1</v>
      </c>
      <c r="N241" s="133">
        <v>45483</v>
      </c>
      <c r="O241" s="134">
        <v>45565</v>
      </c>
      <c r="P241" s="118">
        <f t="shared" si="74"/>
        <v>11.714285714285714</v>
      </c>
      <c r="Q241" s="113" t="s">
        <v>2881</v>
      </c>
      <c r="R241" s="113" t="s">
        <v>2104</v>
      </c>
      <c r="S241" s="111">
        <v>1</v>
      </c>
      <c r="T241" s="119"/>
      <c r="U241" s="120">
        <v>45562</v>
      </c>
      <c r="V241" s="121">
        <f t="shared" si="76"/>
        <v>-0.1</v>
      </c>
      <c r="W241" s="122">
        <f t="shared" si="77"/>
        <v>100</v>
      </c>
      <c r="X241" s="123">
        <f t="shared" si="78"/>
        <v>11.714285714285714</v>
      </c>
      <c r="Y241" s="123">
        <f t="shared" si="79"/>
        <v>11.714285714285714</v>
      </c>
      <c r="Z241" s="123">
        <f t="shared" si="80"/>
        <v>11.714285714285714</v>
      </c>
      <c r="AA241" s="111"/>
      <c r="AB241" s="111" t="str">
        <f t="shared" si="64"/>
        <v>CUMPLIDA</v>
      </c>
      <c r="AC241" s="111" t="str">
        <f t="shared" si="65"/>
        <v>CUMPLIDO</v>
      </c>
      <c r="AD241" s="111" t="str">
        <f t="shared" si="66"/>
        <v>CUMPLIDA PENDIENTE DE REVISIÓN DE LA CGR</v>
      </c>
      <c r="AE241" s="113" t="s">
        <v>2758</v>
      </c>
      <c r="AF241" s="98" t="str">
        <f t="shared" si="67"/>
        <v>H43AF2023</v>
      </c>
      <c r="AG241" s="78">
        <f t="shared" si="68"/>
        <v>1</v>
      </c>
      <c r="AH241" s="78" t="str">
        <f t="shared" si="69"/>
        <v>H43AF2023 - 1</v>
      </c>
      <c r="AI241" s="92">
        <f t="shared" si="70"/>
        <v>5</v>
      </c>
      <c r="AJ241" s="92">
        <f t="shared" si="71"/>
        <v>5</v>
      </c>
      <c r="AK241" s="92" t="str">
        <f t="shared" si="72"/>
        <v>H43AF2023.</v>
      </c>
      <c r="AL241" s="92" t="str">
        <f t="shared" si="73"/>
        <v>H43AF2023</v>
      </c>
      <c r="AM241" s="83"/>
      <c r="AN241" s="84"/>
      <c r="AO241" s="77"/>
    </row>
    <row r="242" spans="1:41" s="11" customFormat="1" ht="291.95" customHeight="1" x14ac:dyDescent="0.2">
      <c r="A242" s="110" t="str">
        <f>IF(ISBLANK(F242),"",COUNTA($F$2:F242))</f>
        <v/>
      </c>
      <c r="B242" s="111">
        <f t="shared" si="75"/>
        <v>241</v>
      </c>
      <c r="C242" s="111">
        <v>2024</v>
      </c>
      <c r="D242" s="111"/>
      <c r="E242" s="111"/>
      <c r="F242" s="112"/>
      <c r="G242" s="113" t="s">
        <v>1502</v>
      </c>
      <c r="H242" s="114" t="s">
        <v>3022</v>
      </c>
      <c r="I242" s="114" t="s">
        <v>3021</v>
      </c>
      <c r="J242" s="114" t="s">
        <v>2878</v>
      </c>
      <c r="K242" s="114" t="s">
        <v>2883</v>
      </c>
      <c r="L242" s="113" t="s">
        <v>2880</v>
      </c>
      <c r="M242" s="125">
        <v>1</v>
      </c>
      <c r="N242" s="133">
        <v>45483</v>
      </c>
      <c r="O242" s="134">
        <v>45565</v>
      </c>
      <c r="P242" s="118">
        <f t="shared" si="74"/>
        <v>11.714285714285714</v>
      </c>
      <c r="Q242" s="113" t="s">
        <v>2881</v>
      </c>
      <c r="R242" s="113" t="s">
        <v>2104</v>
      </c>
      <c r="S242" s="111">
        <v>1</v>
      </c>
      <c r="T242" s="119"/>
      <c r="U242" s="120">
        <v>45562</v>
      </c>
      <c r="V242" s="121">
        <f t="shared" si="76"/>
        <v>-0.1</v>
      </c>
      <c r="W242" s="122">
        <f t="shared" si="77"/>
        <v>100</v>
      </c>
      <c r="X242" s="123">
        <f t="shared" si="78"/>
        <v>11.714285714285714</v>
      </c>
      <c r="Y242" s="123">
        <f t="shared" si="79"/>
        <v>11.714285714285714</v>
      </c>
      <c r="Z242" s="123">
        <f t="shared" si="80"/>
        <v>11.714285714285714</v>
      </c>
      <c r="AA242" s="111"/>
      <c r="AB242" s="111" t="str">
        <f t="shared" si="64"/>
        <v>CUMPLIDA</v>
      </c>
      <c r="AC242" s="111" t="str">
        <f t="shared" si="65"/>
        <v/>
      </c>
      <c r="AD242" s="111" t="str">
        <f t="shared" si="66"/>
        <v>CUMPLIDA PENDIENTE DE REVISIÓN DE LA CGR</v>
      </c>
      <c r="AE242" s="113" t="s">
        <v>2758</v>
      </c>
      <c r="AF242" s="98" t="str">
        <f t="shared" si="67"/>
        <v>H43AF2023</v>
      </c>
      <c r="AG242" s="78">
        <f t="shared" si="68"/>
        <v>2</v>
      </c>
      <c r="AH242" s="78" t="str">
        <f t="shared" si="69"/>
        <v>H43AF2023 - 2</v>
      </c>
      <c r="AI242" s="92">
        <f t="shared" si="70"/>
        <v>5</v>
      </c>
      <c r="AJ242" s="92">
        <f t="shared" si="71"/>
        <v>5</v>
      </c>
      <c r="AK242" s="92" t="str">
        <f t="shared" si="72"/>
        <v>H43AF2023.</v>
      </c>
      <c r="AL242" s="92" t="str">
        <f t="shared" si="73"/>
        <v>H43AF2023</v>
      </c>
      <c r="AM242" s="83"/>
      <c r="AN242" s="84"/>
      <c r="AO242" s="77"/>
    </row>
    <row r="243" spans="1:41" s="11" customFormat="1" ht="291.95" customHeight="1" x14ac:dyDescent="0.2">
      <c r="A243" s="110" t="str">
        <f>IF(ISBLANK(F243),"",COUNTA($F$2:F243))</f>
        <v/>
      </c>
      <c r="B243" s="111">
        <f t="shared" si="75"/>
        <v>242</v>
      </c>
      <c r="C243" s="111">
        <v>2024</v>
      </c>
      <c r="D243" s="111"/>
      <c r="E243" s="111"/>
      <c r="F243" s="112"/>
      <c r="G243" s="113" t="s">
        <v>1502</v>
      </c>
      <c r="H243" s="114" t="s">
        <v>3023</v>
      </c>
      <c r="I243" s="114" t="s">
        <v>3021</v>
      </c>
      <c r="J243" s="114" t="s">
        <v>2878</v>
      </c>
      <c r="K243" s="114" t="s">
        <v>2885</v>
      </c>
      <c r="L243" s="113" t="s">
        <v>2886</v>
      </c>
      <c r="M243" s="125">
        <v>1</v>
      </c>
      <c r="N243" s="133">
        <v>45483</v>
      </c>
      <c r="O243" s="134">
        <v>45565</v>
      </c>
      <c r="P243" s="118">
        <f t="shared" si="74"/>
        <v>11.714285714285714</v>
      </c>
      <c r="Q243" s="113" t="s">
        <v>2881</v>
      </c>
      <c r="R243" s="113" t="s">
        <v>2104</v>
      </c>
      <c r="S243" s="111">
        <v>1</v>
      </c>
      <c r="T243" s="119"/>
      <c r="U243" s="120">
        <v>45562</v>
      </c>
      <c r="V243" s="121">
        <f t="shared" si="76"/>
        <v>-0.1</v>
      </c>
      <c r="W243" s="122">
        <f t="shared" si="77"/>
        <v>100</v>
      </c>
      <c r="X243" s="123">
        <f t="shared" si="78"/>
        <v>11.714285714285714</v>
      </c>
      <c r="Y243" s="123">
        <f t="shared" si="79"/>
        <v>11.714285714285714</v>
      </c>
      <c r="Z243" s="123">
        <f t="shared" si="80"/>
        <v>11.714285714285714</v>
      </c>
      <c r="AA243" s="111"/>
      <c r="AB243" s="111" t="str">
        <f t="shared" si="64"/>
        <v>CUMPLIDA</v>
      </c>
      <c r="AC243" s="111" t="str">
        <f t="shared" si="65"/>
        <v/>
      </c>
      <c r="AD243" s="111" t="str">
        <f t="shared" si="66"/>
        <v>CUMPLIDA PENDIENTE DE REVISIÓN DE LA CGR</v>
      </c>
      <c r="AE243" s="113" t="s">
        <v>2758</v>
      </c>
      <c r="AF243" s="98" t="str">
        <f t="shared" si="67"/>
        <v>H43AF2023</v>
      </c>
      <c r="AG243" s="78">
        <f t="shared" si="68"/>
        <v>3</v>
      </c>
      <c r="AH243" s="78" t="str">
        <f t="shared" si="69"/>
        <v>H43AF2023 - 3</v>
      </c>
      <c r="AI243" s="92">
        <f t="shared" si="70"/>
        <v>5</v>
      </c>
      <c r="AJ243" s="92">
        <f t="shared" si="71"/>
        <v>5</v>
      </c>
      <c r="AK243" s="92" t="str">
        <f t="shared" si="72"/>
        <v>H43AF2023.</v>
      </c>
      <c r="AL243" s="92" t="str">
        <f t="shared" si="73"/>
        <v>H43AF2023</v>
      </c>
      <c r="AM243" s="83"/>
      <c r="AN243" s="84"/>
      <c r="AO243" s="77"/>
    </row>
    <row r="244" spans="1:41" s="11" customFormat="1" ht="291.95" customHeight="1" x14ac:dyDescent="0.2">
      <c r="A244" s="110" t="str">
        <f>IF(ISBLANK(F244),"",COUNTA($F$2:F244))</f>
        <v/>
      </c>
      <c r="B244" s="111">
        <f t="shared" si="75"/>
        <v>243</v>
      </c>
      <c r="C244" s="111">
        <v>2024</v>
      </c>
      <c r="D244" s="111"/>
      <c r="E244" s="111"/>
      <c r="F244" s="112"/>
      <c r="G244" s="113" t="s">
        <v>1502</v>
      </c>
      <c r="H244" s="114" t="s">
        <v>3024</v>
      </c>
      <c r="I244" s="114" t="s">
        <v>3021</v>
      </c>
      <c r="J244" s="114" t="s">
        <v>2878</v>
      </c>
      <c r="K244" s="114" t="s">
        <v>2888</v>
      </c>
      <c r="L244" s="113" t="s">
        <v>2889</v>
      </c>
      <c r="M244" s="125">
        <v>1</v>
      </c>
      <c r="N244" s="133">
        <v>45483</v>
      </c>
      <c r="O244" s="134">
        <v>45565</v>
      </c>
      <c r="P244" s="118">
        <f t="shared" si="74"/>
        <v>11.714285714285714</v>
      </c>
      <c r="Q244" s="113" t="s">
        <v>2881</v>
      </c>
      <c r="R244" s="113" t="s">
        <v>2104</v>
      </c>
      <c r="S244" s="111">
        <v>1</v>
      </c>
      <c r="T244" s="119"/>
      <c r="U244" s="120">
        <v>45562</v>
      </c>
      <c r="V244" s="121">
        <f t="shared" si="76"/>
        <v>-0.1</v>
      </c>
      <c r="W244" s="122">
        <f t="shared" si="77"/>
        <v>100</v>
      </c>
      <c r="X244" s="123">
        <f t="shared" si="78"/>
        <v>11.714285714285714</v>
      </c>
      <c r="Y244" s="123">
        <f t="shared" si="79"/>
        <v>11.714285714285714</v>
      </c>
      <c r="Z244" s="123">
        <f t="shared" si="80"/>
        <v>11.714285714285714</v>
      </c>
      <c r="AA244" s="111"/>
      <c r="AB244" s="111" t="str">
        <f t="shared" si="64"/>
        <v>CUMPLIDA</v>
      </c>
      <c r="AC244" s="111" t="str">
        <f t="shared" si="65"/>
        <v/>
      </c>
      <c r="AD244" s="111" t="str">
        <f t="shared" si="66"/>
        <v>CUMPLIDA PENDIENTE DE REVISIÓN DE LA CGR</v>
      </c>
      <c r="AE244" s="113" t="s">
        <v>2758</v>
      </c>
      <c r="AF244" s="98" t="str">
        <f t="shared" si="67"/>
        <v>H43AF2023</v>
      </c>
      <c r="AG244" s="78">
        <f t="shared" si="68"/>
        <v>4</v>
      </c>
      <c r="AH244" s="78" t="str">
        <f t="shared" si="69"/>
        <v>H43AF2023 - 4</v>
      </c>
      <c r="AI244" s="92">
        <f t="shared" si="70"/>
        <v>5</v>
      </c>
      <c r="AJ244" s="92">
        <f t="shared" si="71"/>
        <v>5</v>
      </c>
      <c r="AK244" s="92" t="str">
        <f t="shared" si="72"/>
        <v>H43AF2023.</v>
      </c>
      <c r="AL244" s="92" t="str">
        <f t="shared" si="73"/>
        <v>H43AF2023</v>
      </c>
      <c r="AM244" s="83"/>
      <c r="AN244" s="84"/>
      <c r="AO244" s="77"/>
    </row>
    <row r="245" spans="1:41" s="11" customFormat="1" ht="291.95" customHeight="1" x14ac:dyDescent="0.2">
      <c r="A245" s="110" t="str">
        <f>IF(ISBLANK(F245),"",COUNTA($F$2:F245))</f>
        <v/>
      </c>
      <c r="B245" s="111">
        <f t="shared" si="75"/>
        <v>244</v>
      </c>
      <c r="C245" s="111">
        <v>2024</v>
      </c>
      <c r="D245" s="111"/>
      <c r="E245" s="111"/>
      <c r="F245" s="112"/>
      <c r="G245" s="113" t="s">
        <v>1502</v>
      </c>
      <c r="H245" s="114" t="s">
        <v>3025</v>
      </c>
      <c r="I245" s="114" t="s">
        <v>3021</v>
      </c>
      <c r="J245" s="114" t="s">
        <v>2878</v>
      </c>
      <c r="K245" s="114" t="s">
        <v>2891</v>
      </c>
      <c r="L245" s="113" t="s">
        <v>2892</v>
      </c>
      <c r="M245" s="125">
        <v>2</v>
      </c>
      <c r="N245" s="133">
        <v>45483</v>
      </c>
      <c r="O245" s="134">
        <v>45565</v>
      </c>
      <c r="P245" s="118">
        <f t="shared" si="74"/>
        <v>11.714285714285714</v>
      </c>
      <c r="Q245" s="113" t="s">
        <v>2881</v>
      </c>
      <c r="R245" s="113" t="s">
        <v>2104</v>
      </c>
      <c r="S245" s="111">
        <v>2</v>
      </c>
      <c r="T245" s="119"/>
      <c r="U245" s="120">
        <v>45562</v>
      </c>
      <c r="V245" s="121">
        <f t="shared" si="76"/>
        <v>-0.1</v>
      </c>
      <c r="W245" s="122">
        <f t="shared" si="77"/>
        <v>100</v>
      </c>
      <c r="X245" s="123">
        <f t="shared" si="78"/>
        <v>11.714285714285714</v>
      </c>
      <c r="Y245" s="123">
        <f t="shared" si="79"/>
        <v>11.714285714285714</v>
      </c>
      <c r="Z245" s="123">
        <f t="shared" si="80"/>
        <v>11.714285714285714</v>
      </c>
      <c r="AA245" s="111"/>
      <c r="AB245" s="111" t="str">
        <f t="shared" si="64"/>
        <v>CUMPLIDA</v>
      </c>
      <c r="AC245" s="111" t="str">
        <f t="shared" si="65"/>
        <v/>
      </c>
      <c r="AD245" s="111" t="str">
        <f t="shared" si="66"/>
        <v>CUMPLIDA PENDIENTE DE REVISIÓN DE LA CGR</v>
      </c>
      <c r="AE245" s="113" t="s">
        <v>2758</v>
      </c>
      <c r="AF245" s="98" t="str">
        <f t="shared" si="67"/>
        <v>H43AF2023</v>
      </c>
      <c r="AG245" s="78">
        <f t="shared" si="68"/>
        <v>5</v>
      </c>
      <c r="AH245" s="78" t="str">
        <f t="shared" si="69"/>
        <v>H43AF2023 - 5</v>
      </c>
      <c r="AI245" s="92">
        <f t="shared" si="70"/>
        <v>5</v>
      </c>
      <c r="AJ245" s="92">
        <f t="shared" si="71"/>
        <v>5</v>
      </c>
      <c r="AK245" s="92" t="str">
        <f t="shared" si="72"/>
        <v>H43AF2023.</v>
      </c>
      <c r="AL245" s="92" t="str">
        <f t="shared" si="73"/>
        <v>H43AF2023</v>
      </c>
      <c r="AM245" s="83"/>
      <c r="AN245" s="84"/>
      <c r="AO245" s="77"/>
    </row>
    <row r="246" spans="1:41" s="11" customFormat="1" ht="291.95" customHeight="1" x14ac:dyDescent="0.2">
      <c r="A246" s="110">
        <f>IF(ISBLANK(F246),"",COUNTA($F$2:F246))</f>
        <v>156</v>
      </c>
      <c r="B246" s="111">
        <f t="shared" si="75"/>
        <v>245</v>
      </c>
      <c r="C246" s="111">
        <v>2024</v>
      </c>
      <c r="D246" s="111"/>
      <c r="E246" s="111" t="s">
        <v>637</v>
      </c>
      <c r="F246" s="112" t="s">
        <v>407</v>
      </c>
      <c r="G246" s="113" t="s">
        <v>1502</v>
      </c>
      <c r="H246" s="114" t="s">
        <v>3026</v>
      </c>
      <c r="I246" s="114" t="s">
        <v>3027</v>
      </c>
      <c r="J246" s="114" t="s">
        <v>2878</v>
      </c>
      <c r="K246" s="114" t="s">
        <v>2879</v>
      </c>
      <c r="L246" s="113" t="s">
        <v>2880</v>
      </c>
      <c r="M246" s="125">
        <v>1</v>
      </c>
      <c r="N246" s="133">
        <v>45483</v>
      </c>
      <c r="O246" s="134">
        <v>45565</v>
      </c>
      <c r="P246" s="118">
        <f t="shared" si="74"/>
        <v>11.714285714285714</v>
      </c>
      <c r="Q246" s="113" t="s">
        <v>2881</v>
      </c>
      <c r="R246" s="113" t="s">
        <v>2104</v>
      </c>
      <c r="S246" s="111">
        <v>1</v>
      </c>
      <c r="T246" s="119"/>
      <c r="U246" s="120">
        <v>45562</v>
      </c>
      <c r="V246" s="121">
        <f t="shared" si="76"/>
        <v>-0.1</v>
      </c>
      <c r="W246" s="122">
        <f t="shared" si="77"/>
        <v>100</v>
      </c>
      <c r="X246" s="123">
        <f t="shared" si="78"/>
        <v>11.714285714285714</v>
      </c>
      <c r="Y246" s="123">
        <f t="shared" si="79"/>
        <v>11.714285714285714</v>
      </c>
      <c r="Z246" s="123">
        <f t="shared" si="80"/>
        <v>11.714285714285714</v>
      </c>
      <c r="AA246" s="111"/>
      <c r="AB246" s="111" t="str">
        <f t="shared" si="64"/>
        <v>CUMPLIDA</v>
      </c>
      <c r="AC246" s="111" t="str">
        <f t="shared" si="65"/>
        <v>CUMPLIDO</v>
      </c>
      <c r="AD246" s="111" t="str">
        <f t="shared" si="66"/>
        <v>CUMPLIDA PENDIENTE DE REVISIÓN DE LA CGR</v>
      </c>
      <c r="AE246" s="113" t="s">
        <v>2758</v>
      </c>
      <c r="AF246" s="98" t="str">
        <f t="shared" si="67"/>
        <v>H44AF2023</v>
      </c>
      <c r="AG246" s="78">
        <f t="shared" si="68"/>
        <v>1</v>
      </c>
      <c r="AH246" s="78" t="str">
        <f t="shared" si="69"/>
        <v>H44AF2023 - 1</v>
      </c>
      <c r="AI246" s="92">
        <f t="shared" si="70"/>
        <v>5</v>
      </c>
      <c r="AJ246" s="92">
        <f t="shared" si="71"/>
        <v>5</v>
      </c>
      <c r="AK246" s="92" t="str">
        <f t="shared" si="72"/>
        <v>H44AF2023.</v>
      </c>
      <c r="AL246" s="92" t="str">
        <f t="shared" si="73"/>
        <v>H44AF2023</v>
      </c>
      <c r="AM246" s="83"/>
      <c r="AN246" s="84"/>
      <c r="AO246" s="77"/>
    </row>
    <row r="247" spans="1:41" s="11" customFormat="1" ht="291.95" customHeight="1" x14ac:dyDescent="0.2">
      <c r="A247" s="110" t="str">
        <f>IF(ISBLANK(F247),"",COUNTA($F$2:F247))</f>
        <v/>
      </c>
      <c r="B247" s="111">
        <f t="shared" si="75"/>
        <v>246</v>
      </c>
      <c r="C247" s="111">
        <v>2024</v>
      </c>
      <c r="D247" s="111"/>
      <c r="E247" s="111"/>
      <c r="F247" s="112"/>
      <c r="G247" s="113" t="s">
        <v>1502</v>
      </c>
      <c r="H247" s="114" t="s">
        <v>3028</v>
      </c>
      <c r="I247" s="114" t="s">
        <v>3027</v>
      </c>
      <c r="J247" s="114" t="s">
        <v>2878</v>
      </c>
      <c r="K247" s="114" t="s">
        <v>2883</v>
      </c>
      <c r="L247" s="113" t="s">
        <v>2880</v>
      </c>
      <c r="M247" s="125">
        <v>1</v>
      </c>
      <c r="N247" s="133">
        <v>45483</v>
      </c>
      <c r="O247" s="134">
        <v>45565</v>
      </c>
      <c r="P247" s="118">
        <f t="shared" si="74"/>
        <v>11.714285714285714</v>
      </c>
      <c r="Q247" s="113" t="s">
        <v>2881</v>
      </c>
      <c r="R247" s="113" t="s">
        <v>2104</v>
      </c>
      <c r="S247" s="111">
        <v>1</v>
      </c>
      <c r="T247" s="119"/>
      <c r="U247" s="120">
        <v>45562</v>
      </c>
      <c r="V247" s="121">
        <f t="shared" si="76"/>
        <v>-0.1</v>
      </c>
      <c r="W247" s="122">
        <f t="shared" si="77"/>
        <v>100</v>
      </c>
      <c r="X247" s="123">
        <f t="shared" si="78"/>
        <v>11.714285714285714</v>
      </c>
      <c r="Y247" s="123">
        <f t="shared" si="79"/>
        <v>11.714285714285714</v>
      </c>
      <c r="Z247" s="123">
        <f t="shared" si="80"/>
        <v>11.714285714285714</v>
      </c>
      <c r="AA247" s="111"/>
      <c r="AB247" s="111" t="str">
        <f t="shared" si="64"/>
        <v>CUMPLIDA</v>
      </c>
      <c r="AC247" s="111" t="str">
        <f t="shared" si="65"/>
        <v/>
      </c>
      <c r="AD247" s="111" t="str">
        <f t="shared" si="66"/>
        <v>CUMPLIDA PENDIENTE DE REVISIÓN DE LA CGR</v>
      </c>
      <c r="AE247" s="113" t="s">
        <v>2758</v>
      </c>
      <c r="AF247" s="98" t="str">
        <f t="shared" si="67"/>
        <v>H44AF2023</v>
      </c>
      <c r="AG247" s="78">
        <f t="shared" si="68"/>
        <v>2</v>
      </c>
      <c r="AH247" s="78" t="str">
        <f t="shared" si="69"/>
        <v>H44AF2023 - 2</v>
      </c>
      <c r="AI247" s="92">
        <f t="shared" si="70"/>
        <v>5</v>
      </c>
      <c r="AJ247" s="92">
        <f t="shared" si="71"/>
        <v>5</v>
      </c>
      <c r="AK247" s="92" t="str">
        <f t="shared" si="72"/>
        <v>H44AF2023.</v>
      </c>
      <c r="AL247" s="92" t="str">
        <f t="shared" si="73"/>
        <v>H44AF2023</v>
      </c>
      <c r="AM247" s="83"/>
      <c r="AN247" s="84"/>
      <c r="AO247" s="77"/>
    </row>
    <row r="248" spans="1:41" s="11" customFormat="1" ht="291.95" customHeight="1" x14ac:dyDescent="0.2">
      <c r="A248" s="110" t="str">
        <f>IF(ISBLANK(F248),"",COUNTA($F$2:F248))</f>
        <v/>
      </c>
      <c r="B248" s="111">
        <f t="shared" si="75"/>
        <v>247</v>
      </c>
      <c r="C248" s="111">
        <v>2024</v>
      </c>
      <c r="D248" s="111"/>
      <c r="E248" s="111"/>
      <c r="F248" s="112"/>
      <c r="G248" s="113" t="s">
        <v>1502</v>
      </c>
      <c r="H248" s="114" t="s">
        <v>3029</v>
      </c>
      <c r="I248" s="114" t="s">
        <v>3027</v>
      </c>
      <c r="J248" s="114" t="s">
        <v>2878</v>
      </c>
      <c r="K248" s="114" t="s">
        <v>2885</v>
      </c>
      <c r="L248" s="113" t="s">
        <v>2886</v>
      </c>
      <c r="M248" s="125">
        <v>1</v>
      </c>
      <c r="N248" s="133">
        <v>45483</v>
      </c>
      <c r="O248" s="134">
        <v>45565</v>
      </c>
      <c r="P248" s="118">
        <f t="shared" si="74"/>
        <v>11.714285714285714</v>
      </c>
      <c r="Q248" s="113" t="s">
        <v>2881</v>
      </c>
      <c r="R248" s="113" t="s">
        <v>2104</v>
      </c>
      <c r="S248" s="111">
        <v>1</v>
      </c>
      <c r="T248" s="119"/>
      <c r="U248" s="120">
        <v>45562</v>
      </c>
      <c r="V248" s="121">
        <f t="shared" si="76"/>
        <v>-0.1</v>
      </c>
      <c r="W248" s="122">
        <f t="shared" si="77"/>
        <v>100</v>
      </c>
      <c r="X248" s="123">
        <f t="shared" si="78"/>
        <v>11.714285714285714</v>
      </c>
      <c r="Y248" s="123">
        <f t="shared" si="79"/>
        <v>11.714285714285714</v>
      </c>
      <c r="Z248" s="123">
        <f t="shared" si="80"/>
        <v>11.714285714285714</v>
      </c>
      <c r="AA248" s="111"/>
      <c r="AB248" s="111" t="str">
        <f t="shared" si="64"/>
        <v>CUMPLIDA</v>
      </c>
      <c r="AC248" s="111" t="str">
        <f t="shared" si="65"/>
        <v/>
      </c>
      <c r="AD248" s="111" t="str">
        <f t="shared" si="66"/>
        <v>CUMPLIDA PENDIENTE DE REVISIÓN DE LA CGR</v>
      </c>
      <c r="AE248" s="113" t="s">
        <v>2758</v>
      </c>
      <c r="AF248" s="98" t="str">
        <f t="shared" si="67"/>
        <v>H44AF2023</v>
      </c>
      <c r="AG248" s="78">
        <f t="shared" si="68"/>
        <v>3</v>
      </c>
      <c r="AH248" s="78" t="str">
        <f t="shared" si="69"/>
        <v>H44AF2023 - 3</v>
      </c>
      <c r="AI248" s="92">
        <f t="shared" si="70"/>
        <v>5</v>
      </c>
      <c r="AJ248" s="92">
        <f t="shared" si="71"/>
        <v>5</v>
      </c>
      <c r="AK248" s="92" t="str">
        <f t="shared" si="72"/>
        <v>H44AF2023.</v>
      </c>
      <c r="AL248" s="92" t="str">
        <f t="shared" si="73"/>
        <v>H44AF2023</v>
      </c>
      <c r="AM248" s="83"/>
      <c r="AN248" s="84"/>
      <c r="AO248" s="77"/>
    </row>
    <row r="249" spans="1:41" s="11" customFormat="1" ht="291.95" customHeight="1" x14ac:dyDescent="0.2">
      <c r="A249" s="110" t="str">
        <f>IF(ISBLANK(F249),"",COUNTA($F$2:F249))</f>
        <v/>
      </c>
      <c r="B249" s="111">
        <f t="shared" si="75"/>
        <v>248</v>
      </c>
      <c r="C249" s="111">
        <v>2024</v>
      </c>
      <c r="D249" s="111"/>
      <c r="E249" s="111"/>
      <c r="F249" s="112"/>
      <c r="G249" s="113" t="s">
        <v>1502</v>
      </c>
      <c r="H249" s="114" t="s">
        <v>3030</v>
      </c>
      <c r="I249" s="114" t="s">
        <v>3027</v>
      </c>
      <c r="J249" s="114" t="s">
        <v>2878</v>
      </c>
      <c r="K249" s="114" t="s">
        <v>2888</v>
      </c>
      <c r="L249" s="113" t="s">
        <v>2889</v>
      </c>
      <c r="M249" s="125">
        <v>1</v>
      </c>
      <c r="N249" s="133">
        <v>45483</v>
      </c>
      <c r="O249" s="134">
        <v>45565</v>
      </c>
      <c r="P249" s="118">
        <f t="shared" si="74"/>
        <v>11.714285714285714</v>
      </c>
      <c r="Q249" s="113" t="s">
        <v>2881</v>
      </c>
      <c r="R249" s="113" t="s">
        <v>2104</v>
      </c>
      <c r="S249" s="111">
        <v>1</v>
      </c>
      <c r="T249" s="119"/>
      <c r="U249" s="120">
        <v>45562</v>
      </c>
      <c r="V249" s="121">
        <f t="shared" si="76"/>
        <v>-0.1</v>
      </c>
      <c r="W249" s="122">
        <f t="shared" si="77"/>
        <v>100</v>
      </c>
      <c r="X249" s="123">
        <f t="shared" si="78"/>
        <v>11.714285714285714</v>
      </c>
      <c r="Y249" s="123">
        <f t="shared" si="79"/>
        <v>11.714285714285714</v>
      </c>
      <c r="Z249" s="123">
        <f t="shared" si="80"/>
        <v>11.714285714285714</v>
      </c>
      <c r="AA249" s="111"/>
      <c r="AB249" s="111" t="str">
        <f t="shared" si="64"/>
        <v>CUMPLIDA</v>
      </c>
      <c r="AC249" s="111" t="str">
        <f t="shared" si="65"/>
        <v/>
      </c>
      <c r="AD249" s="111" t="str">
        <f t="shared" si="66"/>
        <v>CUMPLIDA PENDIENTE DE REVISIÓN DE LA CGR</v>
      </c>
      <c r="AE249" s="113" t="s">
        <v>2758</v>
      </c>
      <c r="AF249" s="98" t="str">
        <f t="shared" si="67"/>
        <v>H44AF2023</v>
      </c>
      <c r="AG249" s="78">
        <f t="shared" si="68"/>
        <v>4</v>
      </c>
      <c r="AH249" s="78" t="str">
        <f t="shared" si="69"/>
        <v>H44AF2023 - 4</v>
      </c>
      <c r="AI249" s="92">
        <f t="shared" si="70"/>
        <v>5</v>
      </c>
      <c r="AJ249" s="92">
        <f t="shared" si="71"/>
        <v>5</v>
      </c>
      <c r="AK249" s="92" t="str">
        <f t="shared" si="72"/>
        <v>H44AF2023.</v>
      </c>
      <c r="AL249" s="92" t="str">
        <f t="shared" si="73"/>
        <v>H44AF2023</v>
      </c>
      <c r="AM249" s="83"/>
      <c r="AN249" s="84"/>
      <c r="AO249" s="77"/>
    </row>
    <row r="250" spans="1:41" s="11" customFormat="1" ht="291.95" customHeight="1" x14ac:dyDescent="0.2">
      <c r="A250" s="110" t="str">
        <f>IF(ISBLANK(F250),"",COUNTA($F$2:F250))</f>
        <v/>
      </c>
      <c r="B250" s="111">
        <f t="shared" si="75"/>
        <v>249</v>
      </c>
      <c r="C250" s="111">
        <v>2024</v>
      </c>
      <c r="D250" s="111"/>
      <c r="E250" s="111"/>
      <c r="F250" s="112"/>
      <c r="G250" s="113" t="s">
        <v>1502</v>
      </c>
      <c r="H250" s="114" t="s">
        <v>3031</v>
      </c>
      <c r="I250" s="114" t="s">
        <v>3027</v>
      </c>
      <c r="J250" s="114" t="s">
        <v>2878</v>
      </c>
      <c r="K250" s="114" t="s">
        <v>2891</v>
      </c>
      <c r="L250" s="113" t="s">
        <v>2892</v>
      </c>
      <c r="M250" s="125">
        <v>2</v>
      </c>
      <c r="N250" s="133">
        <v>45483</v>
      </c>
      <c r="O250" s="134">
        <v>45565</v>
      </c>
      <c r="P250" s="118">
        <f t="shared" si="74"/>
        <v>11.714285714285714</v>
      </c>
      <c r="Q250" s="113" t="s">
        <v>2881</v>
      </c>
      <c r="R250" s="113" t="s">
        <v>2104</v>
      </c>
      <c r="S250" s="111">
        <v>2</v>
      </c>
      <c r="T250" s="119"/>
      <c r="U250" s="120">
        <v>45562</v>
      </c>
      <c r="V250" s="121">
        <f t="shared" si="76"/>
        <v>-0.1</v>
      </c>
      <c r="W250" s="122">
        <f t="shared" si="77"/>
        <v>100</v>
      </c>
      <c r="X250" s="123">
        <f t="shared" si="78"/>
        <v>11.714285714285714</v>
      </c>
      <c r="Y250" s="123">
        <f t="shared" si="79"/>
        <v>11.714285714285714</v>
      </c>
      <c r="Z250" s="123">
        <f t="shared" si="80"/>
        <v>11.714285714285714</v>
      </c>
      <c r="AA250" s="111"/>
      <c r="AB250" s="111" t="str">
        <f t="shared" si="64"/>
        <v>CUMPLIDA</v>
      </c>
      <c r="AC250" s="111" t="str">
        <f t="shared" si="65"/>
        <v/>
      </c>
      <c r="AD250" s="111" t="str">
        <f t="shared" si="66"/>
        <v>CUMPLIDA PENDIENTE DE REVISIÓN DE LA CGR</v>
      </c>
      <c r="AE250" s="113" t="s">
        <v>2758</v>
      </c>
      <c r="AF250" s="98" t="str">
        <f t="shared" si="67"/>
        <v>H44AF2023</v>
      </c>
      <c r="AG250" s="78">
        <f t="shared" si="68"/>
        <v>5</v>
      </c>
      <c r="AH250" s="78" t="str">
        <f t="shared" si="69"/>
        <v>H44AF2023 - 5</v>
      </c>
      <c r="AI250" s="92">
        <f t="shared" si="70"/>
        <v>5</v>
      </c>
      <c r="AJ250" s="92">
        <f t="shared" si="71"/>
        <v>5</v>
      </c>
      <c r="AK250" s="92" t="str">
        <f t="shared" si="72"/>
        <v>H44AF2023.</v>
      </c>
      <c r="AL250" s="92" t="str">
        <f t="shared" si="73"/>
        <v>H44AF2023</v>
      </c>
      <c r="AM250" s="83"/>
      <c r="AN250" s="84"/>
      <c r="AO250" s="77"/>
    </row>
    <row r="251" spans="1:41" s="11" customFormat="1" ht="291.95" customHeight="1" x14ac:dyDescent="0.2">
      <c r="A251" s="110">
        <f>IF(ISBLANK(F251),"",COUNTA($F$2:F251))</f>
        <v>157</v>
      </c>
      <c r="B251" s="111">
        <f t="shared" si="75"/>
        <v>250</v>
      </c>
      <c r="C251" s="111">
        <v>2024</v>
      </c>
      <c r="D251" s="111"/>
      <c r="E251" s="111" t="s">
        <v>637</v>
      </c>
      <c r="F251" s="112" t="s">
        <v>407</v>
      </c>
      <c r="G251" s="113" t="s">
        <v>1502</v>
      </c>
      <c r="H251" s="114" t="s">
        <v>3032</v>
      </c>
      <c r="I251" s="114" t="s">
        <v>3033</v>
      </c>
      <c r="J251" s="114" t="s">
        <v>2878</v>
      </c>
      <c r="K251" s="114" t="s">
        <v>2879</v>
      </c>
      <c r="L251" s="113" t="s">
        <v>2880</v>
      </c>
      <c r="M251" s="125">
        <v>1</v>
      </c>
      <c r="N251" s="133">
        <v>45483</v>
      </c>
      <c r="O251" s="134">
        <v>45565</v>
      </c>
      <c r="P251" s="118">
        <f t="shared" si="74"/>
        <v>11.714285714285714</v>
      </c>
      <c r="Q251" s="113" t="s">
        <v>2881</v>
      </c>
      <c r="R251" s="113" t="s">
        <v>2104</v>
      </c>
      <c r="S251" s="111">
        <v>1</v>
      </c>
      <c r="T251" s="119"/>
      <c r="U251" s="120">
        <v>45562</v>
      </c>
      <c r="V251" s="121">
        <f t="shared" si="76"/>
        <v>-0.1</v>
      </c>
      <c r="W251" s="122">
        <f t="shared" si="77"/>
        <v>100</v>
      </c>
      <c r="X251" s="123">
        <f t="shared" si="78"/>
        <v>11.714285714285714</v>
      </c>
      <c r="Y251" s="123">
        <f t="shared" si="79"/>
        <v>11.714285714285714</v>
      </c>
      <c r="Z251" s="123">
        <f t="shared" si="80"/>
        <v>11.714285714285714</v>
      </c>
      <c r="AA251" s="111"/>
      <c r="AB251" s="111" t="str">
        <f t="shared" si="64"/>
        <v>CUMPLIDA</v>
      </c>
      <c r="AC251" s="111" t="str">
        <f t="shared" si="65"/>
        <v>CUMPLIDO</v>
      </c>
      <c r="AD251" s="111" t="str">
        <f t="shared" si="66"/>
        <v>CUMPLIDA PENDIENTE DE REVISIÓN DE LA CGR</v>
      </c>
      <c r="AE251" s="113" t="s">
        <v>2758</v>
      </c>
      <c r="AF251" s="98" t="str">
        <f t="shared" si="67"/>
        <v>H45AF2023</v>
      </c>
      <c r="AG251" s="78">
        <f t="shared" si="68"/>
        <v>1</v>
      </c>
      <c r="AH251" s="78" t="str">
        <f t="shared" si="69"/>
        <v>H45AF2023 - 1</v>
      </c>
      <c r="AI251" s="92">
        <f t="shared" si="70"/>
        <v>5</v>
      </c>
      <c r="AJ251" s="92">
        <f t="shared" si="71"/>
        <v>5</v>
      </c>
      <c r="AK251" s="92" t="str">
        <f t="shared" si="72"/>
        <v>H45AF2023.</v>
      </c>
      <c r="AL251" s="92" t="str">
        <f t="shared" si="73"/>
        <v>H45AF2023</v>
      </c>
      <c r="AM251" s="83"/>
      <c r="AN251" s="84"/>
      <c r="AO251" s="77"/>
    </row>
    <row r="252" spans="1:41" s="11" customFormat="1" ht="291.95" customHeight="1" x14ac:dyDescent="0.2">
      <c r="A252" s="110" t="str">
        <f>IF(ISBLANK(F252),"",COUNTA($F$2:F252))</f>
        <v/>
      </c>
      <c r="B252" s="111">
        <f t="shared" si="75"/>
        <v>251</v>
      </c>
      <c r="C252" s="111">
        <v>2024</v>
      </c>
      <c r="D252" s="111"/>
      <c r="E252" s="111"/>
      <c r="F252" s="112"/>
      <c r="G252" s="113" t="s">
        <v>1502</v>
      </c>
      <c r="H252" s="114" t="s">
        <v>3034</v>
      </c>
      <c r="I252" s="114" t="s">
        <v>3033</v>
      </c>
      <c r="J252" s="114" t="s">
        <v>2878</v>
      </c>
      <c r="K252" s="114" t="s">
        <v>2883</v>
      </c>
      <c r="L252" s="113" t="s">
        <v>2880</v>
      </c>
      <c r="M252" s="125">
        <v>1</v>
      </c>
      <c r="N252" s="133">
        <v>45483</v>
      </c>
      <c r="O252" s="134">
        <v>45565</v>
      </c>
      <c r="P252" s="118">
        <f t="shared" si="74"/>
        <v>11.714285714285714</v>
      </c>
      <c r="Q252" s="113" t="s">
        <v>2881</v>
      </c>
      <c r="R252" s="113" t="s">
        <v>2104</v>
      </c>
      <c r="S252" s="111">
        <v>1</v>
      </c>
      <c r="T252" s="119"/>
      <c r="U252" s="120">
        <v>45562</v>
      </c>
      <c r="V252" s="121">
        <f t="shared" si="76"/>
        <v>-0.1</v>
      </c>
      <c r="W252" s="122">
        <f t="shared" si="77"/>
        <v>100</v>
      </c>
      <c r="X252" s="123">
        <f t="shared" si="78"/>
        <v>11.714285714285714</v>
      </c>
      <c r="Y252" s="123">
        <f t="shared" si="79"/>
        <v>11.714285714285714</v>
      </c>
      <c r="Z252" s="123">
        <f t="shared" si="80"/>
        <v>11.714285714285714</v>
      </c>
      <c r="AA252" s="111"/>
      <c r="AB252" s="111" t="str">
        <f t="shared" si="64"/>
        <v>CUMPLIDA</v>
      </c>
      <c r="AC252" s="111" t="str">
        <f t="shared" si="65"/>
        <v/>
      </c>
      <c r="AD252" s="111" t="str">
        <f t="shared" si="66"/>
        <v>CUMPLIDA PENDIENTE DE REVISIÓN DE LA CGR</v>
      </c>
      <c r="AE252" s="113" t="s">
        <v>2758</v>
      </c>
      <c r="AF252" s="98" t="str">
        <f t="shared" si="67"/>
        <v>H45AF2023</v>
      </c>
      <c r="AG252" s="78">
        <f t="shared" si="68"/>
        <v>2</v>
      </c>
      <c r="AH252" s="78" t="str">
        <f t="shared" si="69"/>
        <v>H45AF2023 - 2</v>
      </c>
      <c r="AI252" s="92">
        <f t="shared" si="70"/>
        <v>5</v>
      </c>
      <c r="AJ252" s="92">
        <f t="shared" si="71"/>
        <v>5</v>
      </c>
      <c r="AK252" s="92" t="str">
        <f t="shared" si="72"/>
        <v>H45AF2023.</v>
      </c>
      <c r="AL252" s="92" t="str">
        <f t="shared" si="73"/>
        <v>H45AF2023</v>
      </c>
      <c r="AM252" s="83"/>
      <c r="AN252" s="84"/>
      <c r="AO252" s="77"/>
    </row>
    <row r="253" spans="1:41" s="11" customFormat="1" ht="291.95" customHeight="1" x14ac:dyDescent="0.2">
      <c r="A253" s="110" t="str">
        <f>IF(ISBLANK(F253),"",COUNTA($F$2:F253))</f>
        <v/>
      </c>
      <c r="B253" s="111">
        <f t="shared" si="75"/>
        <v>252</v>
      </c>
      <c r="C253" s="111">
        <v>2024</v>
      </c>
      <c r="D253" s="111"/>
      <c r="E253" s="111"/>
      <c r="F253" s="112"/>
      <c r="G253" s="113" t="s">
        <v>1502</v>
      </c>
      <c r="H253" s="114" t="s">
        <v>3035</v>
      </c>
      <c r="I253" s="114" t="s">
        <v>3033</v>
      </c>
      <c r="J253" s="114" t="s">
        <v>2878</v>
      </c>
      <c r="K253" s="114" t="s">
        <v>2885</v>
      </c>
      <c r="L253" s="113" t="s">
        <v>2886</v>
      </c>
      <c r="M253" s="125">
        <v>1</v>
      </c>
      <c r="N253" s="133">
        <v>45483</v>
      </c>
      <c r="O253" s="134">
        <v>45565</v>
      </c>
      <c r="P253" s="118">
        <f t="shared" si="74"/>
        <v>11.714285714285714</v>
      </c>
      <c r="Q253" s="113" t="s">
        <v>2881</v>
      </c>
      <c r="R253" s="113" t="s">
        <v>2104</v>
      </c>
      <c r="S253" s="111">
        <v>1</v>
      </c>
      <c r="T253" s="119"/>
      <c r="U253" s="120">
        <v>45562</v>
      </c>
      <c r="V253" s="121">
        <f t="shared" si="76"/>
        <v>-0.1</v>
      </c>
      <c r="W253" s="122">
        <f t="shared" si="77"/>
        <v>100</v>
      </c>
      <c r="X253" s="123">
        <f t="shared" si="78"/>
        <v>11.714285714285714</v>
      </c>
      <c r="Y253" s="123">
        <f t="shared" si="79"/>
        <v>11.714285714285714</v>
      </c>
      <c r="Z253" s="123">
        <f t="shared" si="80"/>
        <v>11.714285714285714</v>
      </c>
      <c r="AA253" s="111"/>
      <c r="AB253" s="111" t="str">
        <f t="shared" si="64"/>
        <v>CUMPLIDA</v>
      </c>
      <c r="AC253" s="111" t="str">
        <f t="shared" si="65"/>
        <v/>
      </c>
      <c r="AD253" s="111" t="str">
        <f t="shared" si="66"/>
        <v>CUMPLIDA PENDIENTE DE REVISIÓN DE LA CGR</v>
      </c>
      <c r="AE253" s="113" t="s">
        <v>2758</v>
      </c>
      <c r="AF253" s="98" t="str">
        <f t="shared" si="67"/>
        <v>H45AF2023</v>
      </c>
      <c r="AG253" s="78">
        <f t="shared" si="68"/>
        <v>3</v>
      </c>
      <c r="AH253" s="78" t="str">
        <f t="shared" si="69"/>
        <v>H45AF2023 - 3</v>
      </c>
      <c r="AI253" s="92">
        <f t="shared" si="70"/>
        <v>5</v>
      </c>
      <c r="AJ253" s="92">
        <f t="shared" si="71"/>
        <v>5</v>
      </c>
      <c r="AK253" s="92" t="str">
        <f t="shared" si="72"/>
        <v>H45AF2023.</v>
      </c>
      <c r="AL253" s="92" t="str">
        <f t="shared" si="73"/>
        <v>H45AF2023</v>
      </c>
      <c r="AM253" s="83"/>
      <c r="AN253" s="84"/>
      <c r="AO253" s="77"/>
    </row>
    <row r="254" spans="1:41" s="11" customFormat="1" ht="291.95" customHeight="1" x14ac:dyDescent="0.2">
      <c r="A254" s="110" t="str">
        <f>IF(ISBLANK(F254),"",COUNTA($F$2:F254))</f>
        <v/>
      </c>
      <c r="B254" s="111">
        <f t="shared" si="75"/>
        <v>253</v>
      </c>
      <c r="C254" s="111">
        <v>2024</v>
      </c>
      <c r="D254" s="111"/>
      <c r="E254" s="111"/>
      <c r="F254" s="112"/>
      <c r="G254" s="113" t="s">
        <v>1502</v>
      </c>
      <c r="H254" s="114" t="s">
        <v>3036</v>
      </c>
      <c r="I254" s="114" t="s">
        <v>3033</v>
      </c>
      <c r="J254" s="114" t="s">
        <v>2878</v>
      </c>
      <c r="K254" s="114" t="s">
        <v>2888</v>
      </c>
      <c r="L254" s="113" t="s">
        <v>2889</v>
      </c>
      <c r="M254" s="125">
        <v>1</v>
      </c>
      <c r="N254" s="133">
        <v>45483</v>
      </c>
      <c r="O254" s="134">
        <v>45565</v>
      </c>
      <c r="P254" s="118">
        <f t="shared" si="74"/>
        <v>11.714285714285714</v>
      </c>
      <c r="Q254" s="113" t="s">
        <v>2881</v>
      </c>
      <c r="R254" s="113" t="s">
        <v>2104</v>
      </c>
      <c r="S254" s="111">
        <v>1</v>
      </c>
      <c r="T254" s="119"/>
      <c r="U254" s="120">
        <v>45562</v>
      </c>
      <c r="V254" s="121">
        <f t="shared" si="76"/>
        <v>-0.1</v>
      </c>
      <c r="W254" s="122">
        <f t="shared" si="77"/>
        <v>100</v>
      </c>
      <c r="X254" s="123">
        <f t="shared" si="78"/>
        <v>11.714285714285714</v>
      </c>
      <c r="Y254" s="123">
        <f t="shared" si="79"/>
        <v>11.714285714285714</v>
      </c>
      <c r="Z254" s="123">
        <f t="shared" si="80"/>
        <v>11.714285714285714</v>
      </c>
      <c r="AA254" s="111"/>
      <c r="AB254" s="111" t="str">
        <f t="shared" si="64"/>
        <v>CUMPLIDA</v>
      </c>
      <c r="AC254" s="111" t="str">
        <f t="shared" si="65"/>
        <v/>
      </c>
      <c r="AD254" s="111" t="str">
        <f t="shared" si="66"/>
        <v>CUMPLIDA PENDIENTE DE REVISIÓN DE LA CGR</v>
      </c>
      <c r="AE254" s="113" t="s">
        <v>2758</v>
      </c>
      <c r="AF254" s="98" t="str">
        <f t="shared" si="67"/>
        <v>H45AF2023</v>
      </c>
      <c r="AG254" s="78">
        <f t="shared" si="68"/>
        <v>4</v>
      </c>
      <c r="AH254" s="78" t="str">
        <f t="shared" si="69"/>
        <v>H45AF2023 - 4</v>
      </c>
      <c r="AI254" s="92">
        <f t="shared" si="70"/>
        <v>5</v>
      </c>
      <c r="AJ254" s="92">
        <f t="shared" si="71"/>
        <v>5</v>
      </c>
      <c r="AK254" s="92" t="str">
        <f t="shared" si="72"/>
        <v>H45AF2023.</v>
      </c>
      <c r="AL254" s="92" t="str">
        <f t="shared" si="73"/>
        <v>H45AF2023</v>
      </c>
      <c r="AM254" s="83"/>
      <c r="AN254" s="84"/>
      <c r="AO254" s="77"/>
    </row>
    <row r="255" spans="1:41" s="11" customFormat="1" ht="291.95" customHeight="1" x14ac:dyDescent="0.2">
      <c r="A255" s="110" t="str">
        <f>IF(ISBLANK(F255),"",COUNTA($F$2:F255))</f>
        <v/>
      </c>
      <c r="B255" s="111">
        <f t="shared" si="75"/>
        <v>254</v>
      </c>
      <c r="C255" s="111">
        <v>2024</v>
      </c>
      <c r="D255" s="111"/>
      <c r="E255" s="111"/>
      <c r="F255" s="112"/>
      <c r="G255" s="113" t="s">
        <v>1502</v>
      </c>
      <c r="H255" s="114" t="s">
        <v>3037</v>
      </c>
      <c r="I255" s="114" t="s">
        <v>3033</v>
      </c>
      <c r="J255" s="114" t="s">
        <v>2878</v>
      </c>
      <c r="K255" s="114" t="s">
        <v>2891</v>
      </c>
      <c r="L255" s="113" t="s">
        <v>2892</v>
      </c>
      <c r="M255" s="125">
        <v>2</v>
      </c>
      <c r="N255" s="133">
        <v>45483</v>
      </c>
      <c r="O255" s="134">
        <v>45565</v>
      </c>
      <c r="P255" s="118">
        <f t="shared" si="74"/>
        <v>11.714285714285714</v>
      </c>
      <c r="Q255" s="113" t="s">
        <v>2881</v>
      </c>
      <c r="R255" s="113" t="s">
        <v>2104</v>
      </c>
      <c r="S255" s="111">
        <v>2</v>
      </c>
      <c r="T255" s="119"/>
      <c r="U255" s="120">
        <v>45562</v>
      </c>
      <c r="V255" s="121">
        <f t="shared" si="76"/>
        <v>-0.1</v>
      </c>
      <c r="W255" s="122">
        <f t="shared" si="77"/>
        <v>100</v>
      </c>
      <c r="X255" s="123">
        <f t="shared" si="78"/>
        <v>11.714285714285714</v>
      </c>
      <c r="Y255" s="123">
        <f t="shared" si="79"/>
        <v>11.714285714285714</v>
      </c>
      <c r="Z255" s="123">
        <f t="shared" si="80"/>
        <v>11.714285714285714</v>
      </c>
      <c r="AA255" s="111"/>
      <c r="AB255" s="111" t="str">
        <f t="shared" si="64"/>
        <v>CUMPLIDA</v>
      </c>
      <c r="AC255" s="111" t="str">
        <f t="shared" si="65"/>
        <v/>
      </c>
      <c r="AD255" s="111" t="str">
        <f t="shared" si="66"/>
        <v>CUMPLIDA PENDIENTE DE REVISIÓN DE LA CGR</v>
      </c>
      <c r="AE255" s="113" t="s">
        <v>2758</v>
      </c>
      <c r="AF255" s="98" t="str">
        <f t="shared" si="67"/>
        <v>H45AF2023</v>
      </c>
      <c r="AG255" s="78">
        <f t="shared" si="68"/>
        <v>5</v>
      </c>
      <c r="AH255" s="78" t="str">
        <f t="shared" si="69"/>
        <v>H45AF2023 - 5</v>
      </c>
      <c r="AI255" s="92">
        <f t="shared" si="70"/>
        <v>5</v>
      </c>
      <c r="AJ255" s="92">
        <f t="shared" si="71"/>
        <v>5</v>
      </c>
      <c r="AK255" s="92" t="str">
        <f t="shared" si="72"/>
        <v>H45AF2023.</v>
      </c>
      <c r="AL255" s="92" t="str">
        <f t="shared" si="73"/>
        <v>H45AF2023</v>
      </c>
      <c r="AM255" s="83"/>
      <c r="AN255" s="84"/>
      <c r="AO255" s="77"/>
    </row>
    <row r="256" spans="1:41" s="11" customFormat="1" ht="291.95" customHeight="1" x14ac:dyDescent="0.2">
      <c r="A256" s="110">
        <f>IF(ISBLANK(F256),"",COUNTA($F$2:F256))</f>
        <v>158</v>
      </c>
      <c r="B256" s="111">
        <f t="shared" si="75"/>
        <v>255</v>
      </c>
      <c r="C256" s="111">
        <v>2024</v>
      </c>
      <c r="D256" s="111"/>
      <c r="E256" s="111" t="s">
        <v>637</v>
      </c>
      <c r="F256" s="112" t="s">
        <v>407</v>
      </c>
      <c r="G256" s="113" t="s">
        <v>15</v>
      </c>
      <c r="H256" s="114" t="s">
        <v>3038</v>
      </c>
      <c r="I256" s="114" t="s">
        <v>3039</v>
      </c>
      <c r="J256" s="114" t="s">
        <v>2850</v>
      </c>
      <c r="K256" s="114" t="s">
        <v>3040</v>
      </c>
      <c r="L256" s="113" t="s">
        <v>2547</v>
      </c>
      <c r="M256" s="125">
        <v>1</v>
      </c>
      <c r="N256" s="130">
        <v>45489</v>
      </c>
      <c r="O256" s="130">
        <v>45657</v>
      </c>
      <c r="P256" s="118">
        <f t="shared" si="74"/>
        <v>24</v>
      </c>
      <c r="Q256" s="113" t="s">
        <v>2870</v>
      </c>
      <c r="R256" s="113" t="s">
        <v>1734</v>
      </c>
      <c r="S256" s="111">
        <v>1</v>
      </c>
      <c r="T256" s="119"/>
      <c r="U256" s="120"/>
      <c r="V256" s="121">
        <f t="shared" si="76"/>
        <v>-1521.9</v>
      </c>
      <c r="W256" s="122">
        <f t="shared" si="77"/>
        <v>100</v>
      </c>
      <c r="X256" s="123">
        <f t="shared" si="78"/>
        <v>24</v>
      </c>
      <c r="Y256" s="123">
        <f t="shared" si="79"/>
        <v>24</v>
      </c>
      <c r="Z256" s="123">
        <f t="shared" si="80"/>
        <v>24</v>
      </c>
      <c r="AA256" s="111"/>
      <c r="AB256" s="111" t="str">
        <f t="shared" si="64"/>
        <v>CUMPLIDA</v>
      </c>
      <c r="AC256" s="111" t="str">
        <f t="shared" si="65"/>
        <v>CUMPLIDO</v>
      </c>
      <c r="AD256" s="111" t="str">
        <f t="shared" si="66"/>
        <v>CUMPLIDA PENDIENTE DE REVISIÓN DE LA CGR</v>
      </c>
      <c r="AE256" s="113" t="s">
        <v>2758</v>
      </c>
      <c r="AF256" s="98" t="str">
        <f t="shared" si="67"/>
        <v>H46AF2023</v>
      </c>
      <c r="AG256" s="78">
        <f t="shared" si="68"/>
        <v>1</v>
      </c>
      <c r="AH256" s="78" t="str">
        <f t="shared" si="69"/>
        <v>H46AF2023 - 1</v>
      </c>
      <c r="AI256" s="92">
        <f t="shared" si="70"/>
        <v>5</v>
      </c>
      <c r="AJ256" s="92">
        <f t="shared" si="71"/>
        <v>5</v>
      </c>
      <c r="AK256" s="92" t="str">
        <f t="shared" si="72"/>
        <v>H46AF2023.</v>
      </c>
      <c r="AL256" s="92" t="str">
        <f t="shared" si="73"/>
        <v>H46AF2023</v>
      </c>
      <c r="AM256" s="83"/>
      <c r="AN256" s="84"/>
      <c r="AO256" s="77"/>
    </row>
    <row r="257" spans="1:41" s="11" customFormat="1" ht="291.95" customHeight="1" x14ac:dyDescent="0.2">
      <c r="A257" s="110">
        <f>IF(ISBLANK(F257),"",COUNTA($F$2:F257))</f>
        <v>159</v>
      </c>
      <c r="B257" s="111">
        <f t="shared" si="75"/>
        <v>256</v>
      </c>
      <c r="C257" s="111">
        <v>2024</v>
      </c>
      <c r="D257" s="111"/>
      <c r="E257" s="111" t="s">
        <v>408</v>
      </c>
      <c r="F257" s="112" t="s">
        <v>408</v>
      </c>
      <c r="G257" s="113" t="s">
        <v>1503</v>
      </c>
      <c r="H257" s="114" t="s">
        <v>2543</v>
      </c>
      <c r="I257" s="114" t="s">
        <v>2544</v>
      </c>
      <c r="J257" s="115" t="s">
        <v>2545</v>
      </c>
      <c r="K257" s="115" t="s">
        <v>2546</v>
      </c>
      <c r="L257" s="116" t="s">
        <v>2547</v>
      </c>
      <c r="M257" s="116">
        <v>1</v>
      </c>
      <c r="N257" s="117">
        <v>45489</v>
      </c>
      <c r="O257" s="117">
        <v>45657</v>
      </c>
      <c r="P257" s="118">
        <f t="shared" si="74"/>
        <v>24</v>
      </c>
      <c r="Q257" s="125" t="s">
        <v>1055</v>
      </c>
      <c r="R257" s="113" t="s">
        <v>1734</v>
      </c>
      <c r="S257" s="111">
        <v>1</v>
      </c>
      <c r="T257" s="119"/>
      <c r="U257" s="120"/>
      <c r="V257" s="121">
        <f t="shared" si="76"/>
        <v>-1521.9</v>
      </c>
      <c r="W257" s="122">
        <f t="shared" si="77"/>
        <v>100</v>
      </c>
      <c r="X257" s="123">
        <f t="shared" si="78"/>
        <v>24</v>
      </c>
      <c r="Y257" s="123">
        <f t="shared" si="79"/>
        <v>24</v>
      </c>
      <c r="Z257" s="123">
        <f t="shared" si="80"/>
        <v>24</v>
      </c>
      <c r="AA257" s="111"/>
      <c r="AB257" s="111" t="str">
        <f t="shared" si="64"/>
        <v>CUMPLIDA</v>
      </c>
      <c r="AC257" s="111" t="str">
        <f t="shared" si="65"/>
        <v>CUMPLIDO</v>
      </c>
      <c r="AD257" s="111" t="str">
        <f t="shared" si="66"/>
        <v>CUMPLIDA PENDIENTE DE REVISIÓN DE LA CGR</v>
      </c>
      <c r="AE257" s="113" t="s">
        <v>2705</v>
      </c>
      <c r="AF257" s="98" t="str">
        <f t="shared" si="67"/>
        <v>H1ACPColombiaRuralBoyacá</v>
      </c>
      <c r="AG257" s="78">
        <f t="shared" si="68"/>
        <v>1</v>
      </c>
      <c r="AH257" s="78" t="str">
        <f t="shared" si="69"/>
        <v>H1ACPColombiaRuralBoyacá - 1</v>
      </c>
      <c r="AI257" s="92">
        <f t="shared" si="70"/>
        <v>5</v>
      </c>
      <c r="AJ257" s="92">
        <f t="shared" si="71"/>
        <v>5</v>
      </c>
      <c r="AK257" s="92" t="str">
        <f t="shared" si="72"/>
        <v>H1ACPColombiaRuralBoyacá.</v>
      </c>
      <c r="AL257" s="92" t="str">
        <f t="shared" si="73"/>
        <v>H1ACPColombiaRuralBoyacá</v>
      </c>
      <c r="AM257" s="83"/>
      <c r="AN257" s="84"/>
      <c r="AO257" s="77"/>
    </row>
    <row r="258" spans="1:41" s="11" customFormat="1" ht="291.95" customHeight="1" x14ac:dyDescent="0.2">
      <c r="A258" s="110">
        <f>IF(ISBLANK(F258),"",COUNTA($F$2:F258))</f>
        <v>160</v>
      </c>
      <c r="B258" s="111">
        <f t="shared" si="75"/>
        <v>257</v>
      </c>
      <c r="C258" s="111">
        <v>2024</v>
      </c>
      <c r="D258" s="111"/>
      <c r="E258" s="111" t="s">
        <v>637</v>
      </c>
      <c r="F258" s="112" t="s">
        <v>407</v>
      </c>
      <c r="G258" s="113" t="s">
        <v>15</v>
      </c>
      <c r="H258" s="114" t="s">
        <v>2548</v>
      </c>
      <c r="I258" s="114" t="s">
        <v>2549</v>
      </c>
      <c r="J258" s="115" t="s">
        <v>2545</v>
      </c>
      <c r="K258" s="115" t="s">
        <v>2834</v>
      </c>
      <c r="L258" s="116" t="s">
        <v>2547</v>
      </c>
      <c r="M258" s="116">
        <v>1</v>
      </c>
      <c r="N258" s="117">
        <v>45489</v>
      </c>
      <c r="O258" s="117">
        <v>45657</v>
      </c>
      <c r="P258" s="118">
        <f t="shared" si="74"/>
        <v>24</v>
      </c>
      <c r="Q258" s="125" t="s">
        <v>1055</v>
      </c>
      <c r="R258" s="113" t="s">
        <v>1734</v>
      </c>
      <c r="S258" s="111">
        <v>1</v>
      </c>
      <c r="T258" s="119"/>
      <c r="U258" s="120"/>
      <c r="V258" s="121">
        <f t="shared" si="76"/>
        <v>-1521.9</v>
      </c>
      <c r="W258" s="122">
        <f t="shared" si="77"/>
        <v>100</v>
      </c>
      <c r="X258" s="123">
        <f t="shared" si="78"/>
        <v>24</v>
      </c>
      <c r="Y258" s="123">
        <f t="shared" si="79"/>
        <v>24</v>
      </c>
      <c r="Z258" s="123">
        <f t="shared" si="80"/>
        <v>24</v>
      </c>
      <c r="AA258" s="111"/>
      <c r="AB258" s="111" t="str">
        <f t="shared" si="64"/>
        <v>CUMPLIDA</v>
      </c>
      <c r="AC258" s="111" t="str">
        <f t="shared" si="65"/>
        <v>CUMPLIDO</v>
      </c>
      <c r="AD258" s="111" t="str">
        <f t="shared" si="66"/>
        <v>CUMPLIDA PENDIENTE DE REVISIÓN DE LA CGR</v>
      </c>
      <c r="AE258" s="113" t="s">
        <v>2705</v>
      </c>
      <c r="AF258" s="98" t="str">
        <f t="shared" si="67"/>
        <v>H2ACPColombiaRuralBoyacá</v>
      </c>
      <c r="AG258" s="78">
        <f t="shared" si="68"/>
        <v>1</v>
      </c>
      <c r="AH258" s="78" t="str">
        <f t="shared" si="69"/>
        <v>H2ACPColombiaRuralBoyacá - 1</v>
      </c>
      <c r="AI258" s="92">
        <f t="shared" si="70"/>
        <v>5</v>
      </c>
      <c r="AJ258" s="92">
        <f t="shared" si="71"/>
        <v>5</v>
      </c>
      <c r="AK258" s="92" t="str">
        <f t="shared" si="72"/>
        <v>H2ACPColombiaRuralBoyacá.</v>
      </c>
      <c r="AL258" s="92" t="str">
        <f t="shared" si="73"/>
        <v>H2ACPColombiaRuralBoyacá</v>
      </c>
      <c r="AM258" s="83"/>
      <c r="AN258" s="84"/>
      <c r="AO258" s="77"/>
    </row>
    <row r="259" spans="1:41" s="11" customFormat="1" ht="291.95" customHeight="1" x14ac:dyDescent="0.2">
      <c r="A259" s="110">
        <f>IF(ISBLANK(F259),"",COUNTA($F$2:F259))</f>
        <v>161</v>
      </c>
      <c r="B259" s="111">
        <f t="shared" si="75"/>
        <v>258</v>
      </c>
      <c r="C259" s="111">
        <v>2024</v>
      </c>
      <c r="D259" s="111"/>
      <c r="E259" s="111" t="s">
        <v>2466</v>
      </c>
      <c r="F259" s="112" t="s">
        <v>2306</v>
      </c>
      <c r="G259" s="113" t="s">
        <v>15</v>
      </c>
      <c r="H259" s="114" t="s">
        <v>2550</v>
      </c>
      <c r="I259" s="114" t="s">
        <v>2551</v>
      </c>
      <c r="J259" s="115" t="s">
        <v>2552</v>
      </c>
      <c r="K259" s="115" t="s">
        <v>2553</v>
      </c>
      <c r="L259" s="116" t="s">
        <v>2554</v>
      </c>
      <c r="M259" s="116">
        <v>1</v>
      </c>
      <c r="N259" s="117">
        <v>45489</v>
      </c>
      <c r="O259" s="117">
        <v>45657</v>
      </c>
      <c r="P259" s="118">
        <f t="shared" si="74"/>
        <v>24</v>
      </c>
      <c r="Q259" s="125" t="s">
        <v>1248</v>
      </c>
      <c r="R259" s="113" t="s">
        <v>1739</v>
      </c>
      <c r="S259" s="111">
        <v>0</v>
      </c>
      <c r="T259" s="119"/>
      <c r="U259" s="120"/>
      <c r="V259" s="121">
        <f t="shared" si="76"/>
        <v>-1521.9</v>
      </c>
      <c r="W259" s="122">
        <f t="shared" si="77"/>
        <v>0</v>
      </c>
      <c r="X259" s="123">
        <f t="shared" si="78"/>
        <v>0</v>
      </c>
      <c r="Y259" s="123">
        <f t="shared" si="79"/>
        <v>0</v>
      </c>
      <c r="Z259" s="123">
        <f t="shared" si="80"/>
        <v>24</v>
      </c>
      <c r="AA259" s="111"/>
      <c r="AB259" s="111" t="str">
        <f t="shared" ref="AB259:AB322" si="81">IF(W259=100,"CUMPLIDA",IF(O259-$AN$1&lt;0,"VENCIDA",IF(O259-$AN$1&lt;=30,"PRÓXIMA A VENCER",IF(W259&gt;0,"CON AVANCE","EN TERMINO"))))</f>
        <v>PRÓXIMA A VENCER</v>
      </c>
      <c r="AC259" s="111" t="str">
        <f t="shared" ref="AC259:AC322" si="82">IF(A259&lt;&gt;"",IF(AJ259=1,"VENCIDO",IF(AJ259=2,"PRÓXIMO A VENCER",IF(AJ259=3,"EN TERMINO",IF(AJ259=4,"CON AVANCE",IF(AJ259=5,"CUMPLIDO",))))),"")</f>
        <v>PRÓXIMO A VENCER</v>
      </c>
      <c r="AD259" s="111" t="str">
        <f t="shared" ref="AD259:AD322" si="83">IF(AB259="EN TERMINO","EN EJECUCIÓN",IF(AB259="CUMPLIDA","CUMPLIDA PENDIENTE DE REVISIÓN DE LA CGR",IF(AB259="VENCIDA","VENCIDA",IF(AB259="PRÓXIMA A VENCER","EN EJECUCIÓN",IF(AB259="CON AVANCE","EN EJECUCIÓN",IF(AB259="CUMPLIDA NO EFECTIVA","CUMPLIDA NO EFECTIVA",IF(AB259="CUMPLIDA EN MENOS DEL 100% PENDIENTE DE REVISIÓN POR LA CGR","CUMPLIDA EN MENOS DEL 100% PENDIENTE DE REVISIÓN POR LA CGR")))))))</f>
        <v>EN EJECUCIÓN</v>
      </c>
      <c r="AE259" s="113" t="s">
        <v>2705</v>
      </c>
      <c r="AF259" s="98" t="str">
        <f t="shared" ref="AF259:AF322" si="84">AL259</f>
        <v>H3ACPColombiaRuralBoyacá</v>
      </c>
      <c r="AG259" s="78">
        <f t="shared" ref="AG259:AG322" si="85">IF(A259&lt;&gt;"",1,AG258+1)</f>
        <v>1</v>
      </c>
      <c r="AH259" s="78" t="str">
        <f t="shared" ref="AH259:AH322" si="86">CONCATENATE(AF259," - ",AG259)</f>
        <v>H3ACPColombiaRuralBoyacá - 1</v>
      </c>
      <c r="AI259" s="92">
        <f t="shared" ref="AI259:AI322" si="87">IF(AB259="VENCIDA",1,IF(AB259="PRÓXIMA A VENCER",2,IF(AB259="EN TERMINO",3,IF(AB259="CON AVANCE",4,IF(AB259="CUMPLIDA",5,)))))</f>
        <v>2</v>
      </c>
      <c r="AJ259" s="92">
        <f t="shared" ref="AJ259:AJ322" si="88">IF(AG260=AG259+1,MIN(AI259,AJ260),AI259)</f>
        <v>2</v>
      </c>
      <c r="AK259" s="92" t="str">
        <f t="shared" ref="AK259:AK322" si="89">IF(A259&lt;&gt;"",MID(H259,1,FIND(" ",H259,1)-1),AK258)</f>
        <v>H3ACPColombiaRuralBoyacá.</v>
      </c>
      <c r="AL259" s="92" t="str">
        <f t="shared" ref="AL259:AL322" si="90">IFERROR(MID(AK259,1,FIND(".",AK259,1)-1),AK259)</f>
        <v>H3ACPColombiaRuralBoyacá</v>
      </c>
      <c r="AM259" s="83"/>
      <c r="AN259" s="84"/>
      <c r="AO259" s="77"/>
    </row>
    <row r="260" spans="1:41" s="11" customFormat="1" ht="291.95" customHeight="1" x14ac:dyDescent="0.2">
      <c r="A260" s="110">
        <f>IF(ISBLANK(F260),"",COUNTA($F$2:F260))</f>
        <v>162</v>
      </c>
      <c r="B260" s="111">
        <f t="shared" si="75"/>
        <v>259</v>
      </c>
      <c r="C260" s="111">
        <v>2024</v>
      </c>
      <c r="D260" s="111"/>
      <c r="E260" s="111" t="s">
        <v>2466</v>
      </c>
      <c r="F260" s="112" t="s">
        <v>2306</v>
      </c>
      <c r="G260" s="113" t="s">
        <v>1503</v>
      </c>
      <c r="H260" s="114" t="s">
        <v>2555</v>
      </c>
      <c r="I260" s="114" t="s">
        <v>2556</v>
      </c>
      <c r="J260" s="115" t="s">
        <v>2557</v>
      </c>
      <c r="K260" s="115" t="s">
        <v>2558</v>
      </c>
      <c r="L260" s="116" t="s">
        <v>2559</v>
      </c>
      <c r="M260" s="116">
        <v>15</v>
      </c>
      <c r="N260" s="117">
        <v>45489</v>
      </c>
      <c r="O260" s="117">
        <v>45657</v>
      </c>
      <c r="P260" s="118">
        <f t="shared" si="74"/>
        <v>24</v>
      </c>
      <c r="Q260" s="125" t="s">
        <v>1055</v>
      </c>
      <c r="R260" s="113" t="s">
        <v>1734</v>
      </c>
      <c r="S260" s="111">
        <v>0</v>
      </c>
      <c r="T260" s="119"/>
      <c r="U260" s="120"/>
      <c r="V260" s="121">
        <f t="shared" si="76"/>
        <v>-1521.9</v>
      </c>
      <c r="W260" s="122">
        <f t="shared" si="77"/>
        <v>0</v>
      </c>
      <c r="X260" s="123">
        <f t="shared" si="78"/>
        <v>0</v>
      </c>
      <c r="Y260" s="123">
        <f t="shared" si="79"/>
        <v>0</v>
      </c>
      <c r="Z260" s="123">
        <f t="shared" si="80"/>
        <v>24</v>
      </c>
      <c r="AA260" s="111"/>
      <c r="AB260" s="111" t="str">
        <f t="shared" si="81"/>
        <v>PRÓXIMA A VENCER</v>
      </c>
      <c r="AC260" s="111" t="str">
        <f t="shared" si="82"/>
        <v>PRÓXIMO A VENCER</v>
      </c>
      <c r="AD260" s="111" t="str">
        <f t="shared" si="83"/>
        <v>EN EJECUCIÓN</v>
      </c>
      <c r="AE260" s="113" t="s">
        <v>2705</v>
      </c>
      <c r="AF260" s="98" t="str">
        <f t="shared" si="84"/>
        <v>H4ACPColombiaRuralBoyacá</v>
      </c>
      <c r="AG260" s="78">
        <f t="shared" si="85"/>
        <v>1</v>
      </c>
      <c r="AH260" s="78" t="str">
        <f t="shared" si="86"/>
        <v>H4ACPColombiaRuralBoyacá - 1</v>
      </c>
      <c r="AI260" s="92">
        <f t="shared" si="87"/>
        <v>2</v>
      </c>
      <c r="AJ260" s="92">
        <f t="shared" si="88"/>
        <v>2</v>
      </c>
      <c r="AK260" s="92" t="str">
        <f t="shared" si="89"/>
        <v>H4ACPColombiaRuralBoyacá.</v>
      </c>
      <c r="AL260" s="92" t="str">
        <f t="shared" si="90"/>
        <v>H4ACPColombiaRuralBoyacá</v>
      </c>
      <c r="AM260" s="83"/>
      <c r="AN260" s="84"/>
      <c r="AO260" s="77"/>
    </row>
    <row r="261" spans="1:41" s="11" customFormat="1" ht="291.95" customHeight="1" x14ac:dyDescent="0.2">
      <c r="A261" s="110">
        <f>IF(ISBLANK(F261),"",COUNTA($F$2:F261))</f>
        <v>163</v>
      </c>
      <c r="B261" s="111">
        <f t="shared" si="75"/>
        <v>260</v>
      </c>
      <c r="C261" s="111">
        <v>2024</v>
      </c>
      <c r="D261" s="111"/>
      <c r="E261" s="111" t="s">
        <v>637</v>
      </c>
      <c r="F261" s="112" t="s">
        <v>407</v>
      </c>
      <c r="G261" s="113" t="s">
        <v>15</v>
      </c>
      <c r="H261" s="114" t="s">
        <v>2560</v>
      </c>
      <c r="I261" s="114" t="s">
        <v>2561</v>
      </c>
      <c r="J261" s="115" t="s">
        <v>2562</v>
      </c>
      <c r="K261" s="115" t="s">
        <v>2563</v>
      </c>
      <c r="L261" s="116" t="s">
        <v>2564</v>
      </c>
      <c r="M261" s="116">
        <v>1</v>
      </c>
      <c r="N261" s="117">
        <v>45489</v>
      </c>
      <c r="O261" s="117">
        <v>45657</v>
      </c>
      <c r="P261" s="118">
        <f t="shared" ref="P261:P324" si="91">(+O261-N261)/7</f>
        <v>24</v>
      </c>
      <c r="Q261" s="125" t="s">
        <v>1055</v>
      </c>
      <c r="R261" s="113" t="s">
        <v>1734</v>
      </c>
      <c r="S261" s="111">
        <v>1</v>
      </c>
      <c r="T261" s="119"/>
      <c r="U261" s="120"/>
      <c r="V261" s="121">
        <f t="shared" si="76"/>
        <v>-1521.9</v>
      </c>
      <c r="W261" s="122">
        <f t="shared" si="77"/>
        <v>100</v>
      </c>
      <c r="X261" s="123">
        <f t="shared" si="78"/>
        <v>24</v>
      </c>
      <c r="Y261" s="123">
        <f t="shared" si="79"/>
        <v>24</v>
      </c>
      <c r="Z261" s="123">
        <f t="shared" si="80"/>
        <v>24</v>
      </c>
      <c r="AA261" s="111"/>
      <c r="AB261" s="111" t="str">
        <f t="shared" si="81"/>
        <v>CUMPLIDA</v>
      </c>
      <c r="AC261" s="111" t="str">
        <f t="shared" si="82"/>
        <v>CUMPLIDO</v>
      </c>
      <c r="AD261" s="111" t="str">
        <f t="shared" si="83"/>
        <v>CUMPLIDA PENDIENTE DE REVISIÓN DE LA CGR</v>
      </c>
      <c r="AE261" s="113" t="s">
        <v>2705</v>
      </c>
      <c r="AF261" s="98" t="str">
        <f t="shared" si="84"/>
        <v>H5ACPColombiaRuralBoyacá</v>
      </c>
      <c r="AG261" s="78">
        <f t="shared" si="85"/>
        <v>1</v>
      </c>
      <c r="AH261" s="78" t="str">
        <f t="shared" si="86"/>
        <v>H5ACPColombiaRuralBoyacá - 1</v>
      </c>
      <c r="AI261" s="92">
        <f t="shared" si="87"/>
        <v>5</v>
      </c>
      <c r="AJ261" s="92">
        <f t="shared" si="88"/>
        <v>5</v>
      </c>
      <c r="AK261" s="92" t="str">
        <f t="shared" si="89"/>
        <v>H5ACPColombiaRuralBoyacá.</v>
      </c>
      <c r="AL261" s="92" t="str">
        <f t="shared" si="90"/>
        <v>H5ACPColombiaRuralBoyacá</v>
      </c>
      <c r="AM261" s="83"/>
      <c r="AN261" s="84"/>
      <c r="AO261" s="77"/>
    </row>
    <row r="262" spans="1:41" s="11" customFormat="1" ht="291.95" customHeight="1" x14ac:dyDescent="0.2">
      <c r="A262" s="110">
        <f>IF(ISBLANK(F262),"",COUNTA($F$2:F262))</f>
        <v>164</v>
      </c>
      <c r="B262" s="111">
        <f t="shared" si="75"/>
        <v>261</v>
      </c>
      <c r="C262" s="111">
        <v>2024</v>
      </c>
      <c r="D262" s="111"/>
      <c r="E262" s="111" t="s">
        <v>2469</v>
      </c>
      <c r="F262" s="112" t="s">
        <v>1759</v>
      </c>
      <c r="G262" s="113" t="s">
        <v>1503</v>
      </c>
      <c r="H262" s="114" t="s">
        <v>2565</v>
      </c>
      <c r="I262" s="114" t="s">
        <v>2566</v>
      </c>
      <c r="J262" s="115" t="s">
        <v>2567</v>
      </c>
      <c r="K262" s="115" t="s">
        <v>2568</v>
      </c>
      <c r="L262" s="116" t="s">
        <v>2339</v>
      </c>
      <c r="M262" s="116">
        <v>1</v>
      </c>
      <c r="N262" s="117">
        <v>45489</v>
      </c>
      <c r="O262" s="117">
        <v>45596</v>
      </c>
      <c r="P262" s="118">
        <f t="shared" si="91"/>
        <v>15.285714285714286</v>
      </c>
      <c r="Q262" s="125" t="s">
        <v>1055</v>
      </c>
      <c r="R262" s="113" t="s">
        <v>1734</v>
      </c>
      <c r="S262" s="111">
        <v>0.7</v>
      </c>
      <c r="T262" s="119"/>
      <c r="U262" s="120"/>
      <c r="V262" s="121">
        <f t="shared" si="76"/>
        <v>-1519.8666666666666</v>
      </c>
      <c r="W262" s="122">
        <f t="shared" si="77"/>
        <v>70</v>
      </c>
      <c r="X262" s="123">
        <f t="shared" si="78"/>
        <v>10.7</v>
      </c>
      <c r="Y262" s="123">
        <f t="shared" si="79"/>
        <v>10.7</v>
      </c>
      <c r="Z262" s="123">
        <f t="shared" si="80"/>
        <v>15.285714285714286</v>
      </c>
      <c r="AA262" s="111"/>
      <c r="AB262" s="111" t="str">
        <f t="shared" si="81"/>
        <v>VENCIDA</v>
      </c>
      <c r="AC262" s="111" t="str">
        <f t="shared" si="82"/>
        <v>VENCIDO</v>
      </c>
      <c r="AD262" s="111" t="str">
        <f t="shared" si="83"/>
        <v>VENCIDA</v>
      </c>
      <c r="AE262" s="113" t="s">
        <v>2705</v>
      </c>
      <c r="AF262" s="98" t="str">
        <f t="shared" si="84"/>
        <v>H6ACPColombiaRuralBoyacá</v>
      </c>
      <c r="AG262" s="78">
        <f t="shared" si="85"/>
        <v>1</v>
      </c>
      <c r="AH262" s="78" t="str">
        <f t="shared" si="86"/>
        <v>H6ACPColombiaRuralBoyacá - 1</v>
      </c>
      <c r="AI262" s="92">
        <f t="shared" si="87"/>
        <v>1</v>
      </c>
      <c r="AJ262" s="92">
        <f t="shared" si="88"/>
        <v>1</v>
      </c>
      <c r="AK262" s="92" t="str">
        <f t="shared" si="89"/>
        <v>H6ACPColombiaRuralBoyacá.</v>
      </c>
      <c r="AL262" s="92" t="str">
        <f t="shared" si="90"/>
        <v>H6ACPColombiaRuralBoyacá</v>
      </c>
      <c r="AM262" s="83"/>
      <c r="AN262" s="84"/>
      <c r="AO262" s="77"/>
    </row>
    <row r="263" spans="1:41" s="11" customFormat="1" ht="291.95" customHeight="1" x14ac:dyDescent="0.2">
      <c r="A263" s="110">
        <f>IF(ISBLANK(F263),"",COUNTA($F$2:F263))</f>
        <v>165</v>
      </c>
      <c r="B263" s="111">
        <f t="shared" si="75"/>
        <v>262</v>
      </c>
      <c r="C263" s="111">
        <v>2024</v>
      </c>
      <c r="D263" s="111"/>
      <c r="E263" s="111" t="s">
        <v>2469</v>
      </c>
      <c r="F263" s="112" t="s">
        <v>1759</v>
      </c>
      <c r="G263" s="113" t="s">
        <v>1503</v>
      </c>
      <c r="H263" s="114" t="s">
        <v>2569</v>
      </c>
      <c r="I263" s="114" t="s">
        <v>2570</v>
      </c>
      <c r="J263" s="115" t="s">
        <v>2567</v>
      </c>
      <c r="K263" s="115" t="s">
        <v>2568</v>
      </c>
      <c r="L263" s="116" t="s">
        <v>2339</v>
      </c>
      <c r="M263" s="116">
        <v>1</v>
      </c>
      <c r="N263" s="117">
        <v>45489</v>
      </c>
      <c r="O263" s="117">
        <v>45596</v>
      </c>
      <c r="P263" s="118">
        <f t="shared" si="91"/>
        <v>15.285714285714286</v>
      </c>
      <c r="Q263" s="125" t="s">
        <v>1055</v>
      </c>
      <c r="R263" s="113" t="s">
        <v>1734</v>
      </c>
      <c r="S263" s="111">
        <v>1</v>
      </c>
      <c r="T263" s="119"/>
      <c r="U263" s="120">
        <v>45615</v>
      </c>
      <c r="V263" s="121">
        <f t="shared" si="76"/>
        <v>0.6333333333333333</v>
      </c>
      <c r="W263" s="122">
        <f t="shared" si="77"/>
        <v>100</v>
      </c>
      <c r="X263" s="123">
        <f t="shared" si="78"/>
        <v>15.285714285714286</v>
      </c>
      <c r="Y263" s="123">
        <f t="shared" si="79"/>
        <v>15.285714285714286</v>
      </c>
      <c r="Z263" s="123">
        <f t="shared" si="80"/>
        <v>15.285714285714286</v>
      </c>
      <c r="AA263" s="111"/>
      <c r="AB263" s="111" t="str">
        <f t="shared" si="81"/>
        <v>CUMPLIDA</v>
      </c>
      <c r="AC263" s="111" t="str">
        <f t="shared" si="82"/>
        <v>CUMPLIDO</v>
      </c>
      <c r="AD263" s="111" t="str">
        <f t="shared" si="83"/>
        <v>CUMPLIDA PENDIENTE DE REVISIÓN DE LA CGR</v>
      </c>
      <c r="AE263" s="113" t="s">
        <v>2705</v>
      </c>
      <c r="AF263" s="98" t="str">
        <f t="shared" si="84"/>
        <v>H7ACPColombiaRuralBoyacá</v>
      </c>
      <c r="AG263" s="78">
        <f t="shared" si="85"/>
        <v>1</v>
      </c>
      <c r="AH263" s="78" t="str">
        <f t="shared" si="86"/>
        <v>H7ACPColombiaRuralBoyacá - 1</v>
      </c>
      <c r="AI263" s="92">
        <f t="shared" si="87"/>
        <v>5</v>
      </c>
      <c r="AJ263" s="92">
        <f t="shared" si="88"/>
        <v>5</v>
      </c>
      <c r="AK263" s="92" t="str">
        <f t="shared" si="89"/>
        <v>H7ACPColombiaRuralBoyacá.</v>
      </c>
      <c r="AL263" s="92" t="str">
        <f t="shared" si="90"/>
        <v>H7ACPColombiaRuralBoyacá</v>
      </c>
      <c r="AM263" s="83"/>
      <c r="AN263" s="84"/>
      <c r="AO263" s="77"/>
    </row>
    <row r="264" spans="1:41" s="11" customFormat="1" ht="291.95" customHeight="1" x14ac:dyDescent="0.2">
      <c r="A264" s="110">
        <f>IF(ISBLANK(F264),"",COUNTA($F$2:F264))</f>
        <v>166</v>
      </c>
      <c r="B264" s="111">
        <f t="shared" si="75"/>
        <v>263</v>
      </c>
      <c r="C264" s="111">
        <v>2024</v>
      </c>
      <c r="D264" s="111"/>
      <c r="E264" s="111" t="s">
        <v>637</v>
      </c>
      <c r="F264" s="112" t="s">
        <v>407</v>
      </c>
      <c r="G264" s="113" t="s">
        <v>1503</v>
      </c>
      <c r="H264" s="114" t="s">
        <v>2571</v>
      </c>
      <c r="I264" s="114" t="s">
        <v>2572</v>
      </c>
      <c r="J264" s="115" t="s">
        <v>2567</v>
      </c>
      <c r="K264" s="115" t="s">
        <v>2568</v>
      </c>
      <c r="L264" s="116" t="s">
        <v>2339</v>
      </c>
      <c r="M264" s="116">
        <v>1</v>
      </c>
      <c r="N264" s="117">
        <v>45489</v>
      </c>
      <c r="O264" s="117">
        <v>45626</v>
      </c>
      <c r="P264" s="118">
        <f t="shared" si="91"/>
        <v>19.571428571428573</v>
      </c>
      <c r="Q264" s="125" t="s">
        <v>1055</v>
      </c>
      <c r="R264" s="113" t="s">
        <v>1734</v>
      </c>
      <c r="S264" s="111">
        <v>0.2</v>
      </c>
      <c r="T264" s="119"/>
      <c r="U264" s="120"/>
      <c r="V264" s="121">
        <f t="shared" si="76"/>
        <v>-1520.8666666666666</v>
      </c>
      <c r="W264" s="122">
        <f t="shared" si="77"/>
        <v>20</v>
      </c>
      <c r="X264" s="123">
        <f t="shared" si="78"/>
        <v>3.9142857142857146</v>
      </c>
      <c r="Y264" s="123">
        <f t="shared" si="79"/>
        <v>3.9142857142857146</v>
      </c>
      <c r="Z264" s="123">
        <f t="shared" si="80"/>
        <v>19.571428571428573</v>
      </c>
      <c r="AA264" s="111"/>
      <c r="AB264" s="111" t="str">
        <f t="shared" si="81"/>
        <v>VENCIDA</v>
      </c>
      <c r="AC264" s="111" t="str">
        <f t="shared" si="82"/>
        <v>VENCIDO</v>
      </c>
      <c r="AD264" s="111" t="str">
        <f t="shared" si="83"/>
        <v>VENCIDA</v>
      </c>
      <c r="AE264" s="113" t="s">
        <v>2705</v>
      </c>
      <c r="AF264" s="98" t="str">
        <f t="shared" si="84"/>
        <v>H8ACPColombiaRuralBoyacá</v>
      </c>
      <c r="AG264" s="78">
        <f t="shared" si="85"/>
        <v>1</v>
      </c>
      <c r="AH264" s="78" t="str">
        <f t="shared" si="86"/>
        <v>H8ACPColombiaRuralBoyacá - 1</v>
      </c>
      <c r="AI264" s="92">
        <f t="shared" si="87"/>
        <v>1</v>
      </c>
      <c r="AJ264" s="92">
        <f t="shared" si="88"/>
        <v>1</v>
      </c>
      <c r="AK264" s="92" t="str">
        <f t="shared" si="89"/>
        <v>H8ACPColombiaRuralBoyacá.</v>
      </c>
      <c r="AL264" s="92" t="str">
        <f t="shared" si="90"/>
        <v>H8ACPColombiaRuralBoyacá</v>
      </c>
      <c r="AM264" s="83"/>
      <c r="AN264" s="84"/>
      <c r="AO264" s="77"/>
    </row>
    <row r="265" spans="1:41" s="11" customFormat="1" ht="291.95" customHeight="1" x14ac:dyDescent="0.2">
      <c r="A265" s="110">
        <f>IF(ISBLANK(F265),"",COUNTA($F$2:F265))</f>
        <v>167</v>
      </c>
      <c r="B265" s="111">
        <f t="shared" si="75"/>
        <v>264</v>
      </c>
      <c r="C265" s="111">
        <v>2024</v>
      </c>
      <c r="D265" s="111"/>
      <c r="E265" s="111" t="s">
        <v>2469</v>
      </c>
      <c r="F265" s="112" t="s">
        <v>1759</v>
      </c>
      <c r="G265" s="113" t="s">
        <v>1503</v>
      </c>
      <c r="H265" s="114" t="s">
        <v>2573</v>
      </c>
      <c r="I265" s="114" t="s">
        <v>2574</v>
      </c>
      <c r="J265" s="115" t="s">
        <v>2567</v>
      </c>
      <c r="K265" s="115" t="s">
        <v>2568</v>
      </c>
      <c r="L265" s="116" t="s">
        <v>2339</v>
      </c>
      <c r="M265" s="116">
        <v>1</v>
      </c>
      <c r="N265" s="117">
        <v>45489</v>
      </c>
      <c r="O265" s="117">
        <v>45626</v>
      </c>
      <c r="P265" s="118">
        <f t="shared" si="91"/>
        <v>19.571428571428573</v>
      </c>
      <c r="Q265" s="125" t="s">
        <v>1055</v>
      </c>
      <c r="R265" s="113" t="s">
        <v>1734</v>
      </c>
      <c r="S265" s="111">
        <v>0.2</v>
      </c>
      <c r="T265" s="119"/>
      <c r="U265" s="120"/>
      <c r="V265" s="121">
        <f t="shared" si="76"/>
        <v>-1520.8666666666666</v>
      </c>
      <c r="W265" s="122">
        <f t="shared" si="77"/>
        <v>20</v>
      </c>
      <c r="X265" s="123">
        <f t="shared" si="78"/>
        <v>3.9142857142857146</v>
      </c>
      <c r="Y265" s="123">
        <f t="shared" si="79"/>
        <v>3.9142857142857146</v>
      </c>
      <c r="Z265" s="123">
        <f t="shared" si="80"/>
        <v>19.571428571428573</v>
      </c>
      <c r="AA265" s="111"/>
      <c r="AB265" s="111" t="str">
        <f t="shared" si="81"/>
        <v>VENCIDA</v>
      </c>
      <c r="AC265" s="111" t="str">
        <f t="shared" si="82"/>
        <v>VENCIDO</v>
      </c>
      <c r="AD265" s="111" t="str">
        <f t="shared" si="83"/>
        <v>VENCIDA</v>
      </c>
      <c r="AE265" s="113" t="s">
        <v>2705</v>
      </c>
      <c r="AF265" s="98" t="str">
        <f t="shared" si="84"/>
        <v>H9ACPColombiaRuralBoyacá</v>
      </c>
      <c r="AG265" s="78">
        <f t="shared" si="85"/>
        <v>1</v>
      </c>
      <c r="AH265" s="78" t="str">
        <f t="shared" si="86"/>
        <v>H9ACPColombiaRuralBoyacá - 1</v>
      </c>
      <c r="AI265" s="92">
        <f t="shared" si="87"/>
        <v>1</v>
      </c>
      <c r="AJ265" s="92">
        <f t="shared" si="88"/>
        <v>1</v>
      </c>
      <c r="AK265" s="92" t="str">
        <f t="shared" si="89"/>
        <v>H9ACPColombiaRuralBoyacá.</v>
      </c>
      <c r="AL265" s="92" t="str">
        <f t="shared" si="90"/>
        <v>H9ACPColombiaRuralBoyacá</v>
      </c>
      <c r="AM265" s="83"/>
      <c r="AN265" s="84"/>
      <c r="AO265" s="77"/>
    </row>
    <row r="266" spans="1:41" s="11" customFormat="1" ht="291.95" customHeight="1" x14ac:dyDescent="0.2">
      <c r="A266" s="110">
        <f>IF(ISBLANK(F266),"",COUNTA($F$2:F266))</f>
        <v>168</v>
      </c>
      <c r="B266" s="111">
        <f t="shared" ref="B266:B329" si="92">ROW()-1</f>
        <v>265</v>
      </c>
      <c r="C266" s="111">
        <v>2024</v>
      </c>
      <c r="D266" s="111"/>
      <c r="E266" s="111" t="s">
        <v>2469</v>
      </c>
      <c r="F266" s="112" t="s">
        <v>1759</v>
      </c>
      <c r="G266" s="113" t="s">
        <v>1503</v>
      </c>
      <c r="H266" s="114" t="s">
        <v>2575</v>
      </c>
      <c r="I266" s="114" t="s">
        <v>2576</v>
      </c>
      <c r="J266" s="115" t="s">
        <v>2567</v>
      </c>
      <c r="K266" s="115" t="s">
        <v>2568</v>
      </c>
      <c r="L266" s="116" t="s">
        <v>2339</v>
      </c>
      <c r="M266" s="116">
        <v>1</v>
      </c>
      <c r="N266" s="117">
        <v>45489</v>
      </c>
      <c r="O266" s="117">
        <v>45626</v>
      </c>
      <c r="P266" s="118">
        <f t="shared" si="91"/>
        <v>19.571428571428573</v>
      </c>
      <c r="Q266" s="125" t="s">
        <v>1055</v>
      </c>
      <c r="R266" s="113" t="s">
        <v>1734</v>
      </c>
      <c r="S266" s="111">
        <v>1</v>
      </c>
      <c r="T266" s="119"/>
      <c r="U266" s="120"/>
      <c r="V266" s="121">
        <f t="shared" si="76"/>
        <v>-1520.8666666666666</v>
      </c>
      <c r="W266" s="122">
        <f t="shared" si="77"/>
        <v>100</v>
      </c>
      <c r="X266" s="123">
        <f t="shared" si="78"/>
        <v>19.571428571428573</v>
      </c>
      <c r="Y266" s="123">
        <f t="shared" si="79"/>
        <v>19.571428571428573</v>
      </c>
      <c r="Z266" s="123">
        <f t="shared" si="80"/>
        <v>19.571428571428573</v>
      </c>
      <c r="AA266" s="111"/>
      <c r="AB266" s="111" t="str">
        <f t="shared" si="81"/>
        <v>CUMPLIDA</v>
      </c>
      <c r="AC266" s="111" t="str">
        <f t="shared" si="82"/>
        <v>CUMPLIDO</v>
      </c>
      <c r="AD266" s="111" t="str">
        <f t="shared" si="83"/>
        <v>CUMPLIDA PENDIENTE DE REVISIÓN DE LA CGR</v>
      </c>
      <c r="AE266" s="113" t="s">
        <v>2705</v>
      </c>
      <c r="AF266" s="98" t="str">
        <f t="shared" si="84"/>
        <v>H10ACPColombiaRuralBoyacá</v>
      </c>
      <c r="AG266" s="78">
        <f t="shared" si="85"/>
        <v>1</v>
      </c>
      <c r="AH266" s="78" t="str">
        <f t="shared" si="86"/>
        <v>H10ACPColombiaRuralBoyacá - 1</v>
      </c>
      <c r="AI266" s="92">
        <f t="shared" si="87"/>
        <v>5</v>
      </c>
      <c r="AJ266" s="92">
        <f t="shared" si="88"/>
        <v>5</v>
      </c>
      <c r="AK266" s="92" t="str">
        <f t="shared" si="89"/>
        <v>H10ACPColombiaRuralBoyacá.</v>
      </c>
      <c r="AL266" s="92" t="str">
        <f t="shared" si="90"/>
        <v>H10ACPColombiaRuralBoyacá</v>
      </c>
      <c r="AM266" s="83"/>
      <c r="AN266" s="84"/>
      <c r="AO266" s="77"/>
    </row>
    <row r="267" spans="1:41" s="11" customFormat="1" ht="291.95" customHeight="1" x14ac:dyDescent="0.2">
      <c r="A267" s="110">
        <f>IF(ISBLANK(F267),"",COUNTA($F$2:F267))</f>
        <v>169</v>
      </c>
      <c r="B267" s="111">
        <f t="shared" si="92"/>
        <v>266</v>
      </c>
      <c r="C267" s="111">
        <v>2024</v>
      </c>
      <c r="D267" s="111"/>
      <c r="E267" s="111" t="s">
        <v>2469</v>
      </c>
      <c r="F267" s="112" t="s">
        <v>1759</v>
      </c>
      <c r="G267" s="113" t="s">
        <v>1503</v>
      </c>
      <c r="H267" s="114" t="s">
        <v>2577</v>
      </c>
      <c r="I267" s="114" t="s">
        <v>2578</v>
      </c>
      <c r="J267" s="115" t="s">
        <v>2567</v>
      </c>
      <c r="K267" s="115" t="s">
        <v>2568</v>
      </c>
      <c r="L267" s="116" t="s">
        <v>2339</v>
      </c>
      <c r="M267" s="116">
        <v>1</v>
      </c>
      <c r="N267" s="117">
        <v>45489</v>
      </c>
      <c r="O267" s="117">
        <v>45626</v>
      </c>
      <c r="P267" s="118">
        <f t="shared" si="91"/>
        <v>19.571428571428573</v>
      </c>
      <c r="Q267" s="125" t="s">
        <v>1055</v>
      </c>
      <c r="R267" s="113" t="s">
        <v>1734</v>
      </c>
      <c r="S267" s="111">
        <v>1</v>
      </c>
      <c r="T267" s="119"/>
      <c r="U267" s="120"/>
      <c r="V267" s="121">
        <f t="shared" si="76"/>
        <v>-1520.8666666666666</v>
      </c>
      <c r="W267" s="122">
        <f t="shared" si="77"/>
        <v>100</v>
      </c>
      <c r="X267" s="123">
        <f t="shared" si="78"/>
        <v>19.571428571428573</v>
      </c>
      <c r="Y267" s="123">
        <f t="shared" si="79"/>
        <v>19.571428571428573</v>
      </c>
      <c r="Z267" s="123">
        <f t="shared" si="80"/>
        <v>19.571428571428573</v>
      </c>
      <c r="AA267" s="111"/>
      <c r="AB267" s="111" t="str">
        <f t="shared" si="81"/>
        <v>CUMPLIDA</v>
      </c>
      <c r="AC267" s="111" t="str">
        <f t="shared" si="82"/>
        <v>CUMPLIDO</v>
      </c>
      <c r="AD267" s="111" t="str">
        <f t="shared" si="83"/>
        <v>CUMPLIDA PENDIENTE DE REVISIÓN DE LA CGR</v>
      </c>
      <c r="AE267" s="113" t="s">
        <v>2705</v>
      </c>
      <c r="AF267" s="98" t="str">
        <f t="shared" si="84"/>
        <v>H11ACPColombiaRuralBoyacá</v>
      </c>
      <c r="AG267" s="78">
        <f t="shared" si="85"/>
        <v>1</v>
      </c>
      <c r="AH267" s="78" t="str">
        <f t="shared" si="86"/>
        <v>H11ACPColombiaRuralBoyacá - 1</v>
      </c>
      <c r="AI267" s="92">
        <f t="shared" si="87"/>
        <v>5</v>
      </c>
      <c r="AJ267" s="92">
        <f t="shared" si="88"/>
        <v>5</v>
      </c>
      <c r="AK267" s="92" t="str">
        <f t="shared" si="89"/>
        <v>H11ACPColombiaRuralBoyacá.</v>
      </c>
      <c r="AL267" s="92" t="str">
        <f t="shared" si="90"/>
        <v>H11ACPColombiaRuralBoyacá</v>
      </c>
      <c r="AM267" s="83"/>
      <c r="AN267" s="84"/>
      <c r="AO267" s="77"/>
    </row>
    <row r="268" spans="1:41" s="11" customFormat="1" ht="291.95" customHeight="1" x14ac:dyDescent="0.2">
      <c r="A268" s="110">
        <f>IF(ISBLANK(F268),"",COUNTA($F$2:F268))</f>
        <v>170</v>
      </c>
      <c r="B268" s="111">
        <f t="shared" si="92"/>
        <v>267</v>
      </c>
      <c r="C268" s="111">
        <v>2024</v>
      </c>
      <c r="D268" s="111"/>
      <c r="E268" s="111" t="s">
        <v>2469</v>
      </c>
      <c r="F268" s="112" t="s">
        <v>1759</v>
      </c>
      <c r="G268" s="113" t="s">
        <v>1503</v>
      </c>
      <c r="H268" s="114" t="s">
        <v>2579</v>
      </c>
      <c r="I268" s="114" t="s">
        <v>2576</v>
      </c>
      <c r="J268" s="115" t="s">
        <v>2567</v>
      </c>
      <c r="K268" s="115" t="s">
        <v>3071</v>
      </c>
      <c r="L268" s="116" t="s">
        <v>2339</v>
      </c>
      <c r="M268" s="116">
        <v>1</v>
      </c>
      <c r="N268" s="117">
        <v>45489</v>
      </c>
      <c r="O268" s="117">
        <v>45626</v>
      </c>
      <c r="P268" s="118">
        <f t="shared" si="91"/>
        <v>19.571428571428573</v>
      </c>
      <c r="Q268" s="125" t="s">
        <v>1055</v>
      </c>
      <c r="R268" s="113" t="s">
        <v>1734</v>
      </c>
      <c r="S268" s="111">
        <v>1</v>
      </c>
      <c r="T268" s="119"/>
      <c r="U268" s="120"/>
      <c r="V268" s="121">
        <f t="shared" si="76"/>
        <v>-1520.8666666666666</v>
      </c>
      <c r="W268" s="122">
        <f t="shared" si="77"/>
        <v>100</v>
      </c>
      <c r="X268" s="123">
        <f t="shared" si="78"/>
        <v>19.571428571428573</v>
      </c>
      <c r="Y268" s="123">
        <f t="shared" si="79"/>
        <v>19.571428571428573</v>
      </c>
      <c r="Z268" s="123">
        <f t="shared" si="80"/>
        <v>19.571428571428573</v>
      </c>
      <c r="AA268" s="111"/>
      <c r="AB268" s="111" t="str">
        <f t="shared" si="81"/>
        <v>CUMPLIDA</v>
      </c>
      <c r="AC268" s="111" t="str">
        <f t="shared" si="82"/>
        <v>CUMPLIDO</v>
      </c>
      <c r="AD268" s="111" t="str">
        <f t="shared" si="83"/>
        <v>CUMPLIDA PENDIENTE DE REVISIÓN DE LA CGR</v>
      </c>
      <c r="AE268" s="113" t="s">
        <v>2705</v>
      </c>
      <c r="AF268" s="98" t="str">
        <f t="shared" si="84"/>
        <v>H12ACPColombiaRuralBoyacá</v>
      </c>
      <c r="AG268" s="78">
        <f t="shared" si="85"/>
        <v>1</v>
      </c>
      <c r="AH268" s="78" t="str">
        <f t="shared" si="86"/>
        <v>H12ACPColombiaRuralBoyacá - 1</v>
      </c>
      <c r="AI268" s="92">
        <f t="shared" si="87"/>
        <v>5</v>
      </c>
      <c r="AJ268" s="92">
        <f t="shared" si="88"/>
        <v>5</v>
      </c>
      <c r="AK268" s="92" t="str">
        <f t="shared" si="89"/>
        <v>H12ACPColombiaRuralBoyacá.</v>
      </c>
      <c r="AL268" s="92" t="str">
        <f t="shared" si="90"/>
        <v>H12ACPColombiaRuralBoyacá</v>
      </c>
      <c r="AM268" s="83"/>
      <c r="AN268" s="84"/>
      <c r="AO268" s="77"/>
    </row>
    <row r="269" spans="1:41" s="11" customFormat="1" ht="291.95" customHeight="1" x14ac:dyDescent="0.2">
      <c r="A269" s="110">
        <f>IF(ISBLANK(F269),"",COUNTA($F$2:F269))</f>
        <v>171</v>
      </c>
      <c r="B269" s="111">
        <f t="shared" si="92"/>
        <v>268</v>
      </c>
      <c r="C269" s="111">
        <v>2024</v>
      </c>
      <c r="D269" s="111"/>
      <c r="E269" s="111" t="s">
        <v>2469</v>
      </c>
      <c r="F269" s="112" t="s">
        <v>1759</v>
      </c>
      <c r="G269" s="113" t="s">
        <v>1503</v>
      </c>
      <c r="H269" s="114" t="s">
        <v>2580</v>
      </c>
      <c r="I269" s="114" t="s">
        <v>2581</v>
      </c>
      <c r="J269" s="115" t="s">
        <v>2567</v>
      </c>
      <c r="K269" s="115" t="s">
        <v>3071</v>
      </c>
      <c r="L269" s="116" t="s">
        <v>2339</v>
      </c>
      <c r="M269" s="116">
        <v>1</v>
      </c>
      <c r="N269" s="117">
        <v>45489</v>
      </c>
      <c r="O269" s="117">
        <v>45626</v>
      </c>
      <c r="P269" s="118">
        <f t="shared" si="91"/>
        <v>19.571428571428573</v>
      </c>
      <c r="Q269" s="125" t="s">
        <v>1055</v>
      </c>
      <c r="R269" s="113" t="s">
        <v>1734</v>
      </c>
      <c r="S269" s="111">
        <v>1</v>
      </c>
      <c r="T269" s="119"/>
      <c r="U269" s="120"/>
      <c r="V269" s="121">
        <f t="shared" si="76"/>
        <v>-1520.8666666666666</v>
      </c>
      <c r="W269" s="122">
        <f t="shared" si="77"/>
        <v>100</v>
      </c>
      <c r="X269" s="123">
        <f t="shared" si="78"/>
        <v>19.571428571428573</v>
      </c>
      <c r="Y269" s="123">
        <f t="shared" si="79"/>
        <v>19.571428571428573</v>
      </c>
      <c r="Z269" s="123">
        <f t="shared" si="80"/>
        <v>19.571428571428573</v>
      </c>
      <c r="AA269" s="111"/>
      <c r="AB269" s="111" t="str">
        <f t="shared" si="81"/>
        <v>CUMPLIDA</v>
      </c>
      <c r="AC269" s="111" t="str">
        <f t="shared" si="82"/>
        <v>CUMPLIDO</v>
      </c>
      <c r="AD269" s="111" t="str">
        <f t="shared" si="83"/>
        <v>CUMPLIDA PENDIENTE DE REVISIÓN DE LA CGR</v>
      </c>
      <c r="AE269" s="113" t="s">
        <v>2705</v>
      </c>
      <c r="AF269" s="98" t="str">
        <f t="shared" si="84"/>
        <v>H13ACPColombiaRuralBoyacá</v>
      </c>
      <c r="AG269" s="78">
        <f t="shared" si="85"/>
        <v>1</v>
      </c>
      <c r="AH269" s="78" t="str">
        <f t="shared" si="86"/>
        <v>H13ACPColombiaRuralBoyacá - 1</v>
      </c>
      <c r="AI269" s="92">
        <f t="shared" si="87"/>
        <v>5</v>
      </c>
      <c r="AJ269" s="92">
        <f t="shared" si="88"/>
        <v>5</v>
      </c>
      <c r="AK269" s="92" t="str">
        <f t="shared" si="89"/>
        <v>H13ACPColombiaRuralBoyacá.</v>
      </c>
      <c r="AL269" s="92" t="str">
        <f t="shared" si="90"/>
        <v>H13ACPColombiaRuralBoyacá</v>
      </c>
      <c r="AM269" s="83"/>
      <c r="AN269" s="84"/>
      <c r="AO269" s="77"/>
    </row>
    <row r="270" spans="1:41" s="11" customFormat="1" ht="291.95" customHeight="1" x14ac:dyDescent="0.2">
      <c r="A270" s="110">
        <f>IF(ISBLANK(F270),"",COUNTA($F$2:F270))</f>
        <v>172</v>
      </c>
      <c r="B270" s="111">
        <f t="shared" si="92"/>
        <v>269</v>
      </c>
      <c r="C270" s="111">
        <v>2024</v>
      </c>
      <c r="D270" s="111"/>
      <c r="E270" s="111" t="s">
        <v>2469</v>
      </c>
      <c r="F270" s="112" t="s">
        <v>1759</v>
      </c>
      <c r="G270" s="113" t="s">
        <v>1503</v>
      </c>
      <c r="H270" s="114" t="s">
        <v>2582</v>
      </c>
      <c r="I270" s="114" t="s">
        <v>2583</v>
      </c>
      <c r="J270" s="115" t="s">
        <v>2584</v>
      </c>
      <c r="K270" s="115" t="s">
        <v>2585</v>
      </c>
      <c r="L270" s="116" t="s">
        <v>2586</v>
      </c>
      <c r="M270" s="116">
        <v>1</v>
      </c>
      <c r="N270" s="117">
        <v>45489</v>
      </c>
      <c r="O270" s="117">
        <v>45565</v>
      </c>
      <c r="P270" s="118">
        <f t="shared" si="91"/>
        <v>10.857142857142858</v>
      </c>
      <c r="Q270" s="125" t="s">
        <v>1055</v>
      </c>
      <c r="R270" s="113" t="s">
        <v>1734</v>
      </c>
      <c r="S270" s="111">
        <v>1</v>
      </c>
      <c r="T270" s="119"/>
      <c r="U270" s="120">
        <v>45617</v>
      </c>
      <c r="V270" s="121">
        <f t="shared" si="76"/>
        <v>1.7333333333333334</v>
      </c>
      <c r="W270" s="122">
        <f t="shared" si="77"/>
        <v>100</v>
      </c>
      <c r="X270" s="123">
        <f t="shared" si="78"/>
        <v>10.857142857142858</v>
      </c>
      <c r="Y270" s="123">
        <f t="shared" si="79"/>
        <v>10.857142857142858</v>
      </c>
      <c r="Z270" s="123">
        <f t="shared" si="80"/>
        <v>10.857142857142858</v>
      </c>
      <c r="AA270" s="111"/>
      <c r="AB270" s="111" t="str">
        <f t="shared" si="81"/>
        <v>CUMPLIDA</v>
      </c>
      <c r="AC270" s="111" t="str">
        <f t="shared" si="82"/>
        <v>CUMPLIDO</v>
      </c>
      <c r="AD270" s="111" t="str">
        <f t="shared" si="83"/>
        <v>CUMPLIDA PENDIENTE DE REVISIÓN DE LA CGR</v>
      </c>
      <c r="AE270" s="113" t="s">
        <v>2705</v>
      </c>
      <c r="AF270" s="98" t="str">
        <f t="shared" si="84"/>
        <v>H14ACPColombiaRuralBoyacá</v>
      </c>
      <c r="AG270" s="78">
        <f t="shared" si="85"/>
        <v>1</v>
      </c>
      <c r="AH270" s="78" t="str">
        <f t="shared" si="86"/>
        <v>H14ACPColombiaRuralBoyacá - 1</v>
      </c>
      <c r="AI270" s="92">
        <f t="shared" si="87"/>
        <v>5</v>
      </c>
      <c r="AJ270" s="92">
        <f t="shared" si="88"/>
        <v>5</v>
      </c>
      <c r="AK270" s="92" t="str">
        <f t="shared" si="89"/>
        <v>H14ACPColombiaRuralBoyacá.</v>
      </c>
      <c r="AL270" s="92" t="str">
        <f t="shared" si="90"/>
        <v>H14ACPColombiaRuralBoyacá</v>
      </c>
      <c r="AM270" s="83"/>
      <c r="AN270" s="84"/>
      <c r="AO270" s="77"/>
    </row>
    <row r="271" spans="1:41" s="11" customFormat="1" ht="291.95" customHeight="1" x14ac:dyDescent="0.2">
      <c r="A271" s="110">
        <f>IF(ISBLANK(F271),"",COUNTA($F$2:F271))</f>
        <v>173</v>
      </c>
      <c r="B271" s="111">
        <f t="shared" si="92"/>
        <v>270</v>
      </c>
      <c r="C271" s="111">
        <v>2024</v>
      </c>
      <c r="D271" s="111"/>
      <c r="E271" s="111" t="s">
        <v>637</v>
      </c>
      <c r="F271" s="112" t="s">
        <v>2702</v>
      </c>
      <c r="G271" s="113" t="s">
        <v>1503</v>
      </c>
      <c r="H271" s="114" t="s">
        <v>2587</v>
      </c>
      <c r="I271" s="114" t="s">
        <v>2588</v>
      </c>
      <c r="J271" s="115" t="s">
        <v>2687</v>
      </c>
      <c r="K271" s="115" t="s">
        <v>2568</v>
      </c>
      <c r="L271" s="116" t="s">
        <v>2339</v>
      </c>
      <c r="M271" s="116">
        <v>1</v>
      </c>
      <c r="N271" s="117">
        <v>45489</v>
      </c>
      <c r="O271" s="117">
        <v>45626</v>
      </c>
      <c r="P271" s="118">
        <f t="shared" si="91"/>
        <v>19.571428571428573</v>
      </c>
      <c r="Q271" s="125" t="s">
        <v>1055</v>
      </c>
      <c r="R271" s="113" t="s">
        <v>1734</v>
      </c>
      <c r="S271" s="111">
        <v>1</v>
      </c>
      <c r="T271" s="119"/>
      <c r="U271" s="120"/>
      <c r="V271" s="121">
        <f t="shared" si="76"/>
        <v>-1520.8666666666666</v>
      </c>
      <c r="W271" s="122">
        <f t="shared" si="77"/>
        <v>100</v>
      </c>
      <c r="X271" s="123">
        <f t="shared" si="78"/>
        <v>19.571428571428573</v>
      </c>
      <c r="Y271" s="123">
        <f t="shared" si="79"/>
        <v>19.571428571428573</v>
      </c>
      <c r="Z271" s="123">
        <f t="shared" si="80"/>
        <v>19.571428571428573</v>
      </c>
      <c r="AA271" s="111"/>
      <c r="AB271" s="111" t="str">
        <f t="shared" si="81"/>
        <v>CUMPLIDA</v>
      </c>
      <c r="AC271" s="111" t="str">
        <f t="shared" si="82"/>
        <v>CUMPLIDO</v>
      </c>
      <c r="AD271" s="111" t="str">
        <f t="shared" si="83"/>
        <v>CUMPLIDA PENDIENTE DE REVISIÓN DE LA CGR</v>
      </c>
      <c r="AE271" s="113" t="s">
        <v>2705</v>
      </c>
      <c r="AF271" s="98" t="str">
        <f t="shared" si="84"/>
        <v>H15ACPColombiaRuralBoyacá</v>
      </c>
      <c r="AG271" s="78">
        <f t="shared" si="85"/>
        <v>1</v>
      </c>
      <c r="AH271" s="78" t="str">
        <f t="shared" si="86"/>
        <v>H15ACPColombiaRuralBoyacá - 1</v>
      </c>
      <c r="AI271" s="92">
        <f t="shared" si="87"/>
        <v>5</v>
      </c>
      <c r="AJ271" s="92">
        <f t="shared" si="88"/>
        <v>5</v>
      </c>
      <c r="AK271" s="92" t="str">
        <f t="shared" si="89"/>
        <v>H15ACPColombiaRuralBoyacá.</v>
      </c>
      <c r="AL271" s="92" t="str">
        <f t="shared" si="90"/>
        <v>H15ACPColombiaRuralBoyacá</v>
      </c>
      <c r="AM271" s="83"/>
      <c r="AN271" s="84"/>
      <c r="AO271" s="77"/>
    </row>
    <row r="272" spans="1:41" s="11" customFormat="1" ht="291.95" customHeight="1" x14ac:dyDescent="0.2">
      <c r="A272" s="110">
        <f>IF(ISBLANK(F272),"",COUNTA($F$2:F272))</f>
        <v>174</v>
      </c>
      <c r="B272" s="111">
        <f t="shared" si="92"/>
        <v>271</v>
      </c>
      <c r="C272" s="111">
        <v>2024</v>
      </c>
      <c r="D272" s="111"/>
      <c r="E272" s="111" t="s">
        <v>2469</v>
      </c>
      <c r="F272" s="112" t="s">
        <v>1759</v>
      </c>
      <c r="G272" s="113" t="s">
        <v>1503</v>
      </c>
      <c r="H272" s="114" t="s">
        <v>2589</v>
      </c>
      <c r="I272" s="114" t="s">
        <v>2590</v>
      </c>
      <c r="J272" s="115" t="s">
        <v>2567</v>
      </c>
      <c r="K272" s="115" t="s">
        <v>2568</v>
      </c>
      <c r="L272" s="116" t="s">
        <v>2339</v>
      </c>
      <c r="M272" s="116">
        <v>1</v>
      </c>
      <c r="N272" s="117">
        <v>45489</v>
      </c>
      <c r="O272" s="117">
        <v>45626</v>
      </c>
      <c r="P272" s="118">
        <f t="shared" si="91"/>
        <v>19.571428571428573</v>
      </c>
      <c r="Q272" s="125" t="s">
        <v>1055</v>
      </c>
      <c r="R272" s="113" t="s">
        <v>1734</v>
      </c>
      <c r="S272" s="111">
        <v>1</v>
      </c>
      <c r="T272" s="119"/>
      <c r="U272" s="120"/>
      <c r="V272" s="121">
        <f t="shared" si="76"/>
        <v>-1520.8666666666666</v>
      </c>
      <c r="W272" s="122">
        <f t="shared" si="77"/>
        <v>100</v>
      </c>
      <c r="X272" s="123">
        <f t="shared" si="78"/>
        <v>19.571428571428573</v>
      </c>
      <c r="Y272" s="123">
        <f t="shared" si="79"/>
        <v>19.571428571428573</v>
      </c>
      <c r="Z272" s="123">
        <f t="shared" si="80"/>
        <v>19.571428571428573</v>
      </c>
      <c r="AA272" s="111"/>
      <c r="AB272" s="111" t="str">
        <f t="shared" si="81"/>
        <v>CUMPLIDA</v>
      </c>
      <c r="AC272" s="111" t="str">
        <f t="shared" si="82"/>
        <v>CUMPLIDO</v>
      </c>
      <c r="AD272" s="111" t="str">
        <f t="shared" si="83"/>
        <v>CUMPLIDA PENDIENTE DE REVISIÓN DE LA CGR</v>
      </c>
      <c r="AE272" s="113" t="s">
        <v>2705</v>
      </c>
      <c r="AF272" s="98" t="str">
        <f t="shared" si="84"/>
        <v>H16ACPColombiaRuralBoyacá</v>
      </c>
      <c r="AG272" s="78">
        <f t="shared" si="85"/>
        <v>1</v>
      </c>
      <c r="AH272" s="78" t="str">
        <f t="shared" si="86"/>
        <v>H16ACPColombiaRuralBoyacá - 1</v>
      </c>
      <c r="AI272" s="92">
        <f t="shared" si="87"/>
        <v>5</v>
      </c>
      <c r="AJ272" s="92">
        <f t="shared" si="88"/>
        <v>5</v>
      </c>
      <c r="AK272" s="92" t="str">
        <f t="shared" si="89"/>
        <v>H16ACPColombiaRuralBoyacá.</v>
      </c>
      <c r="AL272" s="92" t="str">
        <f t="shared" si="90"/>
        <v>H16ACPColombiaRuralBoyacá</v>
      </c>
      <c r="AM272" s="83"/>
      <c r="AN272" s="84"/>
      <c r="AO272" s="77"/>
    </row>
    <row r="273" spans="1:41" s="11" customFormat="1" ht="291.95" customHeight="1" x14ac:dyDescent="0.2">
      <c r="A273" s="110">
        <f>IF(ISBLANK(F273),"",COUNTA($F$2:F273))</f>
        <v>175</v>
      </c>
      <c r="B273" s="111">
        <f t="shared" si="92"/>
        <v>272</v>
      </c>
      <c r="C273" s="111">
        <v>2024</v>
      </c>
      <c r="D273" s="111"/>
      <c r="E273" s="111" t="s">
        <v>2469</v>
      </c>
      <c r="F273" s="112" t="s">
        <v>1759</v>
      </c>
      <c r="G273" s="113" t="s">
        <v>1503</v>
      </c>
      <c r="H273" s="114" t="s">
        <v>2591</v>
      </c>
      <c r="I273" s="114" t="s">
        <v>2592</v>
      </c>
      <c r="J273" s="115" t="s">
        <v>2567</v>
      </c>
      <c r="K273" s="115" t="s">
        <v>2568</v>
      </c>
      <c r="L273" s="116" t="s">
        <v>2339</v>
      </c>
      <c r="M273" s="116">
        <v>1</v>
      </c>
      <c r="N273" s="117">
        <v>45489</v>
      </c>
      <c r="O273" s="117">
        <v>45595</v>
      </c>
      <c r="P273" s="118">
        <f t="shared" si="91"/>
        <v>15.142857142857142</v>
      </c>
      <c r="Q273" s="125" t="s">
        <v>1055</v>
      </c>
      <c r="R273" s="113" t="s">
        <v>1734</v>
      </c>
      <c r="S273" s="111">
        <v>0.4</v>
      </c>
      <c r="T273" s="119"/>
      <c r="U273" s="120"/>
      <c r="V273" s="121">
        <f t="shared" si="76"/>
        <v>-1519.8333333333333</v>
      </c>
      <c r="W273" s="122">
        <f t="shared" si="77"/>
        <v>40</v>
      </c>
      <c r="X273" s="123">
        <f t="shared" si="78"/>
        <v>6.0571428571428569</v>
      </c>
      <c r="Y273" s="123">
        <f t="shared" si="79"/>
        <v>6.0571428571428569</v>
      </c>
      <c r="Z273" s="123">
        <f t="shared" si="80"/>
        <v>15.142857142857142</v>
      </c>
      <c r="AA273" s="111"/>
      <c r="AB273" s="111" t="str">
        <f t="shared" si="81"/>
        <v>VENCIDA</v>
      </c>
      <c r="AC273" s="111" t="str">
        <f t="shared" si="82"/>
        <v>VENCIDO</v>
      </c>
      <c r="AD273" s="111" t="str">
        <f t="shared" si="83"/>
        <v>VENCIDA</v>
      </c>
      <c r="AE273" s="113" t="s">
        <v>2705</v>
      </c>
      <c r="AF273" s="98" t="str">
        <f t="shared" si="84"/>
        <v>H17ACPColombiaRuralBoyacá</v>
      </c>
      <c r="AG273" s="78">
        <f t="shared" si="85"/>
        <v>1</v>
      </c>
      <c r="AH273" s="78" t="str">
        <f t="shared" si="86"/>
        <v>H17ACPColombiaRuralBoyacá - 1</v>
      </c>
      <c r="AI273" s="92">
        <f t="shared" si="87"/>
        <v>1</v>
      </c>
      <c r="AJ273" s="92">
        <f t="shared" si="88"/>
        <v>1</v>
      </c>
      <c r="AK273" s="92" t="str">
        <f t="shared" si="89"/>
        <v>H17ACPColombiaRuralBoyacá.</v>
      </c>
      <c r="AL273" s="92" t="str">
        <f t="shared" si="90"/>
        <v>H17ACPColombiaRuralBoyacá</v>
      </c>
      <c r="AM273" s="83"/>
      <c r="AN273" s="84"/>
      <c r="AO273" s="77"/>
    </row>
    <row r="274" spans="1:41" s="11" customFormat="1" ht="291.95" customHeight="1" x14ac:dyDescent="0.2">
      <c r="A274" s="110">
        <f>IF(ISBLANK(F274),"",COUNTA($F$2:F274))</f>
        <v>176</v>
      </c>
      <c r="B274" s="111">
        <f t="shared" si="92"/>
        <v>273</v>
      </c>
      <c r="C274" s="111">
        <v>2024</v>
      </c>
      <c r="D274" s="111"/>
      <c r="E274" s="111" t="s">
        <v>2469</v>
      </c>
      <c r="F274" s="112" t="s">
        <v>1759</v>
      </c>
      <c r="G274" s="113" t="s">
        <v>1503</v>
      </c>
      <c r="H274" s="114" t="s">
        <v>2593</v>
      </c>
      <c r="I274" s="114" t="s">
        <v>2594</v>
      </c>
      <c r="J274" s="115" t="s">
        <v>2567</v>
      </c>
      <c r="K274" s="115" t="s">
        <v>2568</v>
      </c>
      <c r="L274" s="116" t="s">
        <v>2339</v>
      </c>
      <c r="M274" s="116">
        <v>1</v>
      </c>
      <c r="N274" s="117">
        <v>45489</v>
      </c>
      <c r="O274" s="117">
        <v>45595</v>
      </c>
      <c r="P274" s="118">
        <f t="shared" si="91"/>
        <v>15.142857142857142</v>
      </c>
      <c r="Q274" s="125" t="s">
        <v>1055</v>
      </c>
      <c r="R274" s="113" t="s">
        <v>1734</v>
      </c>
      <c r="S274" s="111">
        <v>1</v>
      </c>
      <c r="T274" s="119"/>
      <c r="U274" s="120">
        <v>45603</v>
      </c>
      <c r="V274" s="121">
        <f t="shared" si="76"/>
        <v>0.26666666666666666</v>
      </c>
      <c r="W274" s="122">
        <f t="shared" si="77"/>
        <v>100</v>
      </c>
      <c r="X274" s="123">
        <f t="shared" si="78"/>
        <v>15.142857142857142</v>
      </c>
      <c r="Y274" s="123">
        <f t="shared" si="79"/>
        <v>15.142857142857142</v>
      </c>
      <c r="Z274" s="123">
        <f t="shared" si="80"/>
        <v>15.142857142857142</v>
      </c>
      <c r="AA274" s="111"/>
      <c r="AB274" s="111" t="str">
        <f t="shared" si="81"/>
        <v>CUMPLIDA</v>
      </c>
      <c r="AC274" s="111" t="str">
        <f t="shared" si="82"/>
        <v>CUMPLIDO</v>
      </c>
      <c r="AD274" s="111" t="str">
        <f t="shared" si="83"/>
        <v>CUMPLIDA PENDIENTE DE REVISIÓN DE LA CGR</v>
      </c>
      <c r="AE274" s="113" t="s">
        <v>2705</v>
      </c>
      <c r="AF274" s="98" t="str">
        <f t="shared" si="84"/>
        <v>H18ACPColombiaRuralBoyacá</v>
      </c>
      <c r="AG274" s="78">
        <f t="shared" si="85"/>
        <v>1</v>
      </c>
      <c r="AH274" s="78" t="str">
        <f t="shared" si="86"/>
        <v>H18ACPColombiaRuralBoyacá - 1</v>
      </c>
      <c r="AI274" s="92">
        <f t="shared" si="87"/>
        <v>5</v>
      </c>
      <c r="AJ274" s="92">
        <f t="shared" si="88"/>
        <v>5</v>
      </c>
      <c r="AK274" s="92" t="str">
        <f t="shared" si="89"/>
        <v>H18ACPColombiaRuralBoyacá.</v>
      </c>
      <c r="AL274" s="92" t="str">
        <f t="shared" si="90"/>
        <v>H18ACPColombiaRuralBoyacá</v>
      </c>
      <c r="AM274" s="83"/>
      <c r="AN274" s="84"/>
      <c r="AO274" s="77"/>
    </row>
    <row r="275" spans="1:41" s="11" customFormat="1" ht="291.95" customHeight="1" x14ac:dyDescent="0.2">
      <c r="A275" s="110">
        <f>IF(ISBLANK(F275),"",COUNTA($F$2:F275))</f>
        <v>177</v>
      </c>
      <c r="B275" s="111">
        <f t="shared" si="92"/>
        <v>274</v>
      </c>
      <c r="C275" s="111">
        <v>2024</v>
      </c>
      <c r="D275" s="111"/>
      <c r="E275" s="111" t="s">
        <v>2469</v>
      </c>
      <c r="F275" s="112" t="s">
        <v>1759</v>
      </c>
      <c r="G275" s="113" t="s">
        <v>1503</v>
      </c>
      <c r="H275" s="114" t="s">
        <v>2595</v>
      </c>
      <c r="I275" s="114" t="s">
        <v>2596</v>
      </c>
      <c r="J275" s="115" t="s">
        <v>2567</v>
      </c>
      <c r="K275" s="115" t="s">
        <v>2568</v>
      </c>
      <c r="L275" s="116" t="s">
        <v>2339</v>
      </c>
      <c r="M275" s="116">
        <v>1</v>
      </c>
      <c r="N275" s="117">
        <v>45489</v>
      </c>
      <c r="O275" s="117">
        <v>45626</v>
      </c>
      <c r="P275" s="118">
        <f t="shared" si="91"/>
        <v>19.571428571428573</v>
      </c>
      <c r="Q275" s="125" t="s">
        <v>1055</v>
      </c>
      <c r="R275" s="113" t="s">
        <v>1734</v>
      </c>
      <c r="S275" s="111">
        <v>0.1</v>
      </c>
      <c r="T275" s="119"/>
      <c r="U275" s="120"/>
      <c r="V275" s="121">
        <f t="shared" si="76"/>
        <v>-1520.8666666666666</v>
      </c>
      <c r="W275" s="122">
        <f t="shared" si="77"/>
        <v>10</v>
      </c>
      <c r="X275" s="123">
        <f t="shared" si="78"/>
        <v>1.9571428571428573</v>
      </c>
      <c r="Y275" s="123">
        <f t="shared" si="79"/>
        <v>1.9571428571428573</v>
      </c>
      <c r="Z275" s="123">
        <f t="shared" si="80"/>
        <v>19.571428571428573</v>
      </c>
      <c r="AA275" s="111"/>
      <c r="AB275" s="111" t="str">
        <f t="shared" si="81"/>
        <v>VENCIDA</v>
      </c>
      <c r="AC275" s="111" t="str">
        <f t="shared" si="82"/>
        <v>VENCIDO</v>
      </c>
      <c r="AD275" s="111" t="str">
        <f t="shared" si="83"/>
        <v>VENCIDA</v>
      </c>
      <c r="AE275" s="113" t="s">
        <v>2705</v>
      </c>
      <c r="AF275" s="98" t="str">
        <f t="shared" si="84"/>
        <v>H19ACPColombiaRuralBoyacá</v>
      </c>
      <c r="AG275" s="78">
        <f t="shared" si="85"/>
        <v>1</v>
      </c>
      <c r="AH275" s="78" t="str">
        <f t="shared" si="86"/>
        <v>H19ACPColombiaRuralBoyacá - 1</v>
      </c>
      <c r="AI275" s="92">
        <f t="shared" si="87"/>
        <v>1</v>
      </c>
      <c r="AJ275" s="92">
        <f t="shared" si="88"/>
        <v>1</v>
      </c>
      <c r="AK275" s="92" t="str">
        <f t="shared" si="89"/>
        <v>H19ACPColombiaRuralBoyacá.</v>
      </c>
      <c r="AL275" s="92" t="str">
        <f t="shared" si="90"/>
        <v>H19ACPColombiaRuralBoyacá</v>
      </c>
      <c r="AM275" s="83"/>
      <c r="AN275" s="84"/>
      <c r="AO275" s="77"/>
    </row>
    <row r="276" spans="1:41" s="11" customFormat="1" ht="291.95" customHeight="1" x14ac:dyDescent="0.2">
      <c r="A276" s="110">
        <f>IF(ISBLANK(F276),"",COUNTA($F$2:F276))</f>
        <v>178</v>
      </c>
      <c r="B276" s="111">
        <f t="shared" si="92"/>
        <v>275</v>
      </c>
      <c r="C276" s="111">
        <v>2024</v>
      </c>
      <c r="D276" s="111"/>
      <c r="E276" s="111" t="s">
        <v>637</v>
      </c>
      <c r="F276" s="112" t="s">
        <v>2702</v>
      </c>
      <c r="G276" s="113" t="s">
        <v>1503</v>
      </c>
      <c r="H276" s="114" t="s">
        <v>2597</v>
      </c>
      <c r="I276" s="114" t="s">
        <v>2598</v>
      </c>
      <c r="J276" s="115" t="s">
        <v>1304</v>
      </c>
      <c r="K276" s="115" t="s">
        <v>3073</v>
      </c>
      <c r="L276" s="116" t="s">
        <v>2599</v>
      </c>
      <c r="M276" s="116">
        <v>1</v>
      </c>
      <c r="N276" s="117">
        <v>45483</v>
      </c>
      <c r="O276" s="117">
        <v>45595</v>
      </c>
      <c r="P276" s="118">
        <f t="shared" si="91"/>
        <v>16</v>
      </c>
      <c r="Q276" s="125" t="s">
        <v>1055</v>
      </c>
      <c r="R276" s="113" t="s">
        <v>1734</v>
      </c>
      <c r="S276" s="111">
        <v>1</v>
      </c>
      <c r="T276" s="119"/>
      <c r="U276" s="120">
        <v>45603</v>
      </c>
      <c r="V276" s="121">
        <f t="shared" si="76"/>
        <v>0.26666666666666666</v>
      </c>
      <c r="W276" s="122">
        <f t="shared" si="77"/>
        <v>100</v>
      </c>
      <c r="X276" s="123">
        <f t="shared" si="78"/>
        <v>16</v>
      </c>
      <c r="Y276" s="123">
        <f t="shared" si="79"/>
        <v>16</v>
      </c>
      <c r="Z276" s="123">
        <f t="shared" si="80"/>
        <v>16</v>
      </c>
      <c r="AA276" s="111"/>
      <c r="AB276" s="111" t="str">
        <f t="shared" si="81"/>
        <v>CUMPLIDA</v>
      </c>
      <c r="AC276" s="111" t="str">
        <f t="shared" si="82"/>
        <v>CUMPLIDO</v>
      </c>
      <c r="AD276" s="111" t="str">
        <f t="shared" si="83"/>
        <v>CUMPLIDA PENDIENTE DE REVISIÓN DE LA CGR</v>
      </c>
      <c r="AE276" s="113" t="s">
        <v>2705</v>
      </c>
      <c r="AF276" s="98" t="str">
        <f t="shared" si="84"/>
        <v>H20ACPColombiaRuralBoyacá</v>
      </c>
      <c r="AG276" s="78">
        <f t="shared" si="85"/>
        <v>1</v>
      </c>
      <c r="AH276" s="78" t="str">
        <f t="shared" si="86"/>
        <v>H20ACPColombiaRuralBoyacá - 1</v>
      </c>
      <c r="AI276" s="92">
        <f t="shared" si="87"/>
        <v>5</v>
      </c>
      <c r="AJ276" s="92">
        <f t="shared" si="88"/>
        <v>5</v>
      </c>
      <c r="AK276" s="92" t="str">
        <f t="shared" si="89"/>
        <v>H20ACPColombiaRuralBoyacá.</v>
      </c>
      <c r="AL276" s="92" t="str">
        <f t="shared" si="90"/>
        <v>H20ACPColombiaRuralBoyacá</v>
      </c>
      <c r="AM276" s="83"/>
      <c r="AN276" s="84"/>
      <c r="AO276" s="77"/>
    </row>
    <row r="277" spans="1:41" s="11" customFormat="1" ht="291.95" customHeight="1" x14ac:dyDescent="0.2">
      <c r="A277" s="110">
        <f>IF(ISBLANK(F277),"",COUNTA($F$2:F277))</f>
        <v>179</v>
      </c>
      <c r="B277" s="111">
        <f t="shared" si="92"/>
        <v>276</v>
      </c>
      <c r="C277" s="111">
        <v>2024</v>
      </c>
      <c r="D277" s="111"/>
      <c r="E277" s="111" t="s">
        <v>2466</v>
      </c>
      <c r="F277" s="112" t="s">
        <v>2703</v>
      </c>
      <c r="G277" s="113" t="s">
        <v>1503</v>
      </c>
      <c r="H277" s="114" t="s">
        <v>2600</v>
      </c>
      <c r="I277" s="114" t="s">
        <v>2601</v>
      </c>
      <c r="J277" s="115" t="s">
        <v>2567</v>
      </c>
      <c r="K277" s="115" t="s">
        <v>2568</v>
      </c>
      <c r="L277" s="116" t="s">
        <v>2339</v>
      </c>
      <c r="M277" s="116">
        <v>1</v>
      </c>
      <c r="N277" s="117">
        <v>45489</v>
      </c>
      <c r="O277" s="117">
        <v>45534</v>
      </c>
      <c r="P277" s="118">
        <f t="shared" si="91"/>
        <v>6.4285714285714288</v>
      </c>
      <c r="Q277" s="125" t="s">
        <v>1055</v>
      </c>
      <c r="R277" s="113" t="s">
        <v>1734</v>
      </c>
      <c r="S277" s="111">
        <v>1</v>
      </c>
      <c r="T277" s="119"/>
      <c r="U277" s="120">
        <v>45601</v>
      </c>
      <c r="V277" s="121">
        <f t="shared" si="76"/>
        <v>2.2333333333333334</v>
      </c>
      <c r="W277" s="122">
        <f t="shared" si="77"/>
        <v>100</v>
      </c>
      <c r="X277" s="123">
        <f t="shared" si="78"/>
        <v>6.4285714285714288</v>
      </c>
      <c r="Y277" s="123">
        <f t="shared" si="79"/>
        <v>6.4285714285714288</v>
      </c>
      <c r="Z277" s="123">
        <f t="shared" si="80"/>
        <v>6.4285714285714288</v>
      </c>
      <c r="AA277" s="111"/>
      <c r="AB277" s="111" t="str">
        <f t="shared" si="81"/>
        <v>CUMPLIDA</v>
      </c>
      <c r="AC277" s="111" t="str">
        <f t="shared" si="82"/>
        <v>CUMPLIDO</v>
      </c>
      <c r="AD277" s="111" t="str">
        <f t="shared" si="83"/>
        <v>CUMPLIDA PENDIENTE DE REVISIÓN DE LA CGR</v>
      </c>
      <c r="AE277" s="113" t="s">
        <v>2705</v>
      </c>
      <c r="AF277" s="98" t="str">
        <f t="shared" si="84"/>
        <v>H21ACPColombiaRuralBoyacá</v>
      </c>
      <c r="AG277" s="78">
        <f t="shared" si="85"/>
        <v>1</v>
      </c>
      <c r="AH277" s="78" t="str">
        <f t="shared" si="86"/>
        <v>H21ACPColombiaRuralBoyacá - 1</v>
      </c>
      <c r="AI277" s="92">
        <f t="shared" si="87"/>
        <v>5</v>
      </c>
      <c r="AJ277" s="92">
        <f t="shared" si="88"/>
        <v>5</v>
      </c>
      <c r="AK277" s="92" t="str">
        <f t="shared" si="89"/>
        <v>H21ACPColombiaRuralBoyacá.</v>
      </c>
      <c r="AL277" s="92" t="str">
        <f t="shared" si="90"/>
        <v>H21ACPColombiaRuralBoyacá</v>
      </c>
      <c r="AM277" s="83"/>
      <c r="AN277" s="84"/>
      <c r="AO277" s="77"/>
    </row>
    <row r="278" spans="1:41" s="11" customFormat="1" ht="291.95" customHeight="1" x14ac:dyDescent="0.2">
      <c r="A278" s="110">
        <f>IF(ISBLANK(F278),"",COUNTA($F$2:F278))</f>
        <v>180</v>
      </c>
      <c r="B278" s="111">
        <f t="shared" si="92"/>
        <v>277</v>
      </c>
      <c r="C278" s="111">
        <v>2024</v>
      </c>
      <c r="D278" s="111"/>
      <c r="E278" s="111" t="s">
        <v>637</v>
      </c>
      <c r="F278" s="112" t="s">
        <v>2702</v>
      </c>
      <c r="G278" s="113" t="s">
        <v>1503</v>
      </c>
      <c r="H278" s="114" t="s">
        <v>2602</v>
      </c>
      <c r="I278" s="114" t="s">
        <v>2603</v>
      </c>
      <c r="J278" s="115" t="s">
        <v>1304</v>
      </c>
      <c r="K278" s="115" t="s">
        <v>3073</v>
      </c>
      <c r="L278" s="116" t="s">
        <v>2599</v>
      </c>
      <c r="M278" s="116">
        <v>1</v>
      </c>
      <c r="N278" s="117">
        <v>45483</v>
      </c>
      <c r="O278" s="117">
        <v>45595</v>
      </c>
      <c r="P278" s="118">
        <f t="shared" si="91"/>
        <v>16</v>
      </c>
      <c r="Q278" s="125" t="s">
        <v>1055</v>
      </c>
      <c r="R278" s="113" t="s">
        <v>1734</v>
      </c>
      <c r="S278" s="111">
        <v>1</v>
      </c>
      <c r="T278" s="119"/>
      <c r="U278" s="120">
        <v>45603</v>
      </c>
      <c r="V278" s="121">
        <f t="shared" si="76"/>
        <v>0.26666666666666666</v>
      </c>
      <c r="W278" s="122">
        <f t="shared" si="77"/>
        <v>100</v>
      </c>
      <c r="X278" s="123">
        <f t="shared" si="78"/>
        <v>16</v>
      </c>
      <c r="Y278" s="123">
        <f t="shared" si="79"/>
        <v>16</v>
      </c>
      <c r="Z278" s="123">
        <f t="shared" si="80"/>
        <v>16</v>
      </c>
      <c r="AA278" s="111"/>
      <c r="AB278" s="111" t="str">
        <f t="shared" si="81"/>
        <v>CUMPLIDA</v>
      </c>
      <c r="AC278" s="111" t="str">
        <f t="shared" si="82"/>
        <v>CUMPLIDO</v>
      </c>
      <c r="AD278" s="111" t="str">
        <f t="shared" si="83"/>
        <v>CUMPLIDA PENDIENTE DE REVISIÓN DE LA CGR</v>
      </c>
      <c r="AE278" s="113" t="s">
        <v>2705</v>
      </c>
      <c r="AF278" s="98" t="str">
        <f t="shared" si="84"/>
        <v>H22ACPColombiaRuralBoyacá</v>
      </c>
      <c r="AG278" s="78">
        <f t="shared" si="85"/>
        <v>1</v>
      </c>
      <c r="AH278" s="78" t="str">
        <f t="shared" si="86"/>
        <v>H22ACPColombiaRuralBoyacá - 1</v>
      </c>
      <c r="AI278" s="92">
        <f t="shared" si="87"/>
        <v>5</v>
      </c>
      <c r="AJ278" s="92">
        <f t="shared" si="88"/>
        <v>5</v>
      </c>
      <c r="AK278" s="92" t="str">
        <f t="shared" si="89"/>
        <v>H22ACPColombiaRuralBoyacá.</v>
      </c>
      <c r="AL278" s="92" t="str">
        <f t="shared" si="90"/>
        <v>H22ACPColombiaRuralBoyacá</v>
      </c>
      <c r="AM278" s="83"/>
      <c r="AN278" s="84"/>
      <c r="AO278" s="77"/>
    </row>
    <row r="279" spans="1:41" s="11" customFormat="1" ht="291.95" customHeight="1" x14ac:dyDescent="0.2">
      <c r="A279" s="110">
        <f>IF(ISBLANK(F279),"",COUNTA($F$2:F279))</f>
        <v>181</v>
      </c>
      <c r="B279" s="111">
        <f t="shared" si="92"/>
        <v>278</v>
      </c>
      <c r="C279" s="111">
        <v>2024</v>
      </c>
      <c r="D279" s="111"/>
      <c r="E279" s="111" t="s">
        <v>2469</v>
      </c>
      <c r="F279" s="112" t="s">
        <v>1759</v>
      </c>
      <c r="G279" s="113" t="s">
        <v>1503</v>
      </c>
      <c r="H279" s="114" t="s">
        <v>2604</v>
      </c>
      <c r="I279" s="114" t="s">
        <v>2605</v>
      </c>
      <c r="J279" s="115" t="s">
        <v>2567</v>
      </c>
      <c r="K279" s="115" t="s">
        <v>2568</v>
      </c>
      <c r="L279" s="116" t="s">
        <v>2339</v>
      </c>
      <c r="M279" s="116">
        <v>1</v>
      </c>
      <c r="N279" s="117">
        <v>45489</v>
      </c>
      <c r="O279" s="117">
        <v>45626</v>
      </c>
      <c r="P279" s="118">
        <f t="shared" si="91"/>
        <v>19.571428571428573</v>
      </c>
      <c r="Q279" s="125" t="s">
        <v>1055</v>
      </c>
      <c r="R279" s="113" t="s">
        <v>1734</v>
      </c>
      <c r="S279" s="111">
        <v>0</v>
      </c>
      <c r="T279" s="119"/>
      <c r="U279" s="120"/>
      <c r="V279" s="121">
        <f t="shared" si="76"/>
        <v>-1520.8666666666666</v>
      </c>
      <c r="W279" s="122">
        <f t="shared" si="77"/>
        <v>0</v>
      </c>
      <c r="X279" s="123">
        <f t="shared" si="78"/>
        <v>0</v>
      </c>
      <c r="Y279" s="123">
        <f t="shared" si="79"/>
        <v>0</v>
      </c>
      <c r="Z279" s="123">
        <f t="shared" si="80"/>
        <v>19.571428571428573</v>
      </c>
      <c r="AA279" s="111"/>
      <c r="AB279" s="111" t="str">
        <f t="shared" si="81"/>
        <v>VENCIDA</v>
      </c>
      <c r="AC279" s="111" t="str">
        <f t="shared" si="82"/>
        <v>VENCIDO</v>
      </c>
      <c r="AD279" s="111" t="str">
        <f t="shared" si="83"/>
        <v>VENCIDA</v>
      </c>
      <c r="AE279" s="113" t="s">
        <v>2705</v>
      </c>
      <c r="AF279" s="98" t="str">
        <f t="shared" si="84"/>
        <v>H23ACPColombiaRuralBoyacá</v>
      </c>
      <c r="AG279" s="78">
        <f t="shared" si="85"/>
        <v>1</v>
      </c>
      <c r="AH279" s="78" t="str">
        <f t="shared" si="86"/>
        <v>H23ACPColombiaRuralBoyacá - 1</v>
      </c>
      <c r="AI279" s="92">
        <f t="shared" si="87"/>
        <v>1</v>
      </c>
      <c r="AJ279" s="92">
        <f t="shared" si="88"/>
        <v>1</v>
      </c>
      <c r="AK279" s="92" t="str">
        <f t="shared" si="89"/>
        <v>H23ACPColombiaRuralBoyacá.</v>
      </c>
      <c r="AL279" s="92" t="str">
        <f t="shared" si="90"/>
        <v>H23ACPColombiaRuralBoyacá</v>
      </c>
      <c r="AM279" s="83"/>
      <c r="AN279" s="84"/>
      <c r="AO279" s="77"/>
    </row>
    <row r="280" spans="1:41" s="11" customFormat="1" ht="291.95" customHeight="1" x14ac:dyDescent="0.2">
      <c r="A280" s="110">
        <f>IF(ISBLANK(F280),"",COUNTA($F$2:F280))</f>
        <v>182</v>
      </c>
      <c r="B280" s="111">
        <f t="shared" si="92"/>
        <v>279</v>
      </c>
      <c r="C280" s="111">
        <v>2024</v>
      </c>
      <c r="D280" s="111"/>
      <c r="E280" s="111" t="s">
        <v>2469</v>
      </c>
      <c r="F280" s="112" t="s">
        <v>1759</v>
      </c>
      <c r="G280" s="113" t="s">
        <v>1503</v>
      </c>
      <c r="H280" s="114" t="s">
        <v>2606</v>
      </c>
      <c r="I280" s="114" t="s">
        <v>2607</v>
      </c>
      <c r="J280" s="115" t="s">
        <v>2567</v>
      </c>
      <c r="K280" s="115" t="s">
        <v>2568</v>
      </c>
      <c r="L280" s="116" t="s">
        <v>2339</v>
      </c>
      <c r="M280" s="116">
        <v>1</v>
      </c>
      <c r="N280" s="117">
        <v>45489</v>
      </c>
      <c r="O280" s="117">
        <v>45595</v>
      </c>
      <c r="P280" s="118">
        <f t="shared" si="91"/>
        <v>15.142857142857142</v>
      </c>
      <c r="Q280" s="125" t="s">
        <v>1055</v>
      </c>
      <c r="R280" s="113" t="s">
        <v>1734</v>
      </c>
      <c r="S280" s="111">
        <v>1</v>
      </c>
      <c r="T280" s="119"/>
      <c r="U280" s="120">
        <v>45615</v>
      </c>
      <c r="V280" s="121">
        <f t="shared" si="76"/>
        <v>0.66666666666666663</v>
      </c>
      <c r="W280" s="122">
        <f t="shared" si="77"/>
        <v>100</v>
      </c>
      <c r="X280" s="123">
        <f t="shared" si="78"/>
        <v>15.142857142857142</v>
      </c>
      <c r="Y280" s="123">
        <f t="shared" si="79"/>
        <v>15.142857142857142</v>
      </c>
      <c r="Z280" s="123">
        <f t="shared" si="80"/>
        <v>15.142857142857142</v>
      </c>
      <c r="AA280" s="111"/>
      <c r="AB280" s="111" t="str">
        <f t="shared" si="81"/>
        <v>CUMPLIDA</v>
      </c>
      <c r="AC280" s="111" t="str">
        <f t="shared" si="82"/>
        <v>CUMPLIDO</v>
      </c>
      <c r="AD280" s="111" t="str">
        <f t="shared" si="83"/>
        <v>CUMPLIDA PENDIENTE DE REVISIÓN DE LA CGR</v>
      </c>
      <c r="AE280" s="113" t="s">
        <v>2705</v>
      </c>
      <c r="AF280" s="98" t="str">
        <f t="shared" si="84"/>
        <v>H24ACPColombiaRuralBoyacá</v>
      </c>
      <c r="AG280" s="78">
        <f t="shared" si="85"/>
        <v>1</v>
      </c>
      <c r="AH280" s="78" t="str">
        <f t="shared" si="86"/>
        <v>H24ACPColombiaRuralBoyacá - 1</v>
      </c>
      <c r="AI280" s="92">
        <f t="shared" si="87"/>
        <v>5</v>
      </c>
      <c r="AJ280" s="92">
        <f t="shared" si="88"/>
        <v>5</v>
      </c>
      <c r="AK280" s="92" t="str">
        <f t="shared" si="89"/>
        <v>H24ACPColombiaRuralBoyacá.</v>
      </c>
      <c r="AL280" s="92" t="str">
        <f t="shared" si="90"/>
        <v>H24ACPColombiaRuralBoyacá</v>
      </c>
      <c r="AM280" s="83"/>
      <c r="AN280" s="84"/>
      <c r="AO280" s="77"/>
    </row>
    <row r="281" spans="1:41" s="11" customFormat="1" ht="291.95" customHeight="1" x14ac:dyDescent="0.2">
      <c r="A281" s="110">
        <f>IF(ISBLANK(F281),"",COUNTA($F$2:F281))</f>
        <v>183</v>
      </c>
      <c r="B281" s="111">
        <f t="shared" si="92"/>
        <v>280</v>
      </c>
      <c r="C281" s="111">
        <v>2024</v>
      </c>
      <c r="D281" s="111"/>
      <c r="E281" s="111" t="s">
        <v>2469</v>
      </c>
      <c r="F281" s="112" t="s">
        <v>1759</v>
      </c>
      <c r="G281" s="113" t="s">
        <v>1503</v>
      </c>
      <c r="H281" s="114" t="s">
        <v>2608</v>
      </c>
      <c r="I281" s="114" t="s">
        <v>2609</v>
      </c>
      <c r="J281" s="115" t="s">
        <v>2567</v>
      </c>
      <c r="K281" s="115" t="s">
        <v>2568</v>
      </c>
      <c r="L281" s="116" t="s">
        <v>2339</v>
      </c>
      <c r="M281" s="116">
        <v>1</v>
      </c>
      <c r="N281" s="117">
        <v>45489</v>
      </c>
      <c r="O281" s="117">
        <v>45626</v>
      </c>
      <c r="P281" s="118">
        <f t="shared" si="91"/>
        <v>19.571428571428573</v>
      </c>
      <c r="Q281" s="125" t="s">
        <v>1055</v>
      </c>
      <c r="R281" s="113" t="s">
        <v>1734</v>
      </c>
      <c r="S281" s="111">
        <v>1</v>
      </c>
      <c r="T281" s="119"/>
      <c r="U281" s="120"/>
      <c r="V281" s="121">
        <f t="shared" si="76"/>
        <v>-1520.8666666666666</v>
      </c>
      <c r="W281" s="122">
        <f t="shared" si="77"/>
        <v>100</v>
      </c>
      <c r="X281" s="123">
        <f t="shared" si="78"/>
        <v>19.571428571428573</v>
      </c>
      <c r="Y281" s="123">
        <f t="shared" si="79"/>
        <v>19.571428571428573</v>
      </c>
      <c r="Z281" s="123">
        <f t="shared" si="80"/>
        <v>19.571428571428573</v>
      </c>
      <c r="AA281" s="111"/>
      <c r="AB281" s="111" t="str">
        <f t="shared" si="81"/>
        <v>CUMPLIDA</v>
      </c>
      <c r="AC281" s="111" t="str">
        <f t="shared" si="82"/>
        <v>CUMPLIDO</v>
      </c>
      <c r="AD281" s="111" t="str">
        <f t="shared" si="83"/>
        <v>CUMPLIDA PENDIENTE DE REVISIÓN DE LA CGR</v>
      </c>
      <c r="AE281" s="113" t="s">
        <v>2705</v>
      </c>
      <c r="AF281" s="98" t="str">
        <f t="shared" si="84"/>
        <v>H25ACPColombiaRuralBoyacá</v>
      </c>
      <c r="AG281" s="78">
        <f t="shared" si="85"/>
        <v>1</v>
      </c>
      <c r="AH281" s="78" t="str">
        <f t="shared" si="86"/>
        <v>H25ACPColombiaRuralBoyacá - 1</v>
      </c>
      <c r="AI281" s="92">
        <f t="shared" si="87"/>
        <v>5</v>
      </c>
      <c r="AJ281" s="92">
        <f t="shared" si="88"/>
        <v>5</v>
      </c>
      <c r="AK281" s="92" t="str">
        <f t="shared" si="89"/>
        <v>H25ACPColombiaRuralBoyacá.</v>
      </c>
      <c r="AL281" s="92" t="str">
        <f t="shared" si="90"/>
        <v>H25ACPColombiaRuralBoyacá</v>
      </c>
      <c r="AM281" s="83"/>
      <c r="AN281" s="84"/>
      <c r="AO281" s="77"/>
    </row>
    <row r="282" spans="1:41" s="11" customFormat="1" ht="291.95" customHeight="1" x14ac:dyDescent="0.2">
      <c r="A282" s="110">
        <f>IF(ISBLANK(F282),"",COUNTA($F$2:F282))</f>
        <v>184</v>
      </c>
      <c r="B282" s="111">
        <f t="shared" si="92"/>
        <v>281</v>
      </c>
      <c r="C282" s="111">
        <v>2024</v>
      </c>
      <c r="D282" s="111"/>
      <c r="E282" s="111" t="s">
        <v>2469</v>
      </c>
      <c r="F282" s="112" t="s">
        <v>1759</v>
      </c>
      <c r="G282" s="113" t="s">
        <v>1503</v>
      </c>
      <c r="H282" s="114" t="s">
        <v>2610</v>
      </c>
      <c r="I282" s="114" t="s">
        <v>2611</v>
      </c>
      <c r="J282" s="115" t="s">
        <v>2567</v>
      </c>
      <c r="K282" s="115" t="s">
        <v>2568</v>
      </c>
      <c r="L282" s="116" t="s">
        <v>2339</v>
      </c>
      <c r="M282" s="116">
        <v>1</v>
      </c>
      <c r="N282" s="117">
        <v>45489</v>
      </c>
      <c r="O282" s="117">
        <v>45626</v>
      </c>
      <c r="P282" s="118">
        <f t="shared" si="91"/>
        <v>19.571428571428573</v>
      </c>
      <c r="Q282" s="125" t="s">
        <v>1055</v>
      </c>
      <c r="R282" s="113" t="s">
        <v>1734</v>
      </c>
      <c r="S282" s="111">
        <v>1</v>
      </c>
      <c r="T282" s="119"/>
      <c r="U282" s="120"/>
      <c r="V282" s="121">
        <f t="shared" si="76"/>
        <v>-1520.8666666666666</v>
      </c>
      <c r="W282" s="122">
        <f t="shared" si="77"/>
        <v>100</v>
      </c>
      <c r="X282" s="123">
        <f t="shared" si="78"/>
        <v>19.571428571428573</v>
      </c>
      <c r="Y282" s="123">
        <f t="shared" si="79"/>
        <v>19.571428571428573</v>
      </c>
      <c r="Z282" s="123">
        <f t="shared" si="80"/>
        <v>19.571428571428573</v>
      </c>
      <c r="AA282" s="111"/>
      <c r="AB282" s="111" t="str">
        <f t="shared" si="81"/>
        <v>CUMPLIDA</v>
      </c>
      <c r="AC282" s="111" t="str">
        <f t="shared" si="82"/>
        <v>CUMPLIDO</v>
      </c>
      <c r="AD282" s="111" t="str">
        <f t="shared" si="83"/>
        <v>CUMPLIDA PENDIENTE DE REVISIÓN DE LA CGR</v>
      </c>
      <c r="AE282" s="113" t="s">
        <v>2705</v>
      </c>
      <c r="AF282" s="98" t="str">
        <f t="shared" si="84"/>
        <v>H26ACPColombiaRuralBoyacá</v>
      </c>
      <c r="AG282" s="78">
        <f t="shared" si="85"/>
        <v>1</v>
      </c>
      <c r="AH282" s="78" t="str">
        <f t="shared" si="86"/>
        <v>H26ACPColombiaRuralBoyacá - 1</v>
      </c>
      <c r="AI282" s="92">
        <f t="shared" si="87"/>
        <v>5</v>
      </c>
      <c r="AJ282" s="92">
        <f t="shared" si="88"/>
        <v>5</v>
      </c>
      <c r="AK282" s="92" t="str">
        <f t="shared" si="89"/>
        <v>H26ACPColombiaRuralBoyacá.</v>
      </c>
      <c r="AL282" s="92" t="str">
        <f t="shared" si="90"/>
        <v>H26ACPColombiaRuralBoyacá</v>
      </c>
      <c r="AM282" s="83"/>
      <c r="AN282" s="84"/>
      <c r="AO282" s="77"/>
    </row>
    <row r="283" spans="1:41" s="11" customFormat="1" ht="291.95" customHeight="1" x14ac:dyDescent="0.2">
      <c r="A283" s="110">
        <f>IF(ISBLANK(F283),"",COUNTA($F$2:F283))</f>
        <v>185</v>
      </c>
      <c r="B283" s="111">
        <f t="shared" si="92"/>
        <v>282</v>
      </c>
      <c r="C283" s="111">
        <v>2024</v>
      </c>
      <c r="D283" s="111"/>
      <c r="E283" s="111" t="s">
        <v>2469</v>
      </c>
      <c r="F283" s="112" t="s">
        <v>1759</v>
      </c>
      <c r="G283" s="113" t="s">
        <v>1503</v>
      </c>
      <c r="H283" s="114" t="s">
        <v>2612</v>
      </c>
      <c r="I283" s="114" t="s">
        <v>2613</v>
      </c>
      <c r="J283" s="115" t="s">
        <v>2567</v>
      </c>
      <c r="K283" s="115" t="s">
        <v>2568</v>
      </c>
      <c r="L283" s="116" t="s">
        <v>2339</v>
      </c>
      <c r="M283" s="116">
        <v>1</v>
      </c>
      <c r="N283" s="117">
        <v>45489</v>
      </c>
      <c r="O283" s="117">
        <v>45626</v>
      </c>
      <c r="P283" s="118">
        <f t="shared" si="91"/>
        <v>19.571428571428573</v>
      </c>
      <c r="Q283" s="125" t="s">
        <v>1055</v>
      </c>
      <c r="R283" s="113" t="s">
        <v>1734</v>
      </c>
      <c r="S283" s="111">
        <v>1</v>
      </c>
      <c r="T283" s="119"/>
      <c r="U283" s="120"/>
      <c r="V283" s="121">
        <f t="shared" si="76"/>
        <v>-1520.8666666666666</v>
      </c>
      <c r="W283" s="122">
        <f t="shared" si="77"/>
        <v>100</v>
      </c>
      <c r="X283" s="123">
        <f t="shared" si="78"/>
        <v>19.571428571428573</v>
      </c>
      <c r="Y283" s="123">
        <f t="shared" si="79"/>
        <v>19.571428571428573</v>
      </c>
      <c r="Z283" s="123">
        <f t="shared" si="80"/>
        <v>19.571428571428573</v>
      </c>
      <c r="AA283" s="111"/>
      <c r="AB283" s="111" t="str">
        <f t="shared" si="81"/>
        <v>CUMPLIDA</v>
      </c>
      <c r="AC283" s="111" t="str">
        <f t="shared" si="82"/>
        <v>CUMPLIDO</v>
      </c>
      <c r="AD283" s="111" t="str">
        <f t="shared" si="83"/>
        <v>CUMPLIDA PENDIENTE DE REVISIÓN DE LA CGR</v>
      </c>
      <c r="AE283" s="113" t="s">
        <v>2705</v>
      </c>
      <c r="AF283" s="98" t="str">
        <f t="shared" si="84"/>
        <v>H27ACPColombiaRuralBoyacá</v>
      </c>
      <c r="AG283" s="78">
        <f t="shared" si="85"/>
        <v>1</v>
      </c>
      <c r="AH283" s="78" t="str">
        <f t="shared" si="86"/>
        <v>H27ACPColombiaRuralBoyacá - 1</v>
      </c>
      <c r="AI283" s="92">
        <f t="shared" si="87"/>
        <v>5</v>
      </c>
      <c r="AJ283" s="92">
        <f t="shared" si="88"/>
        <v>5</v>
      </c>
      <c r="AK283" s="92" t="str">
        <f t="shared" si="89"/>
        <v>H27ACPColombiaRuralBoyacá.</v>
      </c>
      <c r="AL283" s="92" t="str">
        <f t="shared" si="90"/>
        <v>H27ACPColombiaRuralBoyacá</v>
      </c>
      <c r="AM283" s="83"/>
      <c r="AN283" s="84"/>
      <c r="AO283" s="77"/>
    </row>
    <row r="284" spans="1:41" s="11" customFormat="1" ht="291.95" customHeight="1" x14ac:dyDescent="0.2">
      <c r="A284" s="110">
        <f>IF(ISBLANK(F284),"",COUNTA($F$2:F284))</f>
        <v>186</v>
      </c>
      <c r="B284" s="111">
        <f t="shared" si="92"/>
        <v>283</v>
      </c>
      <c r="C284" s="111">
        <v>2024</v>
      </c>
      <c r="D284" s="111"/>
      <c r="E284" s="111" t="s">
        <v>2469</v>
      </c>
      <c r="F284" s="112" t="s">
        <v>1759</v>
      </c>
      <c r="G284" s="113" t="s">
        <v>1503</v>
      </c>
      <c r="H284" s="114" t="s">
        <v>2614</v>
      </c>
      <c r="I284" s="114" t="s">
        <v>2615</v>
      </c>
      <c r="J284" s="115" t="s">
        <v>2567</v>
      </c>
      <c r="K284" s="115" t="s">
        <v>2568</v>
      </c>
      <c r="L284" s="116" t="s">
        <v>2339</v>
      </c>
      <c r="M284" s="116">
        <v>1</v>
      </c>
      <c r="N284" s="117">
        <v>45489</v>
      </c>
      <c r="O284" s="117">
        <v>45626</v>
      </c>
      <c r="P284" s="118">
        <f t="shared" si="91"/>
        <v>19.571428571428573</v>
      </c>
      <c r="Q284" s="125" t="s">
        <v>1055</v>
      </c>
      <c r="R284" s="113" t="s">
        <v>1734</v>
      </c>
      <c r="S284" s="111">
        <v>1</v>
      </c>
      <c r="T284" s="119"/>
      <c r="U284" s="120"/>
      <c r="V284" s="121">
        <f t="shared" si="76"/>
        <v>-1520.8666666666666</v>
      </c>
      <c r="W284" s="122">
        <f t="shared" si="77"/>
        <v>100</v>
      </c>
      <c r="X284" s="123">
        <f t="shared" si="78"/>
        <v>19.571428571428573</v>
      </c>
      <c r="Y284" s="123">
        <f t="shared" si="79"/>
        <v>19.571428571428573</v>
      </c>
      <c r="Z284" s="123">
        <f t="shared" si="80"/>
        <v>19.571428571428573</v>
      </c>
      <c r="AA284" s="111"/>
      <c r="AB284" s="111" t="str">
        <f t="shared" si="81"/>
        <v>CUMPLIDA</v>
      </c>
      <c r="AC284" s="111" t="str">
        <f t="shared" si="82"/>
        <v>CUMPLIDO</v>
      </c>
      <c r="AD284" s="111" t="str">
        <f t="shared" si="83"/>
        <v>CUMPLIDA PENDIENTE DE REVISIÓN DE LA CGR</v>
      </c>
      <c r="AE284" s="113" t="s">
        <v>2705</v>
      </c>
      <c r="AF284" s="98" t="str">
        <f t="shared" si="84"/>
        <v>H28ACPColombiaRuralBoyacá</v>
      </c>
      <c r="AG284" s="78">
        <f t="shared" si="85"/>
        <v>1</v>
      </c>
      <c r="AH284" s="78" t="str">
        <f t="shared" si="86"/>
        <v>H28ACPColombiaRuralBoyacá - 1</v>
      </c>
      <c r="AI284" s="92">
        <f t="shared" si="87"/>
        <v>5</v>
      </c>
      <c r="AJ284" s="92">
        <f t="shared" si="88"/>
        <v>5</v>
      </c>
      <c r="AK284" s="92" t="str">
        <f t="shared" si="89"/>
        <v>H28ACPColombiaRuralBoyacá.</v>
      </c>
      <c r="AL284" s="92" t="str">
        <f t="shared" si="90"/>
        <v>H28ACPColombiaRuralBoyacá</v>
      </c>
      <c r="AM284" s="83"/>
      <c r="AN284" s="84"/>
      <c r="AO284" s="77"/>
    </row>
    <row r="285" spans="1:41" s="11" customFormat="1" ht="291.95" customHeight="1" x14ac:dyDescent="0.2">
      <c r="A285" s="110">
        <f>IF(ISBLANK(F285),"",COUNTA($F$2:F285))</f>
        <v>187</v>
      </c>
      <c r="B285" s="111">
        <f t="shared" si="92"/>
        <v>284</v>
      </c>
      <c r="C285" s="111">
        <v>2024</v>
      </c>
      <c r="D285" s="111"/>
      <c r="E285" s="111" t="s">
        <v>2469</v>
      </c>
      <c r="F285" s="112" t="s">
        <v>1759</v>
      </c>
      <c r="G285" s="113" t="s">
        <v>1503</v>
      </c>
      <c r="H285" s="114" t="s">
        <v>2616</v>
      </c>
      <c r="I285" s="114" t="s">
        <v>2617</v>
      </c>
      <c r="J285" s="115" t="s">
        <v>2567</v>
      </c>
      <c r="K285" s="115" t="s">
        <v>2568</v>
      </c>
      <c r="L285" s="116" t="s">
        <v>2339</v>
      </c>
      <c r="M285" s="116">
        <v>1</v>
      </c>
      <c r="N285" s="117">
        <v>45489</v>
      </c>
      <c r="O285" s="117">
        <v>45626</v>
      </c>
      <c r="P285" s="118">
        <f t="shared" si="91"/>
        <v>19.571428571428573</v>
      </c>
      <c r="Q285" s="125" t="s">
        <v>1055</v>
      </c>
      <c r="R285" s="113" t="s">
        <v>1734</v>
      </c>
      <c r="S285" s="111">
        <v>0</v>
      </c>
      <c r="T285" s="119"/>
      <c r="U285" s="120"/>
      <c r="V285" s="121">
        <f t="shared" si="76"/>
        <v>-1520.8666666666666</v>
      </c>
      <c r="W285" s="122">
        <f t="shared" si="77"/>
        <v>0</v>
      </c>
      <c r="X285" s="123">
        <f t="shared" si="78"/>
        <v>0</v>
      </c>
      <c r="Y285" s="123">
        <f t="shared" si="79"/>
        <v>0</v>
      </c>
      <c r="Z285" s="123">
        <f t="shared" si="80"/>
        <v>19.571428571428573</v>
      </c>
      <c r="AA285" s="111"/>
      <c r="AB285" s="111" t="str">
        <f t="shared" si="81"/>
        <v>VENCIDA</v>
      </c>
      <c r="AC285" s="111" t="str">
        <f t="shared" si="82"/>
        <v>VENCIDO</v>
      </c>
      <c r="AD285" s="111" t="str">
        <f t="shared" si="83"/>
        <v>VENCIDA</v>
      </c>
      <c r="AE285" s="113" t="s">
        <v>2705</v>
      </c>
      <c r="AF285" s="98" t="str">
        <f t="shared" si="84"/>
        <v>H29ACPColombiaRuralBoyacá</v>
      </c>
      <c r="AG285" s="78">
        <f t="shared" si="85"/>
        <v>1</v>
      </c>
      <c r="AH285" s="78" t="str">
        <f t="shared" si="86"/>
        <v>H29ACPColombiaRuralBoyacá - 1</v>
      </c>
      <c r="AI285" s="92">
        <f t="shared" si="87"/>
        <v>1</v>
      </c>
      <c r="AJ285" s="92">
        <f t="shared" si="88"/>
        <v>1</v>
      </c>
      <c r="AK285" s="92" t="str">
        <f t="shared" si="89"/>
        <v>H29ACPColombiaRuralBoyacá.</v>
      </c>
      <c r="AL285" s="92" t="str">
        <f t="shared" si="90"/>
        <v>H29ACPColombiaRuralBoyacá</v>
      </c>
      <c r="AM285" s="83"/>
      <c r="AN285" s="84"/>
      <c r="AO285" s="77"/>
    </row>
    <row r="286" spans="1:41" s="11" customFormat="1" ht="291.95" customHeight="1" x14ac:dyDescent="0.2">
      <c r="A286" s="110">
        <f>IF(ISBLANK(F286),"",COUNTA($F$2:F286))</f>
        <v>188</v>
      </c>
      <c r="B286" s="111">
        <f t="shared" si="92"/>
        <v>285</v>
      </c>
      <c r="C286" s="111">
        <v>2024</v>
      </c>
      <c r="D286" s="111"/>
      <c r="E286" s="111" t="s">
        <v>2469</v>
      </c>
      <c r="F286" s="112" t="s">
        <v>1759</v>
      </c>
      <c r="G286" s="113" t="s">
        <v>1503</v>
      </c>
      <c r="H286" s="114" t="s">
        <v>2618</v>
      </c>
      <c r="I286" s="114" t="s">
        <v>2619</v>
      </c>
      <c r="J286" s="115" t="s">
        <v>2567</v>
      </c>
      <c r="K286" s="115" t="s">
        <v>2568</v>
      </c>
      <c r="L286" s="116" t="s">
        <v>2339</v>
      </c>
      <c r="M286" s="116">
        <v>1</v>
      </c>
      <c r="N286" s="117">
        <v>45489</v>
      </c>
      <c r="O286" s="117">
        <v>45626</v>
      </c>
      <c r="P286" s="118">
        <f t="shared" si="91"/>
        <v>19.571428571428573</v>
      </c>
      <c r="Q286" s="125" t="s">
        <v>1055</v>
      </c>
      <c r="R286" s="113" t="s">
        <v>1734</v>
      </c>
      <c r="S286" s="111">
        <v>0.2</v>
      </c>
      <c r="T286" s="119"/>
      <c r="U286" s="120"/>
      <c r="V286" s="121">
        <f t="shared" si="76"/>
        <v>-1520.8666666666666</v>
      </c>
      <c r="W286" s="122">
        <f t="shared" si="77"/>
        <v>20</v>
      </c>
      <c r="X286" s="123">
        <f t="shared" si="78"/>
        <v>3.9142857142857146</v>
      </c>
      <c r="Y286" s="123">
        <f t="shared" si="79"/>
        <v>3.9142857142857146</v>
      </c>
      <c r="Z286" s="123">
        <f t="shared" si="80"/>
        <v>19.571428571428573</v>
      </c>
      <c r="AA286" s="111"/>
      <c r="AB286" s="111" t="str">
        <f t="shared" si="81"/>
        <v>VENCIDA</v>
      </c>
      <c r="AC286" s="111" t="str">
        <f t="shared" si="82"/>
        <v>VENCIDO</v>
      </c>
      <c r="AD286" s="111" t="str">
        <f t="shared" si="83"/>
        <v>VENCIDA</v>
      </c>
      <c r="AE286" s="113" t="s">
        <v>2705</v>
      </c>
      <c r="AF286" s="98" t="str">
        <f t="shared" si="84"/>
        <v>H30ACPColombiaRuralBoyacá</v>
      </c>
      <c r="AG286" s="78">
        <f t="shared" si="85"/>
        <v>1</v>
      </c>
      <c r="AH286" s="78" t="str">
        <f t="shared" si="86"/>
        <v>H30ACPColombiaRuralBoyacá - 1</v>
      </c>
      <c r="AI286" s="92">
        <f t="shared" si="87"/>
        <v>1</v>
      </c>
      <c r="AJ286" s="92">
        <f t="shared" si="88"/>
        <v>1</v>
      </c>
      <c r="AK286" s="92" t="str">
        <f t="shared" si="89"/>
        <v>H30ACPColombiaRuralBoyacá.</v>
      </c>
      <c r="AL286" s="92" t="str">
        <f t="shared" si="90"/>
        <v>H30ACPColombiaRuralBoyacá</v>
      </c>
      <c r="AM286" s="83"/>
      <c r="AN286" s="84"/>
      <c r="AO286" s="77"/>
    </row>
    <row r="287" spans="1:41" s="11" customFormat="1" ht="291.95" customHeight="1" x14ac:dyDescent="0.2">
      <c r="A287" s="110">
        <f>IF(ISBLANK(F287),"",COUNTA($F$2:F287))</f>
        <v>189</v>
      </c>
      <c r="B287" s="111">
        <f t="shared" si="92"/>
        <v>286</v>
      </c>
      <c r="C287" s="111">
        <v>2024</v>
      </c>
      <c r="D287" s="111"/>
      <c r="E287" s="111" t="s">
        <v>2469</v>
      </c>
      <c r="F287" s="112" t="s">
        <v>1759</v>
      </c>
      <c r="G287" s="113" t="s">
        <v>1503</v>
      </c>
      <c r="H287" s="114" t="s">
        <v>2620</v>
      </c>
      <c r="I287" s="114" t="s">
        <v>2621</v>
      </c>
      <c r="J287" s="115" t="s">
        <v>2567</v>
      </c>
      <c r="K287" s="115" t="s">
        <v>2568</v>
      </c>
      <c r="L287" s="116" t="s">
        <v>2339</v>
      </c>
      <c r="M287" s="116">
        <v>1</v>
      </c>
      <c r="N287" s="117">
        <v>45489</v>
      </c>
      <c r="O287" s="117">
        <v>45626</v>
      </c>
      <c r="P287" s="118">
        <f t="shared" si="91"/>
        <v>19.571428571428573</v>
      </c>
      <c r="Q287" s="125" t="s">
        <v>1055</v>
      </c>
      <c r="R287" s="113" t="s">
        <v>1734</v>
      </c>
      <c r="S287" s="111">
        <v>1</v>
      </c>
      <c r="T287" s="119"/>
      <c r="U287" s="120"/>
      <c r="V287" s="121">
        <f t="shared" si="76"/>
        <v>-1520.8666666666666</v>
      </c>
      <c r="W287" s="122">
        <f t="shared" si="77"/>
        <v>100</v>
      </c>
      <c r="X287" s="123">
        <f t="shared" si="78"/>
        <v>19.571428571428573</v>
      </c>
      <c r="Y287" s="123">
        <f t="shared" si="79"/>
        <v>19.571428571428573</v>
      </c>
      <c r="Z287" s="123">
        <f t="shared" si="80"/>
        <v>19.571428571428573</v>
      </c>
      <c r="AA287" s="111"/>
      <c r="AB287" s="111" t="str">
        <f t="shared" si="81"/>
        <v>CUMPLIDA</v>
      </c>
      <c r="AC287" s="111" t="str">
        <f t="shared" si="82"/>
        <v>CUMPLIDO</v>
      </c>
      <c r="AD287" s="111" t="str">
        <f t="shared" si="83"/>
        <v>CUMPLIDA PENDIENTE DE REVISIÓN DE LA CGR</v>
      </c>
      <c r="AE287" s="113" t="s">
        <v>2705</v>
      </c>
      <c r="AF287" s="98" t="str">
        <f t="shared" si="84"/>
        <v>H31ACPColombiaRuralBoyacá</v>
      </c>
      <c r="AG287" s="78">
        <f t="shared" si="85"/>
        <v>1</v>
      </c>
      <c r="AH287" s="78" t="str">
        <f t="shared" si="86"/>
        <v>H31ACPColombiaRuralBoyacá - 1</v>
      </c>
      <c r="AI287" s="92">
        <f t="shared" si="87"/>
        <v>5</v>
      </c>
      <c r="AJ287" s="92">
        <f t="shared" si="88"/>
        <v>5</v>
      </c>
      <c r="AK287" s="92" t="str">
        <f t="shared" si="89"/>
        <v>H31ACPColombiaRuralBoyacá.</v>
      </c>
      <c r="AL287" s="92" t="str">
        <f t="shared" si="90"/>
        <v>H31ACPColombiaRuralBoyacá</v>
      </c>
      <c r="AM287" s="83"/>
      <c r="AN287" s="84"/>
      <c r="AO287" s="77"/>
    </row>
    <row r="288" spans="1:41" s="11" customFormat="1" ht="291.95" customHeight="1" x14ac:dyDescent="0.2">
      <c r="A288" s="110">
        <f>IF(ISBLANK(F288),"",COUNTA($F$2:F288))</f>
        <v>190</v>
      </c>
      <c r="B288" s="111">
        <f t="shared" si="92"/>
        <v>287</v>
      </c>
      <c r="C288" s="111">
        <v>2024</v>
      </c>
      <c r="D288" s="111"/>
      <c r="E288" s="111" t="s">
        <v>2469</v>
      </c>
      <c r="F288" s="112" t="s">
        <v>1759</v>
      </c>
      <c r="G288" s="113" t="s">
        <v>1503</v>
      </c>
      <c r="H288" s="114" t="s">
        <v>2622</v>
      </c>
      <c r="I288" s="114" t="s">
        <v>2623</v>
      </c>
      <c r="J288" s="115" t="s">
        <v>2567</v>
      </c>
      <c r="K288" s="115" t="s">
        <v>2568</v>
      </c>
      <c r="L288" s="116" t="s">
        <v>2339</v>
      </c>
      <c r="M288" s="116">
        <v>1</v>
      </c>
      <c r="N288" s="117">
        <v>45489</v>
      </c>
      <c r="O288" s="117">
        <v>45626</v>
      </c>
      <c r="P288" s="118">
        <f t="shared" si="91"/>
        <v>19.571428571428573</v>
      </c>
      <c r="Q288" s="125" t="s">
        <v>1055</v>
      </c>
      <c r="R288" s="113" t="s">
        <v>1734</v>
      </c>
      <c r="S288" s="111">
        <v>1</v>
      </c>
      <c r="T288" s="119"/>
      <c r="U288" s="120"/>
      <c r="V288" s="121">
        <f t="shared" si="76"/>
        <v>-1520.8666666666666</v>
      </c>
      <c r="W288" s="122">
        <f t="shared" si="77"/>
        <v>100</v>
      </c>
      <c r="X288" s="123">
        <f t="shared" si="78"/>
        <v>19.571428571428573</v>
      </c>
      <c r="Y288" s="123">
        <f t="shared" si="79"/>
        <v>19.571428571428573</v>
      </c>
      <c r="Z288" s="123">
        <f t="shared" si="80"/>
        <v>19.571428571428573</v>
      </c>
      <c r="AA288" s="111"/>
      <c r="AB288" s="111" t="str">
        <f t="shared" si="81"/>
        <v>CUMPLIDA</v>
      </c>
      <c r="AC288" s="111" t="str">
        <f t="shared" si="82"/>
        <v>CUMPLIDO</v>
      </c>
      <c r="AD288" s="111" t="str">
        <f t="shared" si="83"/>
        <v>CUMPLIDA PENDIENTE DE REVISIÓN DE LA CGR</v>
      </c>
      <c r="AE288" s="113" t="s">
        <v>2705</v>
      </c>
      <c r="AF288" s="98" t="str">
        <f t="shared" si="84"/>
        <v>H32ACPColombiaRuralBoyacá</v>
      </c>
      <c r="AG288" s="78">
        <f t="shared" si="85"/>
        <v>1</v>
      </c>
      <c r="AH288" s="78" t="str">
        <f t="shared" si="86"/>
        <v>H32ACPColombiaRuralBoyacá - 1</v>
      </c>
      <c r="AI288" s="92">
        <f t="shared" si="87"/>
        <v>5</v>
      </c>
      <c r="AJ288" s="92">
        <f t="shared" si="88"/>
        <v>5</v>
      </c>
      <c r="AK288" s="92" t="str">
        <f t="shared" si="89"/>
        <v>H32ACPColombiaRuralBoyacá.</v>
      </c>
      <c r="AL288" s="92" t="str">
        <f t="shared" si="90"/>
        <v>H32ACPColombiaRuralBoyacá</v>
      </c>
      <c r="AM288" s="83"/>
      <c r="AN288" s="84"/>
      <c r="AO288" s="77"/>
    </row>
    <row r="289" spans="1:41" s="11" customFormat="1" ht="291.95" customHeight="1" x14ac:dyDescent="0.2">
      <c r="A289" s="110">
        <f>IF(ISBLANK(F289),"",COUNTA($F$2:F289))</f>
        <v>191</v>
      </c>
      <c r="B289" s="111">
        <f t="shared" si="92"/>
        <v>288</v>
      </c>
      <c r="C289" s="111">
        <v>2024</v>
      </c>
      <c r="D289" s="111"/>
      <c r="E289" s="111" t="s">
        <v>408</v>
      </c>
      <c r="F289" s="112" t="s">
        <v>408</v>
      </c>
      <c r="G289" s="113" t="s">
        <v>15</v>
      </c>
      <c r="H289" s="114" t="s">
        <v>2624</v>
      </c>
      <c r="I289" s="114" t="s">
        <v>2625</v>
      </c>
      <c r="J289" s="115" t="s">
        <v>2626</v>
      </c>
      <c r="K289" s="115" t="s">
        <v>2627</v>
      </c>
      <c r="L289" s="116" t="s">
        <v>2628</v>
      </c>
      <c r="M289" s="116">
        <v>1</v>
      </c>
      <c r="N289" s="117">
        <v>45489</v>
      </c>
      <c r="O289" s="117">
        <v>45565</v>
      </c>
      <c r="P289" s="118">
        <f t="shared" si="91"/>
        <v>10.857142857142858</v>
      </c>
      <c r="Q289" s="125" t="s">
        <v>1055</v>
      </c>
      <c r="R289" s="113" t="s">
        <v>1734</v>
      </c>
      <c r="S289" s="111">
        <v>1</v>
      </c>
      <c r="T289" s="119"/>
      <c r="U289" s="120">
        <v>45560</v>
      </c>
      <c r="V289" s="121">
        <f t="shared" si="76"/>
        <v>-0.16666666666666666</v>
      </c>
      <c r="W289" s="122">
        <f t="shared" si="77"/>
        <v>100</v>
      </c>
      <c r="X289" s="123">
        <f t="shared" si="78"/>
        <v>10.857142857142858</v>
      </c>
      <c r="Y289" s="123">
        <f t="shared" si="79"/>
        <v>10.857142857142858</v>
      </c>
      <c r="Z289" s="123">
        <f t="shared" si="80"/>
        <v>10.857142857142858</v>
      </c>
      <c r="AA289" s="111"/>
      <c r="AB289" s="111" t="str">
        <f t="shared" si="81"/>
        <v>CUMPLIDA</v>
      </c>
      <c r="AC289" s="111" t="str">
        <f t="shared" si="82"/>
        <v>CUMPLIDO</v>
      </c>
      <c r="AD289" s="111" t="str">
        <f t="shared" si="83"/>
        <v>CUMPLIDA PENDIENTE DE REVISIÓN DE LA CGR</v>
      </c>
      <c r="AE289" s="113" t="s">
        <v>2705</v>
      </c>
      <c r="AF289" s="98" t="str">
        <f t="shared" si="84"/>
        <v>H33ACPColombiaRuralBoyacá</v>
      </c>
      <c r="AG289" s="78">
        <f t="shared" si="85"/>
        <v>1</v>
      </c>
      <c r="AH289" s="78" t="str">
        <f t="shared" si="86"/>
        <v>H33ACPColombiaRuralBoyacá - 1</v>
      </c>
      <c r="AI289" s="92">
        <f t="shared" si="87"/>
        <v>5</v>
      </c>
      <c r="AJ289" s="92">
        <f t="shared" si="88"/>
        <v>5</v>
      </c>
      <c r="AK289" s="92" t="str">
        <f t="shared" si="89"/>
        <v>H33ACPColombiaRuralBoyacá.</v>
      </c>
      <c r="AL289" s="92" t="str">
        <f t="shared" si="90"/>
        <v>H33ACPColombiaRuralBoyacá</v>
      </c>
      <c r="AM289" s="83"/>
      <c r="AN289" s="84"/>
      <c r="AO289" s="77"/>
    </row>
    <row r="290" spans="1:41" s="11" customFormat="1" ht="291.95" customHeight="1" x14ac:dyDescent="0.2">
      <c r="A290" s="110">
        <f>IF(ISBLANK(F290),"",COUNTA($F$2:F290))</f>
        <v>192</v>
      </c>
      <c r="B290" s="111">
        <f t="shared" si="92"/>
        <v>289</v>
      </c>
      <c r="C290" s="111">
        <v>2024</v>
      </c>
      <c r="D290" s="111"/>
      <c r="E290" s="111" t="s">
        <v>637</v>
      </c>
      <c r="F290" s="112" t="s">
        <v>407</v>
      </c>
      <c r="G290" s="113" t="s">
        <v>15</v>
      </c>
      <c r="H290" s="114" t="s">
        <v>2629</v>
      </c>
      <c r="I290" s="114" t="s">
        <v>2630</v>
      </c>
      <c r="J290" s="115" t="s">
        <v>2626</v>
      </c>
      <c r="K290" s="115" t="s">
        <v>2627</v>
      </c>
      <c r="L290" s="116" t="s">
        <v>2628</v>
      </c>
      <c r="M290" s="116">
        <v>1</v>
      </c>
      <c r="N290" s="117">
        <v>45489</v>
      </c>
      <c r="O290" s="117">
        <v>45565</v>
      </c>
      <c r="P290" s="118">
        <f t="shared" si="91"/>
        <v>10.857142857142858</v>
      </c>
      <c r="Q290" s="125" t="s">
        <v>1055</v>
      </c>
      <c r="R290" s="113" t="s">
        <v>1734</v>
      </c>
      <c r="S290" s="111">
        <v>1</v>
      </c>
      <c r="T290" s="119"/>
      <c r="U290" s="120">
        <v>45560</v>
      </c>
      <c r="V290" s="121">
        <f t="shared" si="76"/>
        <v>-0.16666666666666666</v>
      </c>
      <c r="W290" s="122">
        <f t="shared" si="77"/>
        <v>100</v>
      </c>
      <c r="X290" s="123">
        <f t="shared" si="78"/>
        <v>10.857142857142858</v>
      </c>
      <c r="Y290" s="123">
        <f t="shared" si="79"/>
        <v>10.857142857142858</v>
      </c>
      <c r="Z290" s="123">
        <f t="shared" si="80"/>
        <v>10.857142857142858</v>
      </c>
      <c r="AA290" s="111"/>
      <c r="AB290" s="111" t="str">
        <f t="shared" si="81"/>
        <v>CUMPLIDA</v>
      </c>
      <c r="AC290" s="111" t="str">
        <f t="shared" si="82"/>
        <v>CUMPLIDO</v>
      </c>
      <c r="AD290" s="111" t="str">
        <f t="shared" si="83"/>
        <v>CUMPLIDA PENDIENTE DE REVISIÓN DE LA CGR</v>
      </c>
      <c r="AE290" s="113" t="s">
        <v>2705</v>
      </c>
      <c r="AF290" s="98" t="str">
        <f t="shared" si="84"/>
        <v>H34ACPColombiaRuralBoyacá</v>
      </c>
      <c r="AG290" s="78">
        <f t="shared" si="85"/>
        <v>1</v>
      </c>
      <c r="AH290" s="78" t="str">
        <f t="shared" si="86"/>
        <v>H34ACPColombiaRuralBoyacá - 1</v>
      </c>
      <c r="AI290" s="92">
        <f t="shared" si="87"/>
        <v>5</v>
      </c>
      <c r="AJ290" s="92">
        <f t="shared" si="88"/>
        <v>5</v>
      </c>
      <c r="AK290" s="92" t="str">
        <f t="shared" si="89"/>
        <v>H34ACPColombiaRuralBoyacá.</v>
      </c>
      <c r="AL290" s="92" t="str">
        <f t="shared" si="90"/>
        <v>H34ACPColombiaRuralBoyacá</v>
      </c>
      <c r="AM290" s="83"/>
      <c r="AN290" s="84"/>
      <c r="AO290" s="77"/>
    </row>
    <row r="291" spans="1:41" s="11" customFormat="1" ht="291.95" customHeight="1" x14ac:dyDescent="0.2">
      <c r="A291" s="110">
        <f>IF(ISBLANK(F291),"",COUNTA($F$2:F291))</f>
        <v>193</v>
      </c>
      <c r="B291" s="111">
        <f t="shared" si="92"/>
        <v>290</v>
      </c>
      <c r="C291" s="111">
        <v>2024</v>
      </c>
      <c r="D291" s="111"/>
      <c r="E291" s="111" t="s">
        <v>408</v>
      </c>
      <c r="F291" s="112" t="s">
        <v>408</v>
      </c>
      <c r="G291" s="113" t="s">
        <v>1503</v>
      </c>
      <c r="H291" s="114" t="s">
        <v>2631</v>
      </c>
      <c r="I291" s="114" t="s">
        <v>2632</v>
      </c>
      <c r="J291" s="115" t="s">
        <v>2545</v>
      </c>
      <c r="K291" s="115" t="s">
        <v>2546</v>
      </c>
      <c r="L291" s="116" t="s">
        <v>2547</v>
      </c>
      <c r="M291" s="116">
        <v>1</v>
      </c>
      <c r="N291" s="117">
        <v>45489</v>
      </c>
      <c r="O291" s="117">
        <v>45657</v>
      </c>
      <c r="P291" s="118">
        <f t="shared" si="91"/>
        <v>24</v>
      </c>
      <c r="Q291" s="125" t="s">
        <v>1055</v>
      </c>
      <c r="R291" s="113" t="s">
        <v>1734</v>
      </c>
      <c r="S291" s="111">
        <v>1</v>
      </c>
      <c r="T291" s="119"/>
      <c r="U291" s="120"/>
      <c r="V291" s="121">
        <f t="shared" si="76"/>
        <v>-1521.9</v>
      </c>
      <c r="W291" s="122">
        <f t="shared" si="77"/>
        <v>100</v>
      </c>
      <c r="X291" s="123">
        <f t="shared" si="78"/>
        <v>24</v>
      </c>
      <c r="Y291" s="123">
        <f t="shared" si="79"/>
        <v>24</v>
      </c>
      <c r="Z291" s="123">
        <f t="shared" si="80"/>
        <v>24</v>
      </c>
      <c r="AA291" s="111"/>
      <c r="AB291" s="111" t="str">
        <f t="shared" si="81"/>
        <v>CUMPLIDA</v>
      </c>
      <c r="AC291" s="111" t="str">
        <f t="shared" si="82"/>
        <v>CUMPLIDO</v>
      </c>
      <c r="AD291" s="111" t="str">
        <f t="shared" si="83"/>
        <v>CUMPLIDA PENDIENTE DE REVISIÓN DE LA CGR</v>
      </c>
      <c r="AE291" s="113" t="s">
        <v>2706</v>
      </c>
      <c r="AF291" s="98" t="str">
        <f t="shared" si="84"/>
        <v>H1ACPColombiaRuralAntioquia</v>
      </c>
      <c r="AG291" s="78">
        <f t="shared" si="85"/>
        <v>1</v>
      </c>
      <c r="AH291" s="78" t="str">
        <f t="shared" si="86"/>
        <v>H1ACPColombiaRuralAntioquia - 1</v>
      </c>
      <c r="AI291" s="92">
        <f t="shared" si="87"/>
        <v>5</v>
      </c>
      <c r="AJ291" s="92">
        <f t="shared" si="88"/>
        <v>5</v>
      </c>
      <c r="AK291" s="92" t="str">
        <f t="shared" si="89"/>
        <v>H1ACPColombiaRuralAntioquia.</v>
      </c>
      <c r="AL291" s="92" t="str">
        <f t="shared" si="90"/>
        <v>H1ACPColombiaRuralAntioquia</v>
      </c>
      <c r="AM291" s="83"/>
      <c r="AN291" s="84"/>
      <c r="AO291" s="77"/>
    </row>
    <row r="292" spans="1:41" s="11" customFormat="1" ht="291.95" customHeight="1" x14ac:dyDescent="0.2">
      <c r="A292" s="110">
        <f>IF(ISBLANK(F292),"",COUNTA($F$2:F292))</f>
        <v>194</v>
      </c>
      <c r="B292" s="111">
        <f t="shared" si="92"/>
        <v>291</v>
      </c>
      <c r="C292" s="111">
        <v>2024</v>
      </c>
      <c r="D292" s="111"/>
      <c r="E292" s="111" t="s">
        <v>637</v>
      </c>
      <c r="F292" s="112" t="s">
        <v>407</v>
      </c>
      <c r="G292" s="113" t="s">
        <v>15</v>
      </c>
      <c r="H292" s="114" t="s">
        <v>2633</v>
      </c>
      <c r="I292" s="114" t="s">
        <v>2634</v>
      </c>
      <c r="J292" s="115" t="s">
        <v>2930</v>
      </c>
      <c r="K292" s="115" t="s">
        <v>3040</v>
      </c>
      <c r="L292" s="116" t="s">
        <v>2564</v>
      </c>
      <c r="M292" s="116">
        <v>1</v>
      </c>
      <c r="N292" s="117">
        <v>45489</v>
      </c>
      <c r="O292" s="117">
        <v>45657</v>
      </c>
      <c r="P292" s="118">
        <f t="shared" si="91"/>
        <v>24</v>
      </c>
      <c r="Q292" s="125" t="s">
        <v>1055</v>
      </c>
      <c r="R292" s="113" t="s">
        <v>1734</v>
      </c>
      <c r="S292" s="111">
        <v>1</v>
      </c>
      <c r="T292" s="119"/>
      <c r="U292" s="120"/>
      <c r="V292" s="121">
        <f t="shared" si="76"/>
        <v>-1521.9</v>
      </c>
      <c r="W292" s="122">
        <f t="shared" si="77"/>
        <v>100</v>
      </c>
      <c r="X292" s="123">
        <f t="shared" si="78"/>
        <v>24</v>
      </c>
      <c r="Y292" s="123">
        <f t="shared" si="79"/>
        <v>24</v>
      </c>
      <c r="Z292" s="123">
        <f t="shared" si="80"/>
        <v>24</v>
      </c>
      <c r="AA292" s="111"/>
      <c r="AB292" s="111" t="str">
        <f t="shared" si="81"/>
        <v>CUMPLIDA</v>
      </c>
      <c r="AC292" s="111" t="str">
        <f t="shared" si="82"/>
        <v>CUMPLIDO</v>
      </c>
      <c r="AD292" s="111" t="str">
        <f t="shared" si="83"/>
        <v>CUMPLIDA PENDIENTE DE REVISIÓN DE LA CGR</v>
      </c>
      <c r="AE292" s="113" t="s">
        <v>2706</v>
      </c>
      <c r="AF292" s="98" t="str">
        <f t="shared" si="84"/>
        <v>H2ACPColombiaRuralAntioquia</v>
      </c>
      <c r="AG292" s="78">
        <f t="shared" si="85"/>
        <v>1</v>
      </c>
      <c r="AH292" s="78" t="str">
        <f t="shared" si="86"/>
        <v>H2ACPColombiaRuralAntioquia - 1</v>
      </c>
      <c r="AI292" s="92">
        <f t="shared" si="87"/>
        <v>5</v>
      </c>
      <c r="AJ292" s="92">
        <f t="shared" si="88"/>
        <v>5</v>
      </c>
      <c r="AK292" s="92" t="str">
        <f t="shared" si="89"/>
        <v>H2ACPColombiaRuralAntioquia.</v>
      </c>
      <c r="AL292" s="92" t="str">
        <f t="shared" si="90"/>
        <v>H2ACPColombiaRuralAntioquia</v>
      </c>
      <c r="AM292" s="83"/>
      <c r="AN292" s="84"/>
      <c r="AO292" s="77"/>
    </row>
    <row r="293" spans="1:41" s="11" customFormat="1" ht="291.95" customHeight="1" x14ac:dyDescent="0.2">
      <c r="A293" s="110">
        <f>IF(ISBLANK(F293),"",COUNTA($F$2:F293))</f>
        <v>195</v>
      </c>
      <c r="B293" s="111">
        <f t="shared" si="92"/>
        <v>292</v>
      </c>
      <c r="C293" s="111">
        <v>2024</v>
      </c>
      <c r="D293" s="111"/>
      <c r="E293" s="111" t="s">
        <v>637</v>
      </c>
      <c r="F293" s="112" t="s">
        <v>407</v>
      </c>
      <c r="G293" s="113" t="s">
        <v>15</v>
      </c>
      <c r="H293" s="114" t="s">
        <v>2635</v>
      </c>
      <c r="I293" s="114" t="s">
        <v>2636</v>
      </c>
      <c r="J293" s="115" t="s">
        <v>2637</v>
      </c>
      <c r="K293" s="115" t="s">
        <v>2638</v>
      </c>
      <c r="L293" s="116" t="s">
        <v>2639</v>
      </c>
      <c r="M293" s="116">
        <v>19</v>
      </c>
      <c r="N293" s="117">
        <v>45489</v>
      </c>
      <c r="O293" s="117">
        <v>45657</v>
      </c>
      <c r="P293" s="118">
        <f t="shared" si="91"/>
        <v>24</v>
      </c>
      <c r="Q293" s="125" t="s">
        <v>1055</v>
      </c>
      <c r="R293" s="113" t="s">
        <v>1734</v>
      </c>
      <c r="S293" s="111">
        <v>0</v>
      </c>
      <c r="T293" s="119"/>
      <c r="U293" s="120"/>
      <c r="V293" s="121">
        <f t="shared" si="76"/>
        <v>-1521.9</v>
      </c>
      <c r="W293" s="122">
        <f t="shared" si="77"/>
        <v>0</v>
      </c>
      <c r="X293" s="123">
        <f t="shared" si="78"/>
        <v>0</v>
      </c>
      <c r="Y293" s="123">
        <f t="shared" si="79"/>
        <v>0</v>
      </c>
      <c r="Z293" s="123">
        <f t="shared" si="80"/>
        <v>24</v>
      </c>
      <c r="AA293" s="111"/>
      <c r="AB293" s="111" t="str">
        <f t="shared" si="81"/>
        <v>PRÓXIMA A VENCER</v>
      </c>
      <c r="AC293" s="111" t="str">
        <f t="shared" si="82"/>
        <v>PRÓXIMO A VENCER</v>
      </c>
      <c r="AD293" s="111" t="str">
        <f t="shared" si="83"/>
        <v>EN EJECUCIÓN</v>
      </c>
      <c r="AE293" s="113" t="s">
        <v>2706</v>
      </c>
      <c r="AF293" s="98" t="str">
        <f t="shared" si="84"/>
        <v>H3ACPColombiaRuralAntioquia</v>
      </c>
      <c r="AG293" s="78">
        <f t="shared" si="85"/>
        <v>1</v>
      </c>
      <c r="AH293" s="78" t="str">
        <f t="shared" si="86"/>
        <v>H3ACPColombiaRuralAntioquia - 1</v>
      </c>
      <c r="AI293" s="92">
        <f t="shared" si="87"/>
        <v>2</v>
      </c>
      <c r="AJ293" s="92">
        <f t="shared" si="88"/>
        <v>2</v>
      </c>
      <c r="AK293" s="92" t="str">
        <f t="shared" si="89"/>
        <v>H3ACPColombiaRuralAntioquia.</v>
      </c>
      <c r="AL293" s="92" t="str">
        <f t="shared" si="90"/>
        <v>H3ACPColombiaRuralAntioquia</v>
      </c>
      <c r="AM293" s="83"/>
      <c r="AN293" s="84"/>
      <c r="AO293" s="77"/>
    </row>
    <row r="294" spans="1:41" s="11" customFormat="1" ht="291.95" customHeight="1" x14ac:dyDescent="0.2">
      <c r="A294" s="110" t="str">
        <f>IF(ISBLANK(F294),"",COUNTA($F$2:F294))</f>
        <v/>
      </c>
      <c r="B294" s="111">
        <f t="shared" si="92"/>
        <v>293</v>
      </c>
      <c r="C294" s="111">
        <v>2024</v>
      </c>
      <c r="D294" s="111"/>
      <c r="E294" s="111"/>
      <c r="F294" s="112"/>
      <c r="G294" s="113" t="s">
        <v>15</v>
      </c>
      <c r="H294" s="114" t="s">
        <v>2640</v>
      </c>
      <c r="I294" s="114" t="s">
        <v>2636</v>
      </c>
      <c r="J294" s="115" t="s">
        <v>2641</v>
      </c>
      <c r="K294" s="115" t="s">
        <v>2642</v>
      </c>
      <c r="L294" s="116" t="s">
        <v>2643</v>
      </c>
      <c r="M294" s="116">
        <v>5</v>
      </c>
      <c r="N294" s="117">
        <v>45489</v>
      </c>
      <c r="O294" s="117">
        <v>45534</v>
      </c>
      <c r="P294" s="118">
        <f t="shared" si="91"/>
        <v>6.4285714285714288</v>
      </c>
      <c r="Q294" s="125" t="s">
        <v>1307</v>
      </c>
      <c r="R294" s="113" t="s">
        <v>1721</v>
      </c>
      <c r="S294" s="111">
        <v>5</v>
      </c>
      <c r="T294" s="119"/>
      <c r="U294" s="120">
        <v>45565</v>
      </c>
      <c r="V294" s="121">
        <f t="shared" si="76"/>
        <v>1.0333333333333334</v>
      </c>
      <c r="W294" s="122">
        <f t="shared" si="77"/>
        <v>100</v>
      </c>
      <c r="X294" s="123">
        <f t="shared" si="78"/>
        <v>6.4285714285714288</v>
      </c>
      <c r="Y294" s="123">
        <f t="shared" si="79"/>
        <v>6.4285714285714288</v>
      </c>
      <c r="Z294" s="123">
        <f t="shared" si="80"/>
        <v>6.4285714285714288</v>
      </c>
      <c r="AA294" s="111"/>
      <c r="AB294" s="111" t="str">
        <f t="shared" si="81"/>
        <v>CUMPLIDA</v>
      </c>
      <c r="AC294" s="111" t="str">
        <f t="shared" si="82"/>
        <v/>
      </c>
      <c r="AD294" s="111" t="str">
        <f t="shared" si="83"/>
        <v>CUMPLIDA PENDIENTE DE REVISIÓN DE LA CGR</v>
      </c>
      <c r="AE294" s="113" t="s">
        <v>2706</v>
      </c>
      <c r="AF294" s="98" t="str">
        <f t="shared" si="84"/>
        <v>H3ACPColombiaRuralAntioquia</v>
      </c>
      <c r="AG294" s="78">
        <f t="shared" si="85"/>
        <v>2</v>
      </c>
      <c r="AH294" s="78" t="str">
        <f t="shared" si="86"/>
        <v>H3ACPColombiaRuralAntioquia - 2</v>
      </c>
      <c r="AI294" s="92">
        <f t="shared" si="87"/>
        <v>5</v>
      </c>
      <c r="AJ294" s="92">
        <f t="shared" si="88"/>
        <v>5</v>
      </c>
      <c r="AK294" s="92" t="str">
        <f t="shared" si="89"/>
        <v>H3ACPColombiaRuralAntioquia.</v>
      </c>
      <c r="AL294" s="92" t="str">
        <f t="shared" si="90"/>
        <v>H3ACPColombiaRuralAntioquia</v>
      </c>
      <c r="AM294" s="83"/>
      <c r="AN294" s="84"/>
      <c r="AO294" s="77"/>
    </row>
    <row r="295" spans="1:41" s="11" customFormat="1" ht="291.95" customHeight="1" x14ac:dyDescent="0.2">
      <c r="A295" s="110">
        <f>IF(ISBLANK(F295),"",COUNTA($F$2:F295))</f>
        <v>196</v>
      </c>
      <c r="B295" s="111">
        <f t="shared" si="92"/>
        <v>294</v>
      </c>
      <c r="C295" s="111">
        <v>2024</v>
      </c>
      <c r="D295" s="111"/>
      <c r="E295" s="111" t="s">
        <v>637</v>
      </c>
      <c r="F295" s="112" t="s">
        <v>407</v>
      </c>
      <c r="G295" s="113" t="s">
        <v>1503</v>
      </c>
      <c r="H295" s="114" t="s">
        <v>2644</v>
      </c>
      <c r="I295" s="114" t="s">
        <v>2645</v>
      </c>
      <c r="J295" s="115" t="s">
        <v>2646</v>
      </c>
      <c r="K295" s="115" t="s">
        <v>2647</v>
      </c>
      <c r="L295" s="116" t="s">
        <v>2648</v>
      </c>
      <c r="M295" s="116">
        <v>1</v>
      </c>
      <c r="N295" s="117">
        <v>45489</v>
      </c>
      <c r="O295" s="117">
        <v>45657</v>
      </c>
      <c r="P295" s="118">
        <f t="shared" si="91"/>
        <v>24</v>
      </c>
      <c r="Q295" s="125" t="s">
        <v>1248</v>
      </c>
      <c r="R295" s="113" t="s">
        <v>1739</v>
      </c>
      <c r="S295" s="111">
        <v>0</v>
      </c>
      <c r="T295" s="119"/>
      <c r="U295" s="120"/>
      <c r="V295" s="121">
        <f t="shared" si="76"/>
        <v>-1521.9</v>
      </c>
      <c r="W295" s="122">
        <f t="shared" si="77"/>
        <v>0</v>
      </c>
      <c r="X295" s="123">
        <f t="shared" si="78"/>
        <v>0</v>
      </c>
      <c r="Y295" s="123">
        <f t="shared" si="79"/>
        <v>0</v>
      </c>
      <c r="Z295" s="123">
        <f t="shared" si="80"/>
        <v>24</v>
      </c>
      <c r="AA295" s="111"/>
      <c r="AB295" s="111" t="str">
        <f t="shared" si="81"/>
        <v>PRÓXIMA A VENCER</v>
      </c>
      <c r="AC295" s="111" t="str">
        <f t="shared" si="82"/>
        <v>PRÓXIMO A VENCER</v>
      </c>
      <c r="AD295" s="111" t="str">
        <f t="shared" si="83"/>
        <v>EN EJECUCIÓN</v>
      </c>
      <c r="AE295" s="113" t="s">
        <v>2706</v>
      </c>
      <c r="AF295" s="98" t="str">
        <f t="shared" si="84"/>
        <v>H4ACPColombiaRuralAntioquia</v>
      </c>
      <c r="AG295" s="78">
        <f t="shared" si="85"/>
        <v>1</v>
      </c>
      <c r="AH295" s="78" t="str">
        <f t="shared" si="86"/>
        <v>H4ACPColombiaRuralAntioquia - 1</v>
      </c>
      <c r="AI295" s="92">
        <f t="shared" si="87"/>
        <v>2</v>
      </c>
      <c r="AJ295" s="92">
        <f t="shared" si="88"/>
        <v>2</v>
      </c>
      <c r="AK295" s="92" t="str">
        <f t="shared" si="89"/>
        <v>H4ACPColombiaRuralAntioquia.</v>
      </c>
      <c r="AL295" s="92" t="str">
        <f t="shared" si="90"/>
        <v>H4ACPColombiaRuralAntioquia</v>
      </c>
      <c r="AM295" s="83"/>
      <c r="AN295" s="84"/>
      <c r="AO295" s="77"/>
    </row>
    <row r="296" spans="1:41" s="11" customFormat="1" ht="291.95" customHeight="1" x14ac:dyDescent="0.2">
      <c r="A296" s="110">
        <f>IF(ISBLANK(F296),"",COUNTA($F$2:F296))</f>
        <v>197</v>
      </c>
      <c r="B296" s="111">
        <f t="shared" si="92"/>
        <v>295</v>
      </c>
      <c r="C296" s="111">
        <v>2024</v>
      </c>
      <c r="D296" s="111"/>
      <c r="E296" s="111" t="s">
        <v>2469</v>
      </c>
      <c r="F296" s="112" t="s">
        <v>1759</v>
      </c>
      <c r="G296" s="113" t="s">
        <v>1503</v>
      </c>
      <c r="H296" s="114" t="s">
        <v>2649</v>
      </c>
      <c r="I296" s="114" t="s">
        <v>2650</v>
      </c>
      <c r="J296" s="115" t="s">
        <v>2567</v>
      </c>
      <c r="K296" s="115" t="s">
        <v>3071</v>
      </c>
      <c r="L296" s="116" t="s">
        <v>2339</v>
      </c>
      <c r="M296" s="116">
        <v>1</v>
      </c>
      <c r="N296" s="117">
        <v>45489</v>
      </c>
      <c r="O296" s="117">
        <v>45565</v>
      </c>
      <c r="P296" s="118">
        <f t="shared" si="91"/>
        <v>10.857142857142858</v>
      </c>
      <c r="Q296" s="125" t="s">
        <v>1055</v>
      </c>
      <c r="R296" s="113" t="s">
        <v>1734</v>
      </c>
      <c r="S296" s="111">
        <v>1</v>
      </c>
      <c r="T296" s="119"/>
      <c r="U296" s="120"/>
      <c r="V296" s="121">
        <f t="shared" ref="V296:V359" si="93">(U296-O296)/30</f>
        <v>-1518.8333333333333</v>
      </c>
      <c r="W296" s="122">
        <f t="shared" ref="W296:W359" si="94">IF(S296/M296&gt;1,100,+S296/M296*100)</f>
        <v>100</v>
      </c>
      <c r="X296" s="123">
        <f t="shared" ref="X296:X359" si="95">+P296*W296/100</f>
        <v>10.857142857142858</v>
      </c>
      <c r="Y296" s="123">
        <f t="shared" ref="Y296:Y359" si="96">IF(O296&lt;=$AN$1,X296,0)</f>
        <v>10.857142857142858</v>
      </c>
      <c r="Z296" s="123">
        <f t="shared" ref="Z296:Z359" si="97">IF($AN$1&gt;=O296,P296,0)</f>
        <v>10.857142857142858</v>
      </c>
      <c r="AA296" s="111"/>
      <c r="AB296" s="111" t="str">
        <f t="shared" si="81"/>
        <v>CUMPLIDA</v>
      </c>
      <c r="AC296" s="111" t="str">
        <f t="shared" si="82"/>
        <v>CUMPLIDO</v>
      </c>
      <c r="AD296" s="111" t="str">
        <f t="shared" si="83"/>
        <v>CUMPLIDA PENDIENTE DE REVISIÓN DE LA CGR</v>
      </c>
      <c r="AE296" s="113" t="s">
        <v>2706</v>
      </c>
      <c r="AF296" s="98" t="str">
        <f t="shared" si="84"/>
        <v>H5ACPColombiaRuralAntioquia</v>
      </c>
      <c r="AG296" s="78">
        <f t="shared" si="85"/>
        <v>1</v>
      </c>
      <c r="AH296" s="78" t="str">
        <f t="shared" si="86"/>
        <v>H5ACPColombiaRuralAntioquia - 1</v>
      </c>
      <c r="AI296" s="92">
        <f t="shared" si="87"/>
        <v>5</v>
      </c>
      <c r="AJ296" s="92">
        <f t="shared" si="88"/>
        <v>5</v>
      </c>
      <c r="AK296" s="92" t="str">
        <f t="shared" si="89"/>
        <v>H5ACPColombiaRuralAntioquia.</v>
      </c>
      <c r="AL296" s="92" t="str">
        <f t="shared" si="90"/>
        <v>H5ACPColombiaRuralAntioquia</v>
      </c>
      <c r="AM296" s="83"/>
      <c r="AN296" s="84"/>
      <c r="AO296" s="77"/>
    </row>
    <row r="297" spans="1:41" s="11" customFormat="1" ht="291.95" customHeight="1" x14ac:dyDescent="0.2">
      <c r="A297" s="110">
        <f>IF(ISBLANK(F297),"",COUNTA($F$2:F297))</f>
        <v>198</v>
      </c>
      <c r="B297" s="111">
        <f t="shared" si="92"/>
        <v>296</v>
      </c>
      <c r="C297" s="111">
        <v>2024</v>
      </c>
      <c r="D297" s="111"/>
      <c r="E297" s="111" t="s">
        <v>2469</v>
      </c>
      <c r="F297" s="112" t="s">
        <v>1759</v>
      </c>
      <c r="G297" s="113" t="s">
        <v>1503</v>
      </c>
      <c r="H297" s="114" t="s">
        <v>2651</v>
      </c>
      <c r="I297" s="114" t="s">
        <v>2652</v>
      </c>
      <c r="J297" s="115" t="s">
        <v>2567</v>
      </c>
      <c r="K297" s="115" t="s">
        <v>2568</v>
      </c>
      <c r="L297" s="116" t="s">
        <v>2339</v>
      </c>
      <c r="M297" s="116">
        <v>1</v>
      </c>
      <c r="N297" s="117">
        <v>45489</v>
      </c>
      <c r="O297" s="117">
        <v>45657</v>
      </c>
      <c r="P297" s="118">
        <f t="shared" si="91"/>
        <v>24</v>
      </c>
      <c r="Q297" s="125" t="s">
        <v>1055</v>
      </c>
      <c r="R297" s="113" t="s">
        <v>1734</v>
      </c>
      <c r="S297" s="111">
        <v>0.1</v>
      </c>
      <c r="T297" s="119"/>
      <c r="U297" s="120"/>
      <c r="V297" s="121">
        <f t="shared" si="93"/>
        <v>-1521.9</v>
      </c>
      <c r="W297" s="122">
        <f t="shared" si="94"/>
        <v>10</v>
      </c>
      <c r="X297" s="123">
        <f t="shared" si="95"/>
        <v>2.4</v>
      </c>
      <c r="Y297" s="123">
        <f t="shared" si="96"/>
        <v>2.4</v>
      </c>
      <c r="Z297" s="123">
        <f t="shared" si="97"/>
        <v>24</v>
      </c>
      <c r="AA297" s="111"/>
      <c r="AB297" s="111" t="str">
        <f t="shared" si="81"/>
        <v>PRÓXIMA A VENCER</v>
      </c>
      <c r="AC297" s="111" t="str">
        <f t="shared" si="82"/>
        <v>PRÓXIMO A VENCER</v>
      </c>
      <c r="AD297" s="111" t="str">
        <f t="shared" si="83"/>
        <v>EN EJECUCIÓN</v>
      </c>
      <c r="AE297" s="113" t="s">
        <v>2706</v>
      </c>
      <c r="AF297" s="98" t="str">
        <f t="shared" si="84"/>
        <v>H6ACPColombiaRuralAntioquia</v>
      </c>
      <c r="AG297" s="78">
        <f t="shared" si="85"/>
        <v>1</v>
      </c>
      <c r="AH297" s="78" t="str">
        <f t="shared" si="86"/>
        <v>H6ACPColombiaRuralAntioquia - 1</v>
      </c>
      <c r="AI297" s="92">
        <f t="shared" si="87"/>
        <v>2</v>
      </c>
      <c r="AJ297" s="92">
        <f t="shared" si="88"/>
        <v>2</v>
      </c>
      <c r="AK297" s="92" t="str">
        <f t="shared" si="89"/>
        <v>H6ACPColombiaRuralAntioquia.</v>
      </c>
      <c r="AL297" s="92" t="str">
        <f t="shared" si="90"/>
        <v>H6ACPColombiaRuralAntioquia</v>
      </c>
      <c r="AM297" s="83"/>
      <c r="AN297" s="84"/>
      <c r="AO297" s="77"/>
    </row>
    <row r="298" spans="1:41" s="11" customFormat="1" ht="291.95" customHeight="1" x14ac:dyDescent="0.2">
      <c r="A298" s="110">
        <f>IF(ISBLANK(F298),"",COUNTA($F$2:F298))</f>
        <v>199</v>
      </c>
      <c r="B298" s="111">
        <f t="shared" si="92"/>
        <v>297</v>
      </c>
      <c r="C298" s="111">
        <v>2024</v>
      </c>
      <c r="D298" s="111"/>
      <c r="E298" s="111" t="s">
        <v>2469</v>
      </c>
      <c r="F298" s="112" t="s">
        <v>1759</v>
      </c>
      <c r="G298" s="113" t="s">
        <v>1503</v>
      </c>
      <c r="H298" s="114" t="s">
        <v>2653</v>
      </c>
      <c r="I298" s="114" t="s">
        <v>2654</v>
      </c>
      <c r="J298" s="115" t="s">
        <v>2567</v>
      </c>
      <c r="K298" s="115" t="s">
        <v>2568</v>
      </c>
      <c r="L298" s="116" t="s">
        <v>2339</v>
      </c>
      <c r="M298" s="116">
        <v>1</v>
      </c>
      <c r="N298" s="117">
        <v>45489</v>
      </c>
      <c r="O298" s="117">
        <v>45565</v>
      </c>
      <c r="P298" s="118">
        <f t="shared" si="91"/>
        <v>10.857142857142858</v>
      </c>
      <c r="Q298" s="125" t="s">
        <v>1055</v>
      </c>
      <c r="R298" s="113" t="s">
        <v>1734</v>
      </c>
      <c r="S298" s="111">
        <v>1</v>
      </c>
      <c r="T298" s="119"/>
      <c r="U298" s="120">
        <v>45603</v>
      </c>
      <c r="V298" s="121">
        <f t="shared" si="93"/>
        <v>1.2666666666666666</v>
      </c>
      <c r="W298" s="122">
        <f t="shared" si="94"/>
        <v>100</v>
      </c>
      <c r="X298" s="123">
        <f t="shared" si="95"/>
        <v>10.857142857142858</v>
      </c>
      <c r="Y298" s="123">
        <f t="shared" si="96"/>
        <v>10.857142857142858</v>
      </c>
      <c r="Z298" s="123">
        <f t="shared" si="97"/>
        <v>10.857142857142858</v>
      </c>
      <c r="AA298" s="111"/>
      <c r="AB298" s="111" t="str">
        <f t="shared" si="81"/>
        <v>CUMPLIDA</v>
      </c>
      <c r="AC298" s="111" t="str">
        <f t="shared" si="82"/>
        <v>CUMPLIDO</v>
      </c>
      <c r="AD298" s="111" t="str">
        <f t="shared" si="83"/>
        <v>CUMPLIDA PENDIENTE DE REVISIÓN DE LA CGR</v>
      </c>
      <c r="AE298" s="113" t="s">
        <v>2706</v>
      </c>
      <c r="AF298" s="98" t="str">
        <f t="shared" si="84"/>
        <v>H7ACPColombiaRuralAntioquia</v>
      </c>
      <c r="AG298" s="78">
        <f t="shared" si="85"/>
        <v>1</v>
      </c>
      <c r="AH298" s="78" t="str">
        <f t="shared" si="86"/>
        <v>H7ACPColombiaRuralAntioquia - 1</v>
      </c>
      <c r="AI298" s="92">
        <f t="shared" si="87"/>
        <v>5</v>
      </c>
      <c r="AJ298" s="92">
        <f t="shared" si="88"/>
        <v>5</v>
      </c>
      <c r="AK298" s="92" t="str">
        <f t="shared" si="89"/>
        <v>H7ACPColombiaRuralAntioquia.</v>
      </c>
      <c r="AL298" s="92" t="str">
        <f t="shared" si="90"/>
        <v>H7ACPColombiaRuralAntioquia</v>
      </c>
      <c r="AM298" s="83"/>
      <c r="AN298" s="84"/>
      <c r="AO298" s="77"/>
    </row>
    <row r="299" spans="1:41" s="11" customFormat="1" ht="291.95" customHeight="1" x14ac:dyDescent="0.2">
      <c r="A299" s="110">
        <f>IF(ISBLANK(F299),"",COUNTA($F$2:F299))</f>
        <v>200</v>
      </c>
      <c r="B299" s="111">
        <f t="shared" si="92"/>
        <v>298</v>
      </c>
      <c r="C299" s="111">
        <v>2024</v>
      </c>
      <c r="D299" s="111"/>
      <c r="E299" s="111" t="s">
        <v>2469</v>
      </c>
      <c r="F299" s="112" t="s">
        <v>1759</v>
      </c>
      <c r="G299" s="113" t="s">
        <v>1503</v>
      </c>
      <c r="H299" s="114" t="s">
        <v>2655</v>
      </c>
      <c r="I299" s="114" t="s">
        <v>2656</v>
      </c>
      <c r="J299" s="115" t="s">
        <v>2567</v>
      </c>
      <c r="K299" s="115" t="s">
        <v>2568</v>
      </c>
      <c r="L299" s="116" t="s">
        <v>2339</v>
      </c>
      <c r="M299" s="116">
        <v>1</v>
      </c>
      <c r="N299" s="117">
        <v>45489</v>
      </c>
      <c r="O299" s="117">
        <v>45657</v>
      </c>
      <c r="P299" s="118">
        <f t="shared" si="91"/>
        <v>24</v>
      </c>
      <c r="Q299" s="125" t="s">
        <v>1055</v>
      </c>
      <c r="R299" s="113" t="s">
        <v>1734</v>
      </c>
      <c r="S299" s="111">
        <v>0</v>
      </c>
      <c r="T299" s="119"/>
      <c r="U299" s="120"/>
      <c r="V299" s="121">
        <f t="shared" si="93"/>
        <v>-1521.9</v>
      </c>
      <c r="W299" s="122">
        <f t="shared" si="94"/>
        <v>0</v>
      </c>
      <c r="X299" s="123">
        <f t="shared" si="95"/>
        <v>0</v>
      </c>
      <c r="Y299" s="123">
        <f t="shared" si="96"/>
        <v>0</v>
      </c>
      <c r="Z299" s="123">
        <f t="shared" si="97"/>
        <v>24</v>
      </c>
      <c r="AA299" s="111"/>
      <c r="AB299" s="111" t="str">
        <f t="shared" si="81"/>
        <v>PRÓXIMA A VENCER</v>
      </c>
      <c r="AC299" s="111" t="str">
        <f t="shared" si="82"/>
        <v>PRÓXIMO A VENCER</v>
      </c>
      <c r="AD299" s="111" t="str">
        <f t="shared" si="83"/>
        <v>EN EJECUCIÓN</v>
      </c>
      <c r="AE299" s="113" t="s">
        <v>2706</v>
      </c>
      <c r="AF299" s="98" t="str">
        <f t="shared" si="84"/>
        <v>H8ACPColombiaRuralAntioquia</v>
      </c>
      <c r="AG299" s="78">
        <f t="shared" si="85"/>
        <v>1</v>
      </c>
      <c r="AH299" s="78" t="str">
        <f t="shared" si="86"/>
        <v>H8ACPColombiaRuralAntioquia - 1</v>
      </c>
      <c r="AI299" s="92">
        <f t="shared" si="87"/>
        <v>2</v>
      </c>
      <c r="AJ299" s="92">
        <f t="shared" si="88"/>
        <v>2</v>
      </c>
      <c r="AK299" s="92" t="str">
        <f t="shared" si="89"/>
        <v>H8ACPColombiaRuralAntioquia.</v>
      </c>
      <c r="AL299" s="92" t="str">
        <f t="shared" si="90"/>
        <v>H8ACPColombiaRuralAntioquia</v>
      </c>
      <c r="AM299" s="83"/>
      <c r="AN299" s="84"/>
      <c r="AO299" s="77"/>
    </row>
    <row r="300" spans="1:41" s="11" customFormat="1" ht="291.95" customHeight="1" x14ac:dyDescent="0.2">
      <c r="A300" s="110">
        <f>IF(ISBLANK(F300),"",COUNTA($F$2:F300))</f>
        <v>201</v>
      </c>
      <c r="B300" s="111">
        <f t="shared" si="92"/>
        <v>299</v>
      </c>
      <c r="C300" s="111">
        <v>2024</v>
      </c>
      <c r="D300" s="111"/>
      <c r="E300" s="111" t="s">
        <v>637</v>
      </c>
      <c r="F300" s="112" t="s">
        <v>407</v>
      </c>
      <c r="G300" s="113" t="s">
        <v>15</v>
      </c>
      <c r="H300" s="114" t="s">
        <v>2657</v>
      </c>
      <c r="I300" s="114" t="s">
        <v>2658</v>
      </c>
      <c r="J300" s="115" t="s">
        <v>2626</v>
      </c>
      <c r="K300" s="115" t="s">
        <v>2627</v>
      </c>
      <c r="L300" s="116" t="s">
        <v>2628</v>
      </c>
      <c r="M300" s="116">
        <v>1</v>
      </c>
      <c r="N300" s="117">
        <v>45489</v>
      </c>
      <c r="O300" s="117">
        <v>45565</v>
      </c>
      <c r="P300" s="118">
        <f t="shared" si="91"/>
        <v>10.857142857142858</v>
      </c>
      <c r="Q300" s="125" t="s">
        <v>1055</v>
      </c>
      <c r="R300" s="113" t="s">
        <v>1734</v>
      </c>
      <c r="S300" s="111">
        <v>1</v>
      </c>
      <c r="T300" s="119"/>
      <c r="U300" s="120">
        <v>45562</v>
      </c>
      <c r="V300" s="121">
        <f t="shared" si="93"/>
        <v>-0.1</v>
      </c>
      <c r="W300" s="122">
        <f t="shared" si="94"/>
        <v>100</v>
      </c>
      <c r="X300" s="123">
        <f t="shared" si="95"/>
        <v>10.857142857142858</v>
      </c>
      <c r="Y300" s="123">
        <f t="shared" si="96"/>
        <v>10.857142857142858</v>
      </c>
      <c r="Z300" s="123">
        <f t="shared" si="97"/>
        <v>10.857142857142858</v>
      </c>
      <c r="AA300" s="111"/>
      <c r="AB300" s="111" t="str">
        <f t="shared" si="81"/>
        <v>CUMPLIDA</v>
      </c>
      <c r="AC300" s="111" t="str">
        <f t="shared" si="82"/>
        <v>CUMPLIDO</v>
      </c>
      <c r="AD300" s="111" t="str">
        <f t="shared" si="83"/>
        <v>CUMPLIDA PENDIENTE DE REVISIÓN DE LA CGR</v>
      </c>
      <c r="AE300" s="113" t="s">
        <v>2706</v>
      </c>
      <c r="AF300" s="98" t="str">
        <f t="shared" si="84"/>
        <v>H9ACPColombiaRuralAntioquia</v>
      </c>
      <c r="AG300" s="78">
        <f t="shared" si="85"/>
        <v>1</v>
      </c>
      <c r="AH300" s="78" t="str">
        <f t="shared" si="86"/>
        <v>H9ACPColombiaRuralAntioquia - 1</v>
      </c>
      <c r="AI300" s="92">
        <f t="shared" si="87"/>
        <v>5</v>
      </c>
      <c r="AJ300" s="92">
        <f t="shared" si="88"/>
        <v>5</v>
      </c>
      <c r="AK300" s="92" t="str">
        <f t="shared" si="89"/>
        <v>H9ACPColombiaRuralAntioquia.</v>
      </c>
      <c r="AL300" s="92" t="str">
        <f t="shared" si="90"/>
        <v>H9ACPColombiaRuralAntioquia</v>
      </c>
      <c r="AM300" s="83"/>
      <c r="AN300" s="84"/>
      <c r="AO300" s="77"/>
    </row>
    <row r="301" spans="1:41" s="11" customFormat="1" ht="291.95" customHeight="1" x14ac:dyDescent="0.2">
      <c r="A301" s="110">
        <f>IF(ISBLANK(F301),"",COUNTA($F$2:F301))</f>
        <v>202</v>
      </c>
      <c r="B301" s="111">
        <f t="shared" si="92"/>
        <v>300</v>
      </c>
      <c r="C301" s="111">
        <v>2024</v>
      </c>
      <c r="D301" s="111"/>
      <c r="E301" s="111" t="s">
        <v>637</v>
      </c>
      <c r="F301" s="112" t="s">
        <v>407</v>
      </c>
      <c r="G301" s="113" t="s">
        <v>15</v>
      </c>
      <c r="H301" s="114" t="s">
        <v>2659</v>
      </c>
      <c r="I301" s="114" t="s">
        <v>2660</v>
      </c>
      <c r="J301" s="115" t="s">
        <v>2661</v>
      </c>
      <c r="K301" s="115" t="s">
        <v>2662</v>
      </c>
      <c r="L301" s="116" t="s">
        <v>2663</v>
      </c>
      <c r="M301" s="116">
        <v>1</v>
      </c>
      <c r="N301" s="117">
        <v>45489</v>
      </c>
      <c r="O301" s="117">
        <v>45657</v>
      </c>
      <c r="P301" s="118">
        <f t="shared" si="91"/>
        <v>24</v>
      </c>
      <c r="Q301" s="125" t="s">
        <v>1398</v>
      </c>
      <c r="R301" s="113" t="s">
        <v>1721</v>
      </c>
      <c r="S301" s="111">
        <v>1</v>
      </c>
      <c r="T301" s="119"/>
      <c r="U301" s="120">
        <v>45628</v>
      </c>
      <c r="V301" s="121">
        <f t="shared" si="93"/>
        <v>-0.96666666666666667</v>
      </c>
      <c r="W301" s="122">
        <f t="shared" si="94"/>
        <v>100</v>
      </c>
      <c r="X301" s="123">
        <f t="shared" si="95"/>
        <v>24</v>
      </c>
      <c r="Y301" s="123">
        <f t="shared" si="96"/>
        <v>24</v>
      </c>
      <c r="Z301" s="123">
        <f t="shared" si="97"/>
        <v>24</v>
      </c>
      <c r="AA301" s="111"/>
      <c r="AB301" s="111" t="str">
        <f t="shared" si="81"/>
        <v>CUMPLIDA</v>
      </c>
      <c r="AC301" s="111" t="str">
        <f t="shared" si="82"/>
        <v>CUMPLIDO</v>
      </c>
      <c r="AD301" s="111" t="str">
        <f t="shared" si="83"/>
        <v>CUMPLIDA PENDIENTE DE REVISIÓN DE LA CGR</v>
      </c>
      <c r="AE301" s="113" t="s">
        <v>2706</v>
      </c>
      <c r="AF301" s="98" t="str">
        <f t="shared" si="84"/>
        <v>H10ACPColombiaRuralAntioquia</v>
      </c>
      <c r="AG301" s="78">
        <f t="shared" si="85"/>
        <v>1</v>
      </c>
      <c r="AH301" s="78" t="str">
        <f t="shared" si="86"/>
        <v>H10ACPColombiaRuralAntioquia - 1</v>
      </c>
      <c r="AI301" s="92">
        <f t="shared" si="87"/>
        <v>5</v>
      </c>
      <c r="AJ301" s="92">
        <f t="shared" si="88"/>
        <v>5</v>
      </c>
      <c r="AK301" s="92" t="str">
        <f t="shared" si="89"/>
        <v>H10ACPColombiaRuralAntioquia.</v>
      </c>
      <c r="AL301" s="92" t="str">
        <f t="shared" si="90"/>
        <v>H10ACPColombiaRuralAntioquia</v>
      </c>
      <c r="AM301" s="83"/>
      <c r="AN301" s="84"/>
      <c r="AO301" s="77"/>
    </row>
    <row r="302" spans="1:41" s="11" customFormat="1" ht="291.95" customHeight="1" x14ac:dyDescent="0.2">
      <c r="A302" s="110">
        <f>IF(ISBLANK(F302),"",COUNTA($F$2:F302))</f>
        <v>203</v>
      </c>
      <c r="B302" s="111">
        <f t="shared" si="92"/>
        <v>301</v>
      </c>
      <c r="C302" s="111">
        <v>2024</v>
      </c>
      <c r="D302" s="111"/>
      <c r="E302" s="111" t="s">
        <v>408</v>
      </c>
      <c r="F302" s="112" t="s">
        <v>408</v>
      </c>
      <c r="G302" s="113" t="s">
        <v>15</v>
      </c>
      <c r="H302" s="114" t="s">
        <v>2664</v>
      </c>
      <c r="I302" s="114" t="s">
        <v>2665</v>
      </c>
      <c r="J302" s="115" t="s">
        <v>2666</v>
      </c>
      <c r="K302" s="115" t="s">
        <v>2667</v>
      </c>
      <c r="L302" s="116" t="s">
        <v>2668</v>
      </c>
      <c r="M302" s="116">
        <v>5</v>
      </c>
      <c r="N302" s="117">
        <v>45489</v>
      </c>
      <c r="O302" s="117">
        <v>45657</v>
      </c>
      <c r="P302" s="118">
        <f t="shared" si="91"/>
        <v>24</v>
      </c>
      <c r="Q302" s="125" t="s">
        <v>1055</v>
      </c>
      <c r="R302" s="113" t="s">
        <v>1734</v>
      </c>
      <c r="S302" s="111">
        <v>0</v>
      </c>
      <c r="T302" s="119"/>
      <c r="U302" s="120"/>
      <c r="V302" s="121">
        <f t="shared" si="93"/>
        <v>-1521.9</v>
      </c>
      <c r="W302" s="122">
        <f t="shared" si="94"/>
        <v>0</v>
      </c>
      <c r="X302" s="123">
        <f t="shared" si="95"/>
        <v>0</v>
      </c>
      <c r="Y302" s="123">
        <f t="shared" si="96"/>
        <v>0</v>
      </c>
      <c r="Z302" s="123">
        <f t="shared" si="97"/>
        <v>24</v>
      </c>
      <c r="AA302" s="111"/>
      <c r="AB302" s="111" t="str">
        <f t="shared" si="81"/>
        <v>PRÓXIMA A VENCER</v>
      </c>
      <c r="AC302" s="111" t="str">
        <f t="shared" si="82"/>
        <v>PRÓXIMO A VENCER</v>
      </c>
      <c r="AD302" s="111" t="str">
        <f t="shared" si="83"/>
        <v>EN EJECUCIÓN</v>
      </c>
      <c r="AE302" s="113" t="s">
        <v>2706</v>
      </c>
      <c r="AF302" s="98" t="str">
        <f t="shared" si="84"/>
        <v>H11ACPColombiaRuralAntioquia</v>
      </c>
      <c r="AG302" s="78">
        <f t="shared" si="85"/>
        <v>1</v>
      </c>
      <c r="AH302" s="78" t="str">
        <f t="shared" si="86"/>
        <v>H11ACPColombiaRuralAntioquia - 1</v>
      </c>
      <c r="AI302" s="92">
        <f t="shared" si="87"/>
        <v>2</v>
      </c>
      <c r="AJ302" s="92">
        <f t="shared" si="88"/>
        <v>2</v>
      </c>
      <c r="AK302" s="92" t="str">
        <f t="shared" si="89"/>
        <v>H11ACPColombiaRuralAntioquia.</v>
      </c>
      <c r="AL302" s="92" t="str">
        <f t="shared" si="90"/>
        <v>H11ACPColombiaRuralAntioquia</v>
      </c>
      <c r="AM302" s="83"/>
      <c r="AN302" s="84"/>
      <c r="AO302" s="77"/>
    </row>
    <row r="303" spans="1:41" s="11" customFormat="1" ht="291.95" customHeight="1" x14ac:dyDescent="0.2">
      <c r="A303" s="110">
        <f>IF(ISBLANK(F303),"",COUNTA($F$2:F303))</f>
        <v>204</v>
      </c>
      <c r="B303" s="111">
        <f t="shared" si="92"/>
        <v>302</v>
      </c>
      <c r="C303" s="111">
        <v>2024</v>
      </c>
      <c r="D303" s="111"/>
      <c r="E303" s="111" t="s">
        <v>637</v>
      </c>
      <c r="F303" s="112" t="s">
        <v>407</v>
      </c>
      <c r="G303" s="113" t="s">
        <v>594</v>
      </c>
      <c r="H303" s="114" t="s">
        <v>2669</v>
      </c>
      <c r="I303" s="114" t="s">
        <v>2670</v>
      </c>
      <c r="J303" s="115" t="s">
        <v>2562</v>
      </c>
      <c r="K303" s="115" t="s">
        <v>2671</v>
      </c>
      <c r="L303" s="116" t="s">
        <v>2564</v>
      </c>
      <c r="M303" s="116">
        <v>1</v>
      </c>
      <c r="N303" s="117">
        <v>45489</v>
      </c>
      <c r="O303" s="117">
        <v>45657</v>
      </c>
      <c r="P303" s="118">
        <f t="shared" si="91"/>
        <v>24</v>
      </c>
      <c r="Q303" s="125" t="s">
        <v>1055</v>
      </c>
      <c r="R303" s="113" t="s">
        <v>1734</v>
      </c>
      <c r="S303" s="111">
        <v>1</v>
      </c>
      <c r="T303" s="119"/>
      <c r="U303" s="120"/>
      <c r="V303" s="121">
        <f t="shared" si="93"/>
        <v>-1521.9</v>
      </c>
      <c r="W303" s="122">
        <f t="shared" si="94"/>
        <v>100</v>
      </c>
      <c r="X303" s="123">
        <f t="shared" si="95"/>
        <v>24</v>
      </c>
      <c r="Y303" s="123">
        <f t="shared" si="96"/>
        <v>24</v>
      </c>
      <c r="Z303" s="123">
        <f t="shared" si="97"/>
        <v>24</v>
      </c>
      <c r="AA303" s="111"/>
      <c r="AB303" s="111" t="str">
        <f t="shared" si="81"/>
        <v>CUMPLIDA</v>
      </c>
      <c r="AC303" s="111" t="str">
        <f t="shared" si="82"/>
        <v>CUMPLIDO</v>
      </c>
      <c r="AD303" s="111" t="str">
        <f t="shared" si="83"/>
        <v>CUMPLIDA PENDIENTE DE REVISIÓN DE LA CGR</v>
      </c>
      <c r="AE303" s="113" t="s">
        <v>2707</v>
      </c>
      <c r="AF303" s="98" t="str">
        <f t="shared" si="84"/>
        <v>H1ACPColombiaRuralAtlántico</v>
      </c>
      <c r="AG303" s="78">
        <f t="shared" si="85"/>
        <v>1</v>
      </c>
      <c r="AH303" s="78" t="str">
        <f t="shared" si="86"/>
        <v>H1ACPColombiaRuralAtlántico - 1</v>
      </c>
      <c r="AI303" s="92">
        <f t="shared" si="87"/>
        <v>5</v>
      </c>
      <c r="AJ303" s="92">
        <f t="shared" si="88"/>
        <v>5</v>
      </c>
      <c r="AK303" s="92" t="str">
        <f t="shared" si="89"/>
        <v>H1ACPColombiaRuralAtlántico.</v>
      </c>
      <c r="AL303" s="92" t="str">
        <f t="shared" si="90"/>
        <v>H1ACPColombiaRuralAtlántico</v>
      </c>
      <c r="AM303" s="83"/>
      <c r="AN303" s="84"/>
      <c r="AO303" s="77"/>
    </row>
    <row r="304" spans="1:41" s="11" customFormat="1" ht="291.95" customHeight="1" x14ac:dyDescent="0.2">
      <c r="A304" s="110">
        <f>IF(ISBLANK(F304),"",COUNTA($F$2:F304))</f>
        <v>205</v>
      </c>
      <c r="B304" s="111">
        <f t="shared" si="92"/>
        <v>303</v>
      </c>
      <c r="C304" s="111">
        <v>2024</v>
      </c>
      <c r="D304" s="111"/>
      <c r="E304" s="111" t="s">
        <v>408</v>
      </c>
      <c r="F304" s="112" t="s">
        <v>408</v>
      </c>
      <c r="G304" s="113" t="s">
        <v>1146</v>
      </c>
      <c r="H304" s="114" t="s">
        <v>2672</v>
      </c>
      <c r="I304" s="114" t="s">
        <v>2673</v>
      </c>
      <c r="J304" s="115" t="s">
        <v>2552</v>
      </c>
      <c r="K304" s="115" t="s">
        <v>2674</v>
      </c>
      <c r="L304" s="116" t="s">
        <v>2554</v>
      </c>
      <c r="M304" s="116">
        <v>1</v>
      </c>
      <c r="N304" s="117">
        <v>45489</v>
      </c>
      <c r="O304" s="117">
        <v>45657</v>
      </c>
      <c r="P304" s="118">
        <f t="shared" si="91"/>
        <v>24</v>
      </c>
      <c r="Q304" s="125" t="s">
        <v>1248</v>
      </c>
      <c r="R304" s="113" t="s">
        <v>1739</v>
      </c>
      <c r="S304" s="111">
        <v>0</v>
      </c>
      <c r="T304" s="119"/>
      <c r="U304" s="120"/>
      <c r="V304" s="121">
        <f t="shared" si="93"/>
        <v>-1521.9</v>
      </c>
      <c r="W304" s="122">
        <f t="shared" si="94"/>
        <v>0</v>
      </c>
      <c r="X304" s="123">
        <f t="shared" si="95"/>
        <v>0</v>
      </c>
      <c r="Y304" s="123">
        <f t="shared" si="96"/>
        <v>0</v>
      </c>
      <c r="Z304" s="123">
        <f t="shared" si="97"/>
        <v>24</v>
      </c>
      <c r="AA304" s="111"/>
      <c r="AB304" s="111" t="str">
        <f t="shared" si="81"/>
        <v>PRÓXIMA A VENCER</v>
      </c>
      <c r="AC304" s="111" t="str">
        <f t="shared" si="82"/>
        <v>PRÓXIMO A VENCER</v>
      </c>
      <c r="AD304" s="111" t="str">
        <f t="shared" si="83"/>
        <v>EN EJECUCIÓN</v>
      </c>
      <c r="AE304" s="113" t="s">
        <v>2707</v>
      </c>
      <c r="AF304" s="98" t="str">
        <f t="shared" si="84"/>
        <v>H2ACPColombiaRuralAtlántico</v>
      </c>
      <c r="AG304" s="78">
        <f t="shared" si="85"/>
        <v>1</v>
      </c>
      <c r="AH304" s="78" t="str">
        <f t="shared" si="86"/>
        <v>H2ACPColombiaRuralAtlántico - 1</v>
      </c>
      <c r="AI304" s="92">
        <f t="shared" si="87"/>
        <v>2</v>
      </c>
      <c r="AJ304" s="92">
        <f t="shared" si="88"/>
        <v>2</v>
      </c>
      <c r="AK304" s="92" t="str">
        <f t="shared" si="89"/>
        <v>H2ACPColombiaRuralAtlántico.</v>
      </c>
      <c r="AL304" s="92" t="str">
        <f t="shared" si="90"/>
        <v>H2ACPColombiaRuralAtlántico</v>
      </c>
      <c r="AM304" s="83"/>
      <c r="AN304" s="84"/>
      <c r="AO304" s="77"/>
    </row>
    <row r="305" spans="1:41" s="11" customFormat="1" ht="291.95" customHeight="1" x14ac:dyDescent="0.2">
      <c r="A305" s="110">
        <f>IF(ISBLANK(F305),"",COUNTA($F$2:F305))</f>
        <v>206</v>
      </c>
      <c r="B305" s="111">
        <f t="shared" si="92"/>
        <v>304</v>
      </c>
      <c r="C305" s="111">
        <v>2024</v>
      </c>
      <c r="D305" s="111"/>
      <c r="E305" s="111" t="s">
        <v>2469</v>
      </c>
      <c r="F305" s="112" t="s">
        <v>1759</v>
      </c>
      <c r="G305" s="113" t="s">
        <v>594</v>
      </c>
      <c r="H305" s="114" t="s">
        <v>2675</v>
      </c>
      <c r="I305" s="114" t="s">
        <v>2676</v>
      </c>
      <c r="J305" s="115" t="s">
        <v>2677</v>
      </c>
      <c r="K305" s="115" t="s">
        <v>2678</v>
      </c>
      <c r="L305" s="116" t="s">
        <v>2017</v>
      </c>
      <c r="M305" s="116">
        <v>1</v>
      </c>
      <c r="N305" s="117">
        <v>45489</v>
      </c>
      <c r="O305" s="117">
        <v>45534</v>
      </c>
      <c r="P305" s="118">
        <f t="shared" si="91"/>
        <v>6.4285714285714288</v>
      </c>
      <c r="Q305" s="125" t="s">
        <v>1055</v>
      </c>
      <c r="R305" s="113" t="s">
        <v>1734</v>
      </c>
      <c r="S305" s="111">
        <v>1</v>
      </c>
      <c r="T305" s="119"/>
      <c r="U305" s="120">
        <v>45530</v>
      </c>
      <c r="V305" s="121">
        <f t="shared" si="93"/>
        <v>-0.13333333333333333</v>
      </c>
      <c r="W305" s="122">
        <f t="shared" si="94"/>
        <v>100</v>
      </c>
      <c r="X305" s="123">
        <f t="shared" si="95"/>
        <v>6.4285714285714288</v>
      </c>
      <c r="Y305" s="123">
        <f t="shared" si="96"/>
        <v>6.4285714285714288</v>
      </c>
      <c r="Z305" s="123">
        <f t="shared" si="97"/>
        <v>6.4285714285714288</v>
      </c>
      <c r="AA305" s="111"/>
      <c r="AB305" s="111" t="str">
        <f t="shared" si="81"/>
        <v>CUMPLIDA</v>
      </c>
      <c r="AC305" s="111" t="str">
        <f t="shared" si="82"/>
        <v>CUMPLIDO</v>
      </c>
      <c r="AD305" s="111" t="str">
        <f t="shared" si="83"/>
        <v>CUMPLIDA PENDIENTE DE REVISIÓN DE LA CGR</v>
      </c>
      <c r="AE305" s="113" t="s">
        <v>2707</v>
      </c>
      <c r="AF305" s="98" t="str">
        <f t="shared" si="84"/>
        <v>H3ACPColombiaRuralAtlántico</v>
      </c>
      <c r="AG305" s="78">
        <f t="shared" si="85"/>
        <v>1</v>
      </c>
      <c r="AH305" s="78" t="str">
        <f t="shared" si="86"/>
        <v>H3ACPColombiaRuralAtlántico - 1</v>
      </c>
      <c r="AI305" s="92">
        <f t="shared" si="87"/>
        <v>5</v>
      </c>
      <c r="AJ305" s="92">
        <f t="shared" si="88"/>
        <v>5</v>
      </c>
      <c r="AK305" s="92" t="str">
        <f t="shared" si="89"/>
        <v>H3ACPColombiaRuralAtlántico.</v>
      </c>
      <c r="AL305" s="92" t="str">
        <f t="shared" si="90"/>
        <v>H3ACPColombiaRuralAtlántico</v>
      </c>
      <c r="AM305" s="83"/>
      <c r="AN305" s="84"/>
      <c r="AO305" s="77"/>
    </row>
    <row r="306" spans="1:41" s="11" customFormat="1" ht="291.95" customHeight="1" x14ac:dyDescent="0.2">
      <c r="A306" s="110">
        <f>IF(ISBLANK(F306),"",COUNTA($F$2:F306))</f>
        <v>207</v>
      </c>
      <c r="B306" s="111">
        <f t="shared" si="92"/>
        <v>305</v>
      </c>
      <c r="C306" s="111">
        <v>2024</v>
      </c>
      <c r="D306" s="111"/>
      <c r="E306" s="111" t="s">
        <v>637</v>
      </c>
      <c r="F306" s="112" t="s">
        <v>407</v>
      </c>
      <c r="G306" s="113" t="s">
        <v>594</v>
      </c>
      <c r="H306" s="114" t="s">
        <v>2679</v>
      </c>
      <c r="I306" s="114" t="s">
        <v>2680</v>
      </c>
      <c r="J306" s="115" t="s">
        <v>2681</v>
      </c>
      <c r="K306" s="115" t="s">
        <v>2682</v>
      </c>
      <c r="L306" s="116" t="s">
        <v>2554</v>
      </c>
      <c r="M306" s="116">
        <v>1</v>
      </c>
      <c r="N306" s="117">
        <v>45489</v>
      </c>
      <c r="O306" s="117">
        <v>45657</v>
      </c>
      <c r="P306" s="118">
        <f t="shared" si="91"/>
        <v>24</v>
      </c>
      <c r="Q306" s="125" t="s">
        <v>1248</v>
      </c>
      <c r="R306" s="113" t="s">
        <v>1739</v>
      </c>
      <c r="S306" s="111">
        <v>0</v>
      </c>
      <c r="T306" s="119"/>
      <c r="U306" s="120"/>
      <c r="V306" s="121">
        <f t="shared" si="93"/>
        <v>-1521.9</v>
      </c>
      <c r="W306" s="122">
        <f t="shared" si="94"/>
        <v>0</v>
      </c>
      <c r="X306" s="123">
        <f t="shared" si="95"/>
        <v>0</v>
      </c>
      <c r="Y306" s="123">
        <f t="shared" si="96"/>
        <v>0</v>
      </c>
      <c r="Z306" s="123">
        <f t="shared" si="97"/>
        <v>24</v>
      </c>
      <c r="AA306" s="111"/>
      <c r="AB306" s="111" t="str">
        <f t="shared" si="81"/>
        <v>PRÓXIMA A VENCER</v>
      </c>
      <c r="AC306" s="111" t="str">
        <f t="shared" si="82"/>
        <v>PRÓXIMO A VENCER</v>
      </c>
      <c r="AD306" s="111" t="str">
        <f t="shared" si="83"/>
        <v>EN EJECUCIÓN</v>
      </c>
      <c r="AE306" s="113" t="s">
        <v>2707</v>
      </c>
      <c r="AF306" s="98" t="str">
        <f t="shared" si="84"/>
        <v>H4ACPColombiaRuralAtlántico</v>
      </c>
      <c r="AG306" s="78">
        <f t="shared" si="85"/>
        <v>1</v>
      </c>
      <c r="AH306" s="78" t="str">
        <f t="shared" si="86"/>
        <v>H4ACPColombiaRuralAtlántico - 1</v>
      </c>
      <c r="AI306" s="92">
        <f t="shared" si="87"/>
        <v>2</v>
      </c>
      <c r="AJ306" s="92">
        <f t="shared" si="88"/>
        <v>2</v>
      </c>
      <c r="AK306" s="92" t="str">
        <f t="shared" si="89"/>
        <v>H4ACPColombiaRuralAtlántico.</v>
      </c>
      <c r="AL306" s="92" t="str">
        <f t="shared" si="90"/>
        <v>H4ACPColombiaRuralAtlántico</v>
      </c>
      <c r="AM306" s="83"/>
      <c r="AN306" s="84"/>
      <c r="AO306" s="77"/>
    </row>
    <row r="307" spans="1:41" s="11" customFormat="1" ht="291.95" customHeight="1" x14ac:dyDescent="0.2">
      <c r="A307" s="110">
        <f>IF(ISBLANK(F307),"",COUNTA($F$2:F307))</f>
        <v>208</v>
      </c>
      <c r="B307" s="111">
        <f t="shared" si="92"/>
        <v>306</v>
      </c>
      <c r="C307" s="111">
        <v>2024</v>
      </c>
      <c r="D307" s="111"/>
      <c r="E307" s="111" t="s">
        <v>637</v>
      </c>
      <c r="F307" s="112" t="s">
        <v>407</v>
      </c>
      <c r="G307" s="113" t="s">
        <v>594</v>
      </c>
      <c r="H307" s="114" t="s">
        <v>2683</v>
      </c>
      <c r="I307" s="114" t="s">
        <v>2684</v>
      </c>
      <c r="J307" s="115" t="s">
        <v>2681</v>
      </c>
      <c r="K307" s="115" t="s">
        <v>2682</v>
      </c>
      <c r="L307" s="116" t="s">
        <v>2554</v>
      </c>
      <c r="M307" s="116">
        <v>1</v>
      </c>
      <c r="N307" s="117">
        <v>45489</v>
      </c>
      <c r="O307" s="117">
        <v>45657</v>
      </c>
      <c r="P307" s="118">
        <f t="shared" si="91"/>
        <v>24</v>
      </c>
      <c r="Q307" s="125" t="s">
        <v>1248</v>
      </c>
      <c r="R307" s="113" t="s">
        <v>1739</v>
      </c>
      <c r="S307" s="111">
        <v>0</v>
      </c>
      <c r="T307" s="119"/>
      <c r="U307" s="120"/>
      <c r="V307" s="121">
        <f t="shared" si="93"/>
        <v>-1521.9</v>
      </c>
      <c r="W307" s="122">
        <f t="shared" si="94"/>
        <v>0</v>
      </c>
      <c r="X307" s="123">
        <f t="shared" si="95"/>
        <v>0</v>
      </c>
      <c r="Y307" s="123">
        <f t="shared" si="96"/>
        <v>0</v>
      </c>
      <c r="Z307" s="123">
        <f t="shared" si="97"/>
        <v>24</v>
      </c>
      <c r="AA307" s="111"/>
      <c r="AB307" s="111" t="str">
        <f t="shared" si="81"/>
        <v>PRÓXIMA A VENCER</v>
      </c>
      <c r="AC307" s="111" t="str">
        <f t="shared" si="82"/>
        <v>PRÓXIMO A VENCER</v>
      </c>
      <c r="AD307" s="111" t="str">
        <f t="shared" si="83"/>
        <v>EN EJECUCIÓN</v>
      </c>
      <c r="AE307" s="113" t="s">
        <v>2707</v>
      </c>
      <c r="AF307" s="98" t="str">
        <f t="shared" si="84"/>
        <v>H5ACPColombiaRuralAtlántico</v>
      </c>
      <c r="AG307" s="78">
        <f t="shared" si="85"/>
        <v>1</v>
      </c>
      <c r="AH307" s="78" t="str">
        <f t="shared" si="86"/>
        <v>H5ACPColombiaRuralAtlántico - 1</v>
      </c>
      <c r="AI307" s="92">
        <f t="shared" si="87"/>
        <v>2</v>
      </c>
      <c r="AJ307" s="92">
        <f t="shared" si="88"/>
        <v>2</v>
      </c>
      <c r="AK307" s="92" t="str">
        <f t="shared" si="89"/>
        <v>H5ACPColombiaRuralAtlántico.</v>
      </c>
      <c r="AL307" s="92" t="str">
        <f t="shared" si="90"/>
        <v>H5ACPColombiaRuralAtlántico</v>
      </c>
      <c r="AM307" s="83"/>
      <c r="AN307" s="84"/>
      <c r="AO307" s="77"/>
    </row>
    <row r="308" spans="1:41" s="11" customFormat="1" ht="291.95" customHeight="1" x14ac:dyDescent="0.2">
      <c r="A308" s="110">
        <f>IF(ISBLANK(F308),"",COUNTA($F$2:F308))</f>
        <v>209</v>
      </c>
      <c r="B308" s="111">
        <f t="shared" si="92"/>
        <v>307</v>
      </c>
      <c r="C308" s="111">
        <v>2024</v>
      </c>
      <c r="D308" s="111"/>
      <c r="E308" s="111" t="s">
        <v>2466</v>
      </c>
      <c r="F308" s="112" t="s">
        <v>2457</v>
      </c>
      <c r="G308" s="113" t="s">
        <v>1180</v>
      </c>
      <c r="H308" s="114" t="s">
        <v>2685</v>
      </c>
      <c r="I308" s="114" t="s">
        <v>2686</v>
      </c>
      <c r="J308" s="115" t="s">
        <v>2687</v>
      </c>
      <c r="K308" s="115" t="s">
        <v>2568</v>
      </c>
      <c r="L308" s="116" t="s">
        <v>2339</v>
      </c>
      <c r="M308" s="116">
        <v>1</v>
      </c>
      <c r="N308" s="117">
        <v>45489</v>
      </c>
      <c r="O308" s="117">
        <v>45657</v>
      </c>
      <c r="P308" s="118">
        <f t="shared" si="91"/>
        <v>24</v>
      </c>
      <c r="Q308" s="125" t="s">
        <v>1055</v>
      </c>
      <c r="R308" s="113" t="s">
        <v>1734</v>
      </c>
      <c r="S308" s="111">
        <v>0</v>
      </c>
      <c r="T308" s="119"/>
      <c r="U308" s="120"/>
      <c r="V308" s="121">
        <f t="shared" si="93"/>
        <v>-1521.9</v>
      </c>
      <c r="W308" s="122">
        <f t="shared" si="94"/>
        <v>0</v>
      </c>
      <c r="X308" s="123">
        <f t="shared" si="95"/>
        <v>0</v>
      </c>
      <c r="Y308" s="123">
        <f t="shared" si="96"/>
        <v>0</v>
      </c>
      <c r="Z308" s="123">
        <f t="shared" si="97"/>
        <v>24</v>
      </c>
      <c r="AA308" s="111"/>
      <c r="AB308" s="111" t="str">
        <f t="shared" si="81"/>
        <v>PRÓXIMA A VENCER</v>
      </c>
      <c r="AC308" s="111" t="str">
        <f t="shared" si="82"/>
        <v>PRÓXIMO A VENCER</v>
      </c>
      <c r="AD308" s="111" t="str">
        <f t="shared" si="83"/>
        <v>EN EJECUCIÓN</v>
      </c>
      <c r="AE308" s="113" t="s">
        <v>2707</v>
      </c>
      <c r="AF308" s="98" t="str">
        <f t="shared" si="84"/>
        <v>H6ACPColombiaRuralAtlántico</v>
      </c>
      <c r="AG308" s="78">
        <f t="shared" si="85"/>
        <v>1</v>
      </c>
      <c r="AH308" s="78" t="str">
        <f t="shared" si="86"/>
        <v>H6ACPColombiaRuralAtlántico - 1</v>
      </c>
      <c r="AI308" s="92">
        <f t="shared" si="87"/>
        <v>2</v>
      </c>
      <c r="AJ308" s="92">
        <f t="shared" si="88"/>
        <v>2</v>
      </c>
      <c r="AK308" s="92" t="str">
        <f t="shared" si="89"/>
        <v>H6ACPColombiaRuralAtlántico.</v>
      </c>
      <c r="AL308" s="92" t="str">
        <f t="shared" si="90"/>
        <v>H6ACPColombiaRuralAtlántico</v>
      </c>
      <c r="AM308" s="83"/>
      <c r="AN308" s="84"/>
      <c r="AO308" s="77"/>
    </row>
    <row r="309" spans="1:41" s="11" customFormat="1" ht="291.95" customHeight="1" x14ac:dyDescent="0.2">
      <c r="A309" s="110">
        <f>IF(ISBLANK(F309),"",COUNTA($F$2:F309))</f>
        <v>210</v>
      </c>
      <c r="B309" s="111">
        <f t="shared" si="92"/>
        <v>308</v>
      </c>
      <c r="C309" s="111">
        <v>2024</v>
      </c>
      <c r="D309" s="111"/>
      <c r="E309" s="111" t="s">
        <v>2466</v>
      </c>
      <c r="F309" s="112" t="s">
        <v>2457</v>
      </c>
      <c r="G309" s="113" t="s">
        <v>1180</v>
      </c>
      <c r="H309" s="114" t="s">
        <v>2688</v>
      </c>
      <c r="I309" s="114" t="s">
        <v>2689</v>
      </c>
      <c r="J309" s="115" t="s">
        <v>2567</v>
      </c>
      <c r="K309" s="115" t="s">
        <v>2568</v>
      </c>
      <c r="L309" s="116" t="s">
        <v>2339</v>
      </c>
      <c r="M309" s="116">
        <v>1</v>
      </c>
      <c r="N309" s="117">
        <v>45489</v>
      </c>
      <c r="O309" s="117">
        <v>45657</v>
      </c>
      <c r="P309" s="118">
        <f t="shared" si="91"/>
        <v>24</v>
      </c>
      <c r="Q309" s="125" t="s">
        <v>1055</v>
      </c>
      <c r="R309" s="113" t="s">
        <v>1734</v>
      </c>
      <c r="S309" s="111">
        <v>0</v>
      </c>
      <c r="T309" s="119"/>
      <c r="U309" s="120"/>
      <c r="V309" s="121">
        <f t="shared" si="93"/>
        <v>-1521.9</v>
      </c>
      <c r="W309" s="122">
        <f t="shared" si="94"/>
        <v>0</v>
      </c>
      <c r="X309" s="123">
        <f t="shared" si="95"/>
        <v>0</v>
      </c>
      <c r="Y309" s="123">
        <f t="shared" si="96"/>
        <v>0</v>
      </c>
      <c r="Z309" s="123">
        <f t="shared" si="97"/>
        <v>24</v>
      </c>
      <c r="AA309" s="111"/>
      <c r="AB309" s="111" t="str">
        <f t="shared" si="81"/>
        <v>PRÓXIMA A VENCER</v>
      </c>
      <c r="AC309" s="111" t="str">
        <f t="shared" si="82"/>
        <v>PRÓXIMO A VENCER</v>
      </c>
      <c r="AD309" s="111" t="str">
        <f t="shared" si="83"/>
        <v>EN EJECUCIÓN</v>
      </c>
      <c r="AE309" s="113" t="s">
        <v>2707</v>
      </c>
      <c r="AF309" s="98" t="str">
        <f t="shared" si="84"/>
        <v>H7ACPColombiaRuralAtlántico</v>
      </c>
      <c r="AG309" s="78">
        <f t="shared" si="85"/>
        <v>1</v>
      </c>
      <c r="AH309" s="78" t="str">
        <f t="shared" si="86"/>
        <v>H7ACPColombiaRuralAtlántico - 1</v>
      </c>
      <c r="AI309" s="92">
        <f t="shared" si="87"/>
        <v>2</v>
      </c>
      <c r="AJ309" s="92">
        <f t="shared" si="88"/>
        <v>2</v>
      </c>
      <c r="AK309" s="92" t="str">
        <f t="shared" si="89"/>
        <v>H7ACPColombiaRuralAtlántico.</v>
      </c>
      <c r="AL309" s="92" t="str">
        <f t="shared" si="90"/>
        <v>H7ACPColombiaRuralAtlántico</v>
      </c>
      <c r="AM309" s="83"/>
      <c r="AN309" s="84"/>
      <c r="AO309" s="77"/>
    </row>
    <row r="310" spans="1:41" s="11" customFormat="1" ht="291.95" customHeight="1" x14ac:dyDescent="0.2">
      <c r="A310" s="110">
        <f>IF(ISBLANK(F310),"",COUNTA($F$2:F310))</f>
        <v>211</v>
      </c>
      <c r="B310" s="111">
        <f t="shared" si="92"/>
        <v>309</v>
      </c>
      <c r="C310" s="111">
        <v>2024</v>
      </c>
      <c r="D310" s="111"/>
      <c r="E310" s="111" t="s">
        <v>2469</v>
      </c>
      <c r="F310" s="112" t="s">
        <v>1759</v>
      </c>
      <c r="G310" s="113" t="s">
        <v>1180</v>
      </c>
      <c r="H310" s="114" t="s">
        <v>2690</v>
      </c>
      <c r="I310" s="114" t="s">
        <v>2691</v>
      </c>
      <c r="J310" s="115" t="s">
        <v>2567</v>
      </c>
      <c r="K310" s="115" t="s">
        <v>2568</v>
      </c>
      <c r="L310" s="116" t="s">
        <v>2339</v>
      </c>
      <c r="M310" s="116">
        <v>1</v>
      </c>
      <c r="N310" s="117">
        <v>45489</v>
      </c>
      <c r="O310" s="117">
        <v>45657</v>
      </c>
      <c r="P310" s="118">
        <f t="shared" si="91"/>
        <v>24</v>
      </c>
      <c r="Q310" s="125" t="s">
        <v>1055</v>
      </c>
      <c r="R310" s="113" t="s">
        <v>1734</v>
      </c>
      <c r="S310" s="111">
        <v>0</v>
      </c>
      <c r="T310" s="119"/>
      <c r="U310" s="120"/>
      <c r="V310" s="121">
        <f t="shared" si="93"/>
        <v>-1521.9</v>
      </c>
      <c r="W310" s="122">
        <f t="shared" si="94"/>
        <v>0</v>
      </c>
      <c r="X310" s="123">
        <f t="shared" si="95"/>
        <v>0</v>
      </c>
      <c r="Y310" s="123">
        <f t="shared" si="96"/>
        <v>0</v>
      </c>
      <c r="Z310" s="123">
        <f t="shared" si="97"/>
        <v>24</v>
      </c>
      <c r="AA310" s="111"/>
      <c r="AB310" s="111" t="str">
        <f t="shared" si="81"/>
        <v>PRÓXIMA A VENCER</v>
      </c>
      <c r="AC310" s="111" t="str">
        <f t="shared" si="82"/>
        <v>PRÓXIMO A VENCER</v>
      </c>
      <c r="AD310" s="111" t="str">
        <f t="shared" si="83"/>
        <v>EN EJECUCIÓN</v>
      </c>
      <c r="AE310" s="113" t="s">
        <v>2707</v>
      </c>
      <c r="AF310" s="98" t="str">
        <f t="shared" si="84"/>
        <v>H8ACPColombiaRuralAtlántico</v>
      </c>
      <c r="AG310" s="78">
        <f t="shared" si="85"/>
        <v>1</v>
      </c>
      <c r="AH310" s="78" t="str">
        <f t="shared" si="86"/>
        <v>H8ACPColombiaRuralAtlántico - 1</v>
      </c>
      <c r="AI310" s="92">
        <f t="shared" si="87"/>
        <v>2</v>
      </c>
      <c r="AJ310" s="92">
        <f t="shared" si="88"/>
        <v>2</v>
      </c>
      <c r="AK310" s="92" t="str">
        <f t="shared" si="89"/>
        <v>H8ACPColombiaRuralAtlántico.</v>
      </c>
      <c r="AL310" s="92" t="str">
        <f t="shared" si="90"/>
        <v>H8ACPColombiaRuralAtlántico</v>
      </c>
      <c r="AM310" s="83"/>
      <c r="AN310" s="84"/>
      <c r="AO310" s="77"/>
    </row>
    <row r="311" spans="1:41" s="11" customFormat="1" ht="291.95" customHeight="1" x14ac:dyDescent="0.2">
      <c r="A311" s="110">
        <f>IF(ISBLANK(F311),"",COUNTA($F$2:F311))</f>
        <v>212</v>
      </c>
      <c r="B311" s="111">
        <f t="shared" si="92"/>
        <v>310</v>
      </c>
      <c r="C311" s="111">
        <v>2024</v>
      </c>
      <c r="D311" s="111"/>
      <c r="E311" s="111" t="s">
        <v>2469</v>
      </c>
      <c r="F311" s="112" t="s">
        <v>1759</v>
      </c>
      <c r="G311" s="113" t="s">
        <v>1180</v>
      </c>
      <c r="H311" s="114" t="s">
        <v>2692</v>
      </c>
      <c r="I311" s="114" t="s">
        <v>2693</v>
      </c>
      <c r="J311" s="115" t="s">
        <v>2567</v>
      </c>
      <c r="K311" s="115" t="s">
        <v>2568</v>
      </c>
      <c r="L311" s="116" t="s">
        <v>2339</v>
      </c>
      <c r="M311" s="116">
        <v>1</v>
      </c>
      <c r="N311" s="117">
        <v>45489</v>
      </c>
      <c r="O311" s="117">
        <v>45657</v>
      </c>
      <c r="P311" s="118">
        <f t="shared" si="91"/>
        <v>24</v>
      </c>
      <c r="Q311" s="125" t="s">
        <v>1055</v>
      </c>
      <c r="R311" s="113" t="s">
        <v>1734</v>
      </c>
      <c r="S311" s="111">
        <v>0</v>
      </c>
      <c r="T311" s="119"/>
      <c r="U311" s="120"/>
      <c r="V311" s="121">
        <f t="shared" si="93"/>
        <v>-1521.9</v>
      </c>
      <c r="W311" s="122">
        <f t="shared" si="94"/>
        <v>0</v>
      </c>
      <c r="X311" s="123">
        <f t="shared" si="95"/>
        <v>0</v>
      </c>
      <c r="Y311" s="123">
        <f t="shared" si="96"/>
        <v>0</v>
      </c>
      <c r="Z311" s="123">
        <f t="shared" si="97"/>
        <v>24</v>
      </c>
      <c r="AA311" s="111"/>
      <c r="AB311" s="111" t="str">
        <f t="shared" si="81"/>
        <v>PRÓXIMA A VENCER</v>
      </c>
      <c r="AC311" s="111" t="str">
        <f t="shared" si="82"/>
        <v>PRÓXIMO A VENCER</v>
      </c>
      <c r="AD311" s="111" t="str">
        <f t="shared" si="83"/>
        <v>EN EJECUCIÓN</v>
      </c>
      <c r="AE311" s="113" t="s">
        <v>2707</v>
      </c>
      <c r="AF311" s="98" t="str">
        <f t="shared" si="84"/>
        <v>H9ACPColombiaRuralAtlántico</v>
      </c>
      <c r="AG311" s="78">
        <f t="shared" si="85"/>
        <v>1</v>
      </c>
      <c r="AH311" s="78" t="str">
        <f t="shared" si="86"/>
        <v>H9ACPColombiaRuralAtlántico - 1</v>
      </c>
      <c r="AI311" s="92">
        <f t="shared" si="87"/>
        <v>2</v>
      </c>
      <c r="AJ311" s="92">
        <f t="shared" si="88"/>
        <v>2</v>
      </c>
      <c r="AK311" s="92" t="str">
        <f t="shared" si="89"/>
        <v>H9ACPColombiaRuralAtlántico.</v>
      </c>
      <c r="AL311" s="92" t="str">
        <f t="shared" si="90"/>
        <v>H9ACPColombiaRuralAtlántico</v>
      </c>
      <c r="AM311" s="83"/>
      <c r="AN311" s="84"/>
      <c r="AO311" s="77"/>
    </row>
    <row r="312" spans="1:41" s="11" customFormat="1" ht="291.95" customHeight="1" x14ac:dyDescent="0.2">
      <c r="A312" s="110">
        <f>IF(ISBLANK(F312),"",COUNTA($F$2:F312))</f>
        <v>213</v>
      </c>
      <c r="B312" s="111">
        <f t="shared" si="92"/>
        <v>311</v>
      </c>
      <c r="C312" s="111">
        <v>2024</v>
      </c>
      <c r="D312" s="111"/>
      <c r="E312" s="111" t="s">
        <v>2466</v>
      </c>
      <c r="F312" s="112" t="s">
        <v>2704</v>
      </c>
      <c r="G312" s="113" t="s">
        <v>1180</v>
      </c>
      <c r="H312" s="114" t="s">
        <v>2694</v>
      </c>
      <c r="I312" s="114" t="s">
        <v>2695</v>
      </c>
      <c r="J312" s="115" t="s">
        <v>2567</v>
      </c>
      <c r="K312" s="115" t="s">
        <v>2568</v>
      </c>
      <c r="L312" s="116" t="s">
        <v>2339</v>
      </c>
      <c r="M312" s="116">
        <v>1</v>
      </c>
      <c r="N312" s="117">
        <v>45489</v>
      </c>
      <c r="O312" s="117">
        <v>45657</v>
      </c>
      <c r="P312" s="118">
        <f t="shared" si="91"/>
        <v>24</v>
      </c>
      <c r="Q312" s="125" t="s">
        <v>1055</v>
      </c>
      <c r="R312" s="113" t="s">
        <v>1734</v>
      </c>
      <c r="S312" s="111">
        <v>0</v>
      </c>
      <c r="T312" s="119"/>
      <c r="U312" s="120"/>
      <c r="V312" s="121">
        <f t="shared" si="93"/>
        <v>-1521.9</v>
      </c>
      <c r="W312" s="122">
        <f t="shared" si="94"/>
        <v>0</v>
      </c>
      <c r="X312" s="123">
        <f t="shared" si="95"/>
        <v>0</v>
      </c>
      <c r="Y312" s="123">
        <f t="shared" si="96"/>
        <v>0</v>
      </c>
      <c r="Z312" s="123">
        <f t="shared" si="97"/>
        <v>24</v>
      </c>
      <c r="AA312" s="111"/>
      <c r="AB312" s="111" t="str">
        <f t="shared" si="81"/>
        <v>PRÓXIMA A VENCER</v>
      </c>
      <c r="AC312" s="111" t="str">
        <f t="shared" si="82"/>
        <v>PRÓXIMO A VENCER</v>
      </c>
      <c r="AD312" s="111" t="str">
        <f t="shared" si="83"/>
        <v>EN EJECUCIÓN</v>
      </c>
      <c r="AE312" s="113" t="s">
        <v>2707</v>
      </c>
      <c r="AF312" s="98" t="str">
        <f t="shared" si="84"/>
        <v>H10ACPColombiaRuralAtlántico</v>
      </c>
      <c r="AG312" s="78">
        <f t="shared" si="85"/>
        <v>1</v>
      </c>
      <c r="AH312" s="78" t="str">
        <f t="shared" si="86"/>
        <v>H10ACPColombiaRuralAtlántico - 1</v>
      </c>
      <c r="AI312" s="92">
        <f t="shared" si="87"/>
        <v>2</v>
      </c>
      <c r="AJ312" s="92">
        <f t="shared" si="88"/>
        <v>2</v>
      </c>
      <c r="AK312" s="92" t="str">
        <f t="shared" si="89"/>
        <v>H10ACPColombiaRuralAtlántico.</v>
      </c>
      <c r="AL312" s="92" t="str">
        <f t="shared" si="90"/>
        <v>H10ACPColombiaRuralAtlántico</v>
      </c>
      <c r="AM312" s="83"/>
      <c r="AN312" s="84"/>
      <c r="AO312" s="77"/>
    </row>
    <row r="313" spans="1:41" s="11" customFormat="1" ht="291.95" customHeight="1" x14ac:dyDescent="0.2">
      <c r="A313" s="110">
        <f>IF(ISBLANK(F313),"",COUNTA($F$2:F313))</f>
        <v>214</v>
      </c>
      <c r="B313" s="111">
        <f t="shared" si="92"/>
        <v>312</v>
      </c>
      <c r="C313" s="111">
        <v>2024</v>
      </c>
      <c r="D313" s="111"/>
      <c r="E313" s="111" t="s">
        <v>2469</v>
      </c>
      <c r="F313" s="112" t="s">
        <v>1759</v>
      </c>
      <c r="G313" s="113" t="s">
        <v>1180</v>
      </c>
      <c r="H313" s="114" t="s">
        <v>2696</v>
      </c>
      <c r="I313" s="114" t="s">
        <v>2697</v>
      </c>
      <c r="J313" s="115" t="s">
        <v>2567</v>
      </c>
      <c r="K313" s="115" t="s">
        <v>2568</v>
      </c>
      <c r="L313" s="116" t="s">
        <v>2339</v>
      </c>
      <c r="M313" s="116">
        <v>1</v>
      </c>
      <c r="N313" s="117">
        <v>45489</v>
      </c>
      <c r="O313" s="117">
        <v>45657</v>
      </c>
      <c r="P313" s="118">
        <f t="shared" si="91"/>
        <v>24</v>
      </c>
      <c r="Q313" s="125" t="s">
        <v>1055</v>
      </c>
      <c r="R313" s="113" t="s">
        <v>1734</v>
      </c>
      <c r="S313" s="111">
        <v>0</v>
      </c>
      <c r="T313" s="119"/>
      <c r="U313" s="120"/>
      <c r="V313" s="121">
        <f t="shared" si="93"/>
        <v>-1521.9</v>
      </c>
      <c r="W313" s="122">
        <f t="shared" si="94"/>
        <v>0</v>
      </c>
      <c r="X313" s="123">
        <f t="shared" si="95"/>
        <v>0</v>
      </c>
      <c r="Y313" s="123">
        <f t="shared" si="96"/>
        <v>0</v>
      </c>
      <c r="Z313" s="123">
        <f t="shared" si="97"/>
        <v>24</v>
      </c>
      <c r="AA313" s="111"/>
      <c r="AB313" s="111" t="str">
        <f t="shared" si="81"/>
        <v>PRÓXIMA A VENCER</v>
      </c>
      <c r="AC313" s="111" t="str">
        <f t="shared" si="82"/>
        <v>PRÓXIMO A VENCER</v>
      </c>
      <c r="AD313" s="111" t="str">
        <f t="shared" si="83"/>
        <v>EN EJECUCIÓN</v>
      </c>
      <c r="AE313" s="113" t="s">
        <v>2707</v>
      </c>
      <c r="AF313" s="98" t="str">
        <f t="shared" si="84"/>
        <v>H11ACPColombiaRuralAtlántico</v>
      </c>
      <c r="AG313" s="78">
        <f t="shared" si="85"/>
        <v>1</v>
      </c>
      <c r="AH313" s="78" t="str">
        <f t="shared" si="86"/>
        <v>H11ACPColombiaRuralAtlántico - 1</v>
      </c>
      <c r="AI313" s="92">
        <f t="shared" si="87"/>
        <v>2</v>
      </c>
      <c r="AJ313" s="92">
        <f t="shared" si="88"/>
        <v>2</v>
      </c>
      <c r="AK313" s="92" t="str">
        <f t="shared" si="89"/>
        <v>H11ACPColombiaRuralAtlántico.</v>
      </c>
      <c r="AL313" s="92" t="str">
        <f t="shared" si="90"/>
        <v>H11ACPColombiaRuralAtlántico</v>
      </c>
      <c r="AM313" s="83"/>
      <c r="AN313" s="84"/>
      <c r="AO313" s="77"/>
    </row>
    <row r="314" spans="1:41" s="11" customFormat="1" ht="291.95" customHeight="1" x14ac:dyDescent="0.2">
      <c r="A314" s="110">
        <f>IF(ISBLANK(F314),"",COUNTA($F$2:F314))</f>
        <v>215</v>
      </c>
      <c r="B314" s="111">
        <f t="shared" si="92"/>
        <v>313</v>
      </c>
      <c r="C314" s="111">
        <v>2024</v>
      </c>
      <c r="D314" s="111"/>
      <c r="E314" s="111" t="s">
        <v>2466</v>
      </c>
      <c r="F314" s="112" t="s">
        <v>2704</v>
      </c>
      <c r="G314" s="113" t="s">
        <v>1180</v>
      </c>
      <c r="H314" s="114" t="s">
        <v>2698</v>
      </c>
      <c r="I314" s="114" t="s">
        <v>2699</v>
      </c>
      <c r="J314" s="115" t="s">
        <v>2567</v>
      </c>
      <c r="K314" s="115" t="s">
        <v>2568</v>
      </c>
      <c r="L314" s="116" t="s">
        <v>2339</v>
      </c>
      <c r="M314" s="116">
        <v>1</v>
      </c>
      <c r="N314" s="117">
        <v>45489</v>
      </c>
      <c r="O314" s="117">
        <v>45565</v>
      </c>
      <c r="P314" s="118">
        <f t="shared" si="91"/>
        <v>10.857142857142858</v>
      </c>
      <c r="Q314" s="125" t="s">
        <v>1055</v>
      </c>
      <c r="R314" s="113" t="s">
        <v>1734</v>
      </c>
      <c r="S314" s="111">
        <v>0.5</v>
      </c>
      <c r="T314" s="119"/>
      <c r="U314" s="120"/>
      <c r="V314" s="121">
        <f t="shared" si="93"/>
        <v>-1518.8333333333333</v>
      </c>
      <c r="W314" s="122">
        <f t="shared" si="94"/>
        <v>50</v>
      </c>
      <c r="X314" s="123">
        <f t="shared" si="95"/>
        <v>5.4285714285714288</v>
      </c>
      <c r="Y314" s="123">
        <f t="shared" si="96"/>
        <v>5.4285714285714288</v>
      </c>
      <c r="Z314" s="123">
        <f t="shared" si="97"/>
        <v>10.857142857142858</v>
      </c>
      <c r="AA314" s="111"/>
      <c r="AB314" s="111" t="str">
        <f t="shared" si="81"/>
        <v>VENCIDA</v>
      </c>
      <c r="AC314" s="111" t="str">
        <f t="shared" si="82"/>
        <v>VENCIDO</v>
      </c>
      <c r="AD314" s="111" t="str">
        <f t="shared" si="83"/>
        <v>VENCIDA</v>
      </c>
      <c r="AE314" s="113" t="s">
        <v>2707</v>
      </c>
      <c r="AF314" s="98" t="str">
        <f t="shared" si="84"/>
        <v>H12ACPColombiaRuralAtlántico</v>
      </c>
      <c r="AG314" s="78">
        <f t="shared" si="85"/>
        <v>1</v>
      </c>
      <c r="AH314" s="78" t="str">
        <f t="shared" si="86"/>
        <v>H12ACPColombiaRuralAtlántico - 1</v>
      </c>
      <c r="AI314" s="92">
        <f t="shared" si="87"/>
        <v>1</v>
      </c>
      <c r="AJ314" s="92">
        <f t="shared" si="88"/>
        <v>1</v>
      </c>
      <c r="AK314" s="92" t="str">
        <f t="shared" si="89"/>
        <v>H12ACPColombiaRuralAtlántico.</v>
      </c>
      <c r="AL314" s="92" t="str">
        <f t="shared" si="90"/>
        <v>H12ACPColombiaRuralAtlántico</v>
      </c>
      <c r="AM314" s="83"/>
      <c r="AN314" s="84"/>
      <c r="AO314" s="77"/>
    </row>
    <row r="315" spans="1:41" s="11" customFormat="1" ht="291.95" customHeight="1" x14ac:dyDescent="0.2">
      <c r="A315" s="110">
        <f>IF(ISBLANK(F315),"",COUNTA($F$2:F315))</f>
        <v>216</v>
      </c>
      <c r="B315" s="111">
        <f t="shared" si="92"/>
        <v>314</v>
      </c>
      <c r="C315" s="111">
        <v>2024</v>
      </c>
      <c r="D315" s="111"/>
      <c r="E315" s="111" t="s">
        <v>2466</v>
      </c>
      <c r="F315" s="112" t="s">
        <v>2457</v>
      </c>
      <c r="G315" s="113" t="s">
        <v>1146</v>
      </c>
      <c r="H315" s="114" t="s">
        <v>2751</v>
      </c>
      <c r="I315" s="114" t="s">
        <v>2700</v>
      </c>
      <c r="J315" s="115" t="s">
        <v>2567</v>
      </c>
      <c r="K315" s="115" t="s">
        <v>3071</v>
      </c>
      <c r="L315" s="116" t="s">
        <v>2339</v>
      </c>
      <c r="M315" s="116">
        <v>1</v>
      </c>
      <c r="N315" s="117">
        <v>45489</v>
      </c>
      <c r="O315" s="117">
        <v>45565</v>
      </c>
      <c r="P315" s="118">
        <f t="shared" si="91"/>
        <v>10.857142857142858</v>
      </c>
      <c r="Q315" s="125" t="s">
        <v>1055</v>
      </c>
      <c r="R315" s="113" t="s">
        <v>1734</v>
      </c>
      <c r="S315" s="111">
        <v>0.5</v>
      </c>
      <c r="T315" s="119" t="s">
        <v>2752</v>
      </c>
      <c r="U315" s="120"/>
      <c r="V315" s="121">
        <f t="shared" si="93"/>
        <v>-1518.8333333333333</v>
      </c>
      <c r="W315" s="122">
        <f t="shared" si="94"/>
        <v>50</v>
      </c>
      <c r="X315" s="123">
        <f t="shared" si="95"/>
        <v>5.4285714285714288</v>
      </c>
      <c r="Y315" s="123">
        <f t="shared" si="96"/>
        <v>5.4285714285714288</v>
      </c>
      <c r="Z315" s="123">
        <f t="shared" si="97"/>
        <v>10.857142857142858</v>
      </c>
      <c r="AA315" s="111"/>
      <c r="AB315" s="111" t="str">
        <f t="shared" si="81"/>
        <v>VENCIDA</v>
      </c>
      <c r="AC315" s="111" t="str">
        <f t="shared" si="82"/>
        <v>VENCIDO</v>
      </c>
      <c r="AD315" s="111" t="str">
        <f t="shared" si="83"/>
        <v>VENCIDA</v>
      </c>
      <c r="AE315" s="113" t="s">
        <v>2707</v>
      </c>
      <c r="AF315" s="98" t="str">
        <f t="shared" si="84"/>
        <v>H13ACPColombiaRuralAtlántico</v>
      </c>
      <c r="AG315" s="78">
        <f t="shared" si="85"/>
        <v>1</v>
      </c>
      <c r="AH315" s="78" t="str">
        <f t="shared" si="86"/>
        <v>H13ACPColombiaRuralAtlántico - 1</v>
      </c>
      <c r="AI315" s="92">
        <f t="shared" si="87"/>
        <v>1</v>
      </c>
      <c r="AJ315" s="92">
        <f t="shared" si="88"/>
        <v>1</v>
      </c>
      <c r="AK315" s="92" t="str">
        <f t="shared" si="89"/>
        <v>H13ACPColombiaRuralAtlántico.</v>
      </c>
      <c r="AL315" s="92" t="str">
        <f t="shared" si="90"/>
        <v>H13ACPColombiaRuralAtlántico</v>
      </c>
      <c r="AM315" s="83"/>
      <c r="AN315" s="84"/>
      <c r="AO315" s="77"/>
    </row>
    <row r="316" spans="1:41" s="11" customFormat="1" ht="291.95" customHeight="1" x14ac:dyDescent="0.2">
      <c r="A316" s="110">
        <f>IF(ISBLANK(F316),"",COUNTA($F$2:F316))</f>
        <v>217</v>
      </c>
      <c r="B316" s="111">
        <f t="shared" si="92"/>
        <v>315</v>
      </c>
      <c r="C316" s="111">
        <v>2023</v>
      </c>
      <c r="D316" s="111" t="s">
        <v>2496</v>
      </c>
      <c r="E316" s="111" t="s">
        <v>2469</v>
      </c>
      <c r="F316" s="112" t="s">
        <v>472</v>
      </c>
      <c r="G316" s="113" t="s">
        <v>594</v>
      </c>
      <c r="H316" s="114" t="s">
        <v>2534</v>
      </c>
      <c r="I316" s="114" t="s">
        <v>2489</v>
      </c>
      <c r="J316" s="115" t="s">
        <v>2490</v>
      </c>
      <c r="K316" s="115" t="s">
        <v>2186</v>
      </c>
      <c r="L316" s="116" t="s">
        <v>2132</v>
      </c>
      <c r="M316" s="116">
        <v>1</v>
      </c>
      <c r="N316" s="117">
        <v>45351</v>
      </c>
      <c r="O316" s="117">
        <v>45381</v>
      </c>
      <c r="P316" s="118">
        <f t="shared" si="91"/>
        <v>4.2857142857142856</v>
      </c>
      <c r="Q316" s="125" t="s">
        <v>1055</v>
      </c>
      <c r="R316" s="113" t="s">
        <v>1734</v>
      </c>
      <c r="S316" s="111">
        <v>1</v>
      </c>
      <c r="T316" s="119"/>
      <c r="U316" s="120"/>
      <c r="V316" s="121">
        <f t="shared" si="93"/>
        <v>-1512.7</v>
      </c>
      <c r="W316" s="122">
        <f t="shared" si="94"/>
        <v>100</v>
      </c>
      <c r="X316" s="123">
        <f t="shared" si="95"/>
        <v>4.2857142857142856</v>
      </c>
      <c r="Y316" s="123">
        <f t="shared" si="96"/>
        <v>4.2857142857142856</v>
      </c>
      <c r="Z316" s="123">
        <f t="shared" si="97"/>
        <v>4.2857142857142856</v>
      </c>
      <c r="AA316" s="111"/>
      <c r="AB316" s="111" t="str">
        <f t="shared" si="81"/>
        <v>CUMPLIDA</v>
      </c>
      <c r="AC316" s="111" t="str">
        <f t="shared" si="82"/>
        <v>CUMPLIDO</v>
      </c>
      <c r="AD316" s="111" t="str">
        <f t="shared" si="83"/>
        <v>CUMPLIDA PENDIENTE DE REVISIÓN DE LA CGR</v>
      </c>
      <c r="AE316" s="113" t="s">
        <v>2495</v>
      </c>
      <c r="AF316" s="98" t="str">
        <f t="shared" si="84"/>
        <v>H1Denuncia2023-275679-82111-D</v>
      </c>
      <c r="AG316" s="78">
        <f t="shared" si="85"/>
        <v>1</v>
      </c>
      <c r="AH316" s="78" t="str">
        <f t="shared" si="86"/>
        <v>H1Denuncia2023-275679-82111-D - 1</v>
      </c>
      <c r="AI316" s="92">
        <f t="shared" si="87"/>
        <v>5</v>
      </c>
      <c r="AJ316" s="92">
        <f t="shared" si="88"/>
        <v>5</v>
      </c>
      <c r="AK316" s="92" t="str">
        <f t="shared" si="89"/>
        <v>H1Denuncia2023-275679-82111-D.</v>
      </c>
      <c r="AL316" s="92" t="str">
        <f t="shared" si="90"/>
        <v>H1Denuncia2023-275679-82111-D</v>
      </c>
      <c r="AM316" s="83"/>
      <c r="AN316" s="84"/>
      <c r="AO316" s="77"/>
    </row>
    <row r="317" spans="1:41" s="11" customFormat="1" ht="291.95" customHeight="1" x14ac:dyDescent="0.2">
      <c r="A317" s="110" t="str">
        <f>IF(ISBLANK(F317),"",COUNTA($F$2:F317))</f>
        <v/>
      </c>
      <c r="B317" s="111">
        <f t="shared" si="92"/>
        <v>316</v>
      </c>
      <c r="C317" s="111">
        <v>2023</v>
      </c>
      <c r="D317" s="111" t="s">
        <v>2496</v>
      </c>
      <c r="E317" s="111"/>
      <c r="F317" s="112"/>
      <c r="G317" s="113" t="s">
        <v>594</v>
      </c>
      <c r="H317" s="114" t="s">
        <v>2491</v>
      </c>
      <c r="I317" s="114" t="s">
        <v>2489</v>
      </c>
      <c r="J317" s="115" t="s">
        <v>2492</v>
      </c>
      <c r="K317" s="115" t="s">
        <v>2493</v>
      </c>
      <c r="L317" s="116" t="s">
        <v>2494</v>
      </c>
      <c r="M317" s="116">
        <v>1</v>
      </c>
      <c r="N317" s="117">
        <v>45351</v>
      </c>
      <c r="O317" s="117">
        <v>45412</v>
      </c>
      <c r="P317" s="118">
        <f t="shared" si="91"/>
        <v>8.7142857142857135</v>
      </c>
      <c r="Q317" s="125" t="s">
        <v>1055</v>
      </c>
      <c r="R317" s="113" t="s">
        <v>1734</v>
      </c>
      <c r="S317" s="111">
        <v>1</v>
      </c>
      <c r="T317" s="119"/>
      <c r="U317" s="120">
        <v>45447</v>
      </c>
      <c r="V317" s="121">
        <f t="shared" si="93"/>
        <v>1.1666666666666667</v>
      </c>
      <c r="W317" s="122">
        <f t="shared" si="94"/>
        <v>100</v>
      </c>
      <c r="X317" s="123">
        <f t="shared" si="95"/>
        <v>8.7142857142857135</v>
      </c>
      <c r="Y317" s="123">
        <f t="shared" si="96"/>
        <v>8.7142857142857135</v>
      </c>
      <c r="Z317" s="123">
        <f t="shared" si="97"/>
        <v>8.7142857142857135</v>
      </c>
      <c r="AA317" s="111"/>
      <c r="AB317" s="111" t="str">
        <f t="shared" si="81"/>
        <v>CUMPLIDA</v>
      </c>
      <c r="AC317" s="111" t="str">
        <f t="shared" si="82"/>
        <v/>
      </c>
      <c r="AD317" s="111" t="str">
        <f t="shared" si="83"/>
        <v>CUMPLIDA PENDIENTE DE REVISIÓN DE LA CGR</v>
      </c>
      <c r="AE317" s="113" t="s">
        <v>2495</v>
      </c>
      <c r="AF317" s="98" t="str">
        <f t="shared" si="84"/>
        <v>H1Denuncia2023-275679-82111-D</v>
      </c>
      <c r="AG317" s="78">
        <f t="shared" si="85"/>
        <v>2</v>
      </c>
      <c r="AH317" s="78" t="str">
        <f t="shared" si="86"/>
        <v>H1Denuncia2023-275679-82111-D - 2</v>
      </c>
      <c r="AI317" s="92">
        <f t="shared" si="87"/>
        <v>5</v>
      </c>
      <c r="AJ317" s="92">
        <f t="shared" si="88"/>
        <v>5</v>
      </c>
      <c r="AK317" s="92" t="str">
        <f t="shared" si="89"/>
        <v>H1Denuncia2023-275679-82111-D.</v>
      </c>
      <c r="AL317" s="92" t="str">
        <f t="shared" si="90"/>
        <v>H1Denuncia2023-275679-82111-D</v>
      </c>
      <c r="AM317" s="83"/>
      <c r="AN317" s="84"/>
      <c r="AO317" s="77"/>
    </row>
    <row r="318" spans="1:41" s="11" customFormat="1" ht="291.95" customHeight="1" x14ac:dyDescent="0.2">
      <c r="A318" s="110">
        <f>IF(ISBLANK(F318),"",COUNTA($F$2:F318))</f>
        <v>218</v>
      </c>
      <c r="B318" s="111">
        <f t="shared" si="92"/>
        <v>317</v>
      </c>
      <c r="C318" s="111">
        <v>2023</v>
      </c>
      <c r="D318" s="111" t="s">
        <v>2496</v>
      </c>
      <c r="E318" s="111" t="s">
        <v>637</v>
      </c>
      <c r="F318" s="112" t="s">
        <v>407</v>
      </c>
      <c r="G318" s="113" t="s">
        <v>1146</v>
      </c>
      <c r="H318" s="114" t="s">
        <v>2308</v>
      </c>
      <c r="I318" s="114" t="s">
        <v>2309</v>
      </c>
      <c r="J318" s="114" t="s">
        <v>2310</v>
      </c>
      <c r="K318" s="114" t="s">
        <v>2311</v>
      </c>
      <c r="L318" s="113" t="s">
        <v>2312</v>
      </c>
      <c r="M318" s="113">
        <v>1</v>
      </c>
      <c r="N318" s="138">
        <v>45324</v>
      </c>
      <c r="O318" s="139">
        <v>45473</v>
      </c>
      <c r="P318" s="118">
        <f t="shared" si="91"/>
        <v>21.285714285714285</v>
      </c>
      <c r="Q318" s="125" t="s">
        <v>2541</v>
      </c>
      <c r="R318" s="113" t="s">
        <v>1739</v>
      </c>
      <c r="S318" s="111">
        <v>0</v>
      </c>
      <c r="T318" s="119" t="s">
        <v>2542</v>
      </c>
      <c r="U318" s="120"/>
      <c r="V318" s="121">
        <f t="shared" si="93"/>
        <v>-1515.7666666666667</v>
      </c>
      <c r="W318" s="122">
        <f t="shared" si="94"/>
        <v>0</v>
      </c>
      <c r="X318" s="123">
        <f t="shared" si="95"/>
        <v>0</v>
      </c>
      <c r="Y318" s="123">
        <f t="shared" si="96"/>
        <v>0</v>
      </c>
      <c r="Z318" s="123">
        <f t="shared" si="97"/>
        <v>21.285714285714285</v>
      </c>
      <c r="AA318" s="111"/>
      <c r="AB318" s="111" t="str">
        <f t="shared" si="81"/>
        <v>VENCIDA</v>
      </c>
      <c r="AC318" s="111" t="str">
        <f t="shared" si="82"/>
        <v>VENCIDO</v>
      </c>
      <c r="AD318" s="111" t="str">
        <f t="shared" si="83"/>
        <v>VENCIDA</v>
      </c>
      <c r="AE318" s="113" t="s">
        <v>2446</v>
      </c>
      <c r="AF318" s="98" t="str">
        <f t="shared" si="84"/>
        <v>H1AC2023</v>
      </c>
      <c r="AG318" s="78">
        <f t="shared" si="85"/>
        <v>1</v>
      </c>
      <c r="AH318" s="78" t="str">
        <f t="shared" si="86"/>
        <v>H1AC2023 - 1</v>
      </c>
      <c r="AI318" s="92">
        <f t="shared" si="87"/>
        <v>1</v>
      </c>
      <c r="AJ318" s="92">
        <f t="shared" si="88"/>
        <v>1</v>
      </c>
      <c r="AK318" s="92" t="str">
        <f t="shared" si="89"/>
        <v>H1AC2023.</v>
      </c>
      <c r="AL318" s="92" t="str">
        <f t="shared" si="90"/>
        <v>H1AC2023</v>
      </c>
      <c r="AM318" s="83"/>
      <c r="AN318" s="84"/>
      <c r="AO318" s="77"/>
    </row>
    <row r="319" spans="1:41" s="11" customFormat="1" ht="291.95" customHeight="1" x14ac:dyDescent="0.2">
      <c r="A319" s="110">
        <f>IF(ISBLANK(F319),"",COUNTA($F$2:F319))</f>
        <v>219</v>
      </c>
      <c r="B319" s="111">
        <f t="shared" si="92"/>
        <v>318</v>
      </c>
      <c r="C319" s="111">
        <v>2023</v>
      </c>
      <c r="D319" s="111" t="s">
        <v>2496</v>
      </c>
      <c r="E319" s="111" t="s">
        <v>637</v>
      </c>
      <c r="F319" s="112" t="s">
        <v>407</v>
      </c>
      <c r="G319" s="113" t="s">
        <v>868</v>
      </c>
      <c r="H319" s="114" t="s">
        <v>2313</v>
      </c>
      <c r="I319" s="114" t="s">
        <v>2314</v>
      </c>
      <c r="J319" s="114" t="s">
        <v>2315</v>
      </c>
      <c r="K319" s="114" t="s">
        <v>2316</v>
      </c>
      <c r="L319" s="113" t="s">
        <v>2190</v>
      </c>
      <c r="M319" s="113">
        <v>1</v>
      </c>
      <c r="N319" s="138">
        <v>45337</v>
      </c>
      <c r="O319" s="139">
        <v>45657</v>
      </c>
      <c r="P319" s="118">
        <f t="shared" si="91"/>
        <v>45.714285714285715</v>
      </c>
      <c r="Q319" s="125" t="s">
        <v>1054</v>
      </c>
      <c r="R319" s="113" t="s">
        <v>1739</v>
      </c>
      <c r="S319" s="111">
        <v>0</v>
      </c>
      <c r="T319" s="119" t="s">
        <v>3535</v>
      </c>
      <c r="U319" s="120"/>
      <c r="V319" s="121">
        <f t="shared" si="93"/>
        <v>-1521.9</v>
      </c>
      <c r="W319" s="122">
        <f t="shared" si="94"/>
        <v>0</v>
      </c>
      <c r="X319" s="123">
        <f t="shared" si="95"/>
        <v>0</v>
      </c>
      <c r="Y319" s="123">
        <f t="shared" si="96"/>
        <v>0</v>
      </c>
      <c r="Z319" s="123">
        <f t="shared" si="97"/>
        <v>45.714285714285715</v>
      </c>
      <c r="AA319" s="111"/>
      <c r="AB319" s="111" t="str">
        <f t="shared" si="81"/>
        <v>PRÓXIMA A VENCER</v>
      </c>
      <c r="AC319" s="111" t="str">
        <f t="shared" si="82"/>
        <v>PRÓXIMO A VENCER</v>
      </c>
      <c r="AD319" s="111" t="str">
        <f t="shared" si="83"/>
        <v>EN EJECUCIÓN</v>
      </c>
      <c r="AE319" s="113" t="s">
        <v>2446</v>
      </c>
      <c r="AF319" s="98" t="str">
        <f t="shared" si="84"/>
        <v>H2AC2023</v>
      </c>
      <c r="AG319" s="78">
        <f t="shared" si="85"/>
        <v>1</v>
      </c>
      <c r="AH319" s="78" t="str">
        <f t="shared" si="86"/>
        <v>H2AC2023 - 1</v>
      </c>
      <c r="AI319" s="92">
        <f t="shared" si="87"/>
        <v>2</v>
      </c>
      <c r="AJ319" s="92">
        <f t="shared" si="88"/>
        <v>2</v>
      </c>
      <c r="AK319" s="92" t="str">
        <f t="shared" si="89"/>
        <v>H2AC2023.</v>
      </c>
      <c r="AL319" s="92" t="str">
        <f t="shared" si="90"/>
        <v>H2AC2023</v>
      </c>
      <c r="AM319" s="83"/>
      <c r="AN319" s="84"/>
      <c r="AO319" s="77"/>
    </row>
    <row r="320" spans="1:41" s="11" customFormat="1" ht="291.95" customHeight="1" x14ac:dyDescent="0.2">
      <c r="A320" s="110">
        <f>IF(ISBLANK(F320),"",COUNTA($F$2:F320))</f>
        <v>220</v>
      </c>
      <c r="B320" s="111">
        <f t="shared" si="92"/>
        <v>319</v>
      </c>
      <c r="C320" s="111">
        <v>2023</v>
      </c>
      <c r="D320" s="111" t="s">
        <v>2496</v>
      </c>
      <c r="E320" s="111" t="s">
        <v>408</v>
      </c>
      <c r="F320" s="112" t="s">
        <v>408</v>
      </c>
      <c r="G320" s="113" t="s">
        <v>868</v>
      </c>
      <c r="H320" s="114" t="s">
        <v>2317</v>
      </c>
      <c r="I320" s="114" t="s">
        <v>2318</v>
      </c>
      <c r="J320" s="114" t="s">
        <v>2319</v>
      </c>
      <c r="K320" s="114" t="s">
        <v>2320</v>
      </c>
      <c r="L320" s="113" t="s">
        <v>2321</v>
      </c>
      <c r="M320" s="113">
        <v>4</v>
      </c>
      <c r="N320" s="138">
        <v>45327</v>
      </c>
      <c r="O320" s="139">
        <v>45657</v>
      </c>
      <c r="P320" s="118">
        <f t="shared" si="91"/>
        <v>47.142857142857146</v>
      </c>
      <c r="Q320" s="125" t="s">
        <v>1050</v>
      </c>
      <c r="R320" s="113" t="s">
        <v>1739</v>
      </c>
      <c r="S320" s="111">
        <v>0</v>
      </c>
      <c r="T320" s="119"/>
      <c r="U320" s="120"/>
      <c r="V320" s="121">
        <f t="shared" si="93"/>
        <v>-1521.9</v>
      </c>
      <c r="W320" s="122">
        <f t="shared" si="94"/>
        <v>0</v>
      </c>
      <c r="X320" s="123">
        <f t="shared" si="95"/>
        <v>0</v>
      </c>
      <c r="Y320" s="123">
        <f t="shared" si="96"/>
        <v>0</v>
      </c>
      <c r="Z320" s="123">
        <f t="shared" si="97"/>
        <v>47.142857142857146</v>
      </c>
      <c r="AA320" s="111"/>
      <c r="AB320" s="111" t="str">
        <f t="shared" si="81"/>
        <v>PRÓXIMA A VENCER</v>
      </c>
      <c r="AC320" s="111" t="str">
        <f t="shared" si="82"/>
        <v>PRÓXIMO A VENCER</v>
      </c>
      <c r="AD320" s="111" t="str">
        <f t="shared" si="83"/>
        <v>EN EJECUCIÓN</v>
      </c>
      <c r="AE320" s="113" t="s">
        <v>2446</v>
      </c>
      <c r="AF320" s="98" t="str">
        <f t="shared" si="84"/>
        <v>H3AC2023</v>
      </c>
      <c r="AG320" s="78">
        <f t="shared" si="85"/>
        <v>1</v>
      </c>
      <c r="AH320" s="78" t="str">
        <f t="shared" si="86"/>
        <v>H3AC2023 - 1</v>
      </c>
      <c r="AI320" s="92">
        <f t="shared" si="87"/>
        <v>2</v>
      </c>
      <c r="AJ320" s="92">
        <f t="shared" si="88"/>
        <v>2</v>
      </c>
      <c r="AK320" s="92" t="str">
        <f t="shared" si="89"/>
        <v>H3AC2023.</v>
      </c>
      <c r="AL320" s="92" t="str">
        <f t="shared" si="90"/>
        <v>H3AC2023</v>
      </c>
      <c r="AM320" s="83"/>
      <c r="AN320" s="84"/>
      <c r="AO320" s="77"/>
    </row>
    <row r="321" spans="1:41" s="11" customFormat="1" ht="291.95" customHeight="1" x14ac:dyDescent="0.2">
      <c r="A321" s="110">
        <f>IF(ISBLANK(F321),"",COUNTA($F$2:F321))</f>
        <v>221</v>
      </c>
      <c r="B321" s="111">
        <f t="shared" si="92"/>
        <v>320</v>
      </c>
      <c r="C321" s="111">
        <v>2023</v>
      </c>
      <c r="D321" s="111" t="s">
        <v>2497</v>
      </c>
      <c r="E321" s="111" t="s">
        <v>637</v>
      </c>
      <c r="F321" s="112" t="s">
        <v>407</v>
      </c>
      <c r="G321" s="113" t="s">
        <v>1146</v>
      </c>
      <c r="H321" s="114" t="s">
        <v>2322</v>
      </c>
      <c r="I321" s="114" t="s">
        <v>2323</v>
      </c>
      <c r="J321" s="114" t="s">
        <v>2324</v>
      </c>
      <c r="K321" s="114" t="s">
        <v>2161</v>
      </c>
      <c r="L321" s="113" t="s">
        <v>2132</v>
      </c>
      <c r="M321" s="113">
        <v>1</v>
      </c>
      <c r="N321" s="138">
        <v>45316</v>
      </c>
      <c r="O321" s="139">
        <v>45381</v>
      </c>
      <c r="P321" s="118">
        <f t="shared" si="91"/>
        <v>9.2857142857142865</v>
      </c>
      <c r="Q321" s="125" t="s">
        <v>1055</v>
      </c>
      <c r="R321" s="113" t="s">
        <v>1734</v>
      </c>
      <c r="S321" s="111">
        <v>1</v>
      </c>
      <c r="T321" s="119"/>
      <c r="U321" s="120"/>
      <c r="V321" s="121">
        <f t="shared" si="93"/>
        <v>-1512.7</v>
      </c>
      <c r="W321" s="122">
        <f t="shared" si="94"/>
        <v>100</v>
      </c>
      <c r="X321" s="123">
        <f t="shared" si="95"/>
        <v>9.2857142857142865</v>
      </c>
      <c r="Y321" s="123">
        <f t="shared" si="96"/>
        <v>9.2857142857142865</v>
      </c>
      <c r="Z321" s="123">
        <f t="shared" si="97"/>
        <v>9.2857142857142865</v>
      </c>
      <c r="AA321" s="111"/>
      <c r="AB321" s="111" t="str">
        <f t="shared" si="81"/>
        <v>CUMPLIDA</v>
      </c>
      <c r="AC321" s="111" t="str">
        <f t="shared" si="82"/>
        <v>CUMPLIDO</v>
      </c>
      <c r="AD321" s="111" t="str">
        <f t="shared" si="83"/>
        <v>CUMPLIDA PENDIENTE DE REVISIÓN DE LA CGR</v>
      </c>
      <c r="AE321" s="113" t="s">
        <v>2446</v>
      </c>
      <c r="AF321" s="98" t="str">
        <f t="shared" si="84"/>
        <v>H4AC2023</v>
      </c>
      <c r="AG321" s="78">
        <f t="shared" si="85"/>
        <v>1</v>
      </c>
      <c r="AH321" s="78" t="str">
        <f t="shared" si="86"/>
        <v>H4AC2023 - 1</v>
      </c>
      <c r="AI321" s="92">
        <f t="shared" si="87"/>
        <v>5</v>
      </c>
      <c r="AJ321" s="92">
        <f t="shared" si="88"/>
        <v>5</v>
      </c>
      <c r="AK321" s="92" t="str">
        <f t="shared" si="89"/>
        <v>H4AC2023.</v>
      </c>
      <c r="AL321" s="92" t="str">
        <f t="shared" si="90"/>
        <v>H4AC2023</v>
      </c>
      <c r="AM321" s="83"/>
      <c r="AN321" s="84"/>
      <c r="AO321" s="77"/>
    </row>
    <row r="322" spans="1:41" s="11" customFormat="1" ht="291.95" customHeight="1" x14ac:dyDescent="0.2">
      <c r="A322" s="110">
        <f>IF(ISBLANK(F322),"",COUNTA($F$2:F322))</f>
        <v>222</v>
      </c>
      <c r="B322" s="111">
        <f t="shared" si="92"/>
        <v>321</v>
      </c>
      <c r="C322" s="111">
        <v>2023</v>
      </c>
      <c r="D322" s="111" t="s">
        <v>2497</v>
      </c>
      <c r="E322" s="111" t="s">
        <v>2466</v>
      </c>
      <c r="F322" s="112" t="s">
        <v>2457</v>
      </c>
      <c r="G322" s="113" t="s">
        <v>594</v>
      </c>
      <c r="H322" s="114" t="s">
        <v>2325</v>
      </c>
      <c r="I322" s="114" t="s">
        <v>2326</v>
      </c>
      <c r="J322" s="114" t="s">
        <v>2327</v>
      </c>
      <c r="K322" s="114" t="s">
        <v>2161</v>
      </c>
      <c r="L322" s="113" t="s">
        <v>2132</v>
      </c>
      <c r="M322" s="113">
        <v>1</v>
      </c>
      <c r="N322" s="138">
        <v>45316</v>
      </c>
      <c r="O322" s="139">
        <v>45381</v>
      </c>
      <c r="P322" s="118">
        <f t="shared" si="91"/>
        <v>9.2857142857142865</v>
      </c>
      <c r="Q322" s="125" t="s">
        <v>1055</v>
      </c>
      <c r="R322" s="113" t="s">
        <v>1734</v>
      </c>
      <c r="S322" s="111">
        <v>1</v>
      </c>
      <c r="T322" s="119"/>
      <c r="U322" s="120"/>
      <c r="V322" s="121">
        <f t="shared" si="93"/>
        <v>-1512.7</v>
      </c>
      <c r="W322" s="122">
        <f t="shared" si="94"/>
        <v>100</v>
      </c>
      <c r="X322" s="123">
        <f t="shared" si="95"/>
        <v>9.2857142857142865</v>
      </c>
      <c r="Y322" s="123">
        <f t="shared" si="96"/>
        <v>9.2857142857142865</v>
      </c>
      <c r="Z322" s="123">
        <f t="shared" si="97"/>
        <v>9.2857142857142865</v>
      </c>
      <c r="AA322" s="111"/>
      <c r="AB322" s="111" t="str">
        <f t="shared" si="81"/>
        <v>CUMPLIDA</v>
      </c>
      <c r="AC322" s="111" t="str">
        <f t="shared" si="82"/>
        <v>CUMPLIDO</v>
      </c>
      <c r="AD322" s="111" t="str">
        <f t="shared" si="83"/>
        <v>CUMPLIDA PENDIENTE DE REVISIÓN DE LA CGR</v>
      </c>
      <c r="AE322" s="113" t="s">
        <v>2446</v>
      </c>
      <c r="AF322" s="98" t="str">
        <f t="shared" si="84"/>
        <v>H5AC2023</v>
      </c>
      <c r="AG322" s="78">
        <f t="shared" si="85"/>
        <v>1</v>
      </c>
      <c r="AH322" s="78" t="str">
        <f t="shared" si="86"/>
        <v>H5AC2023 - 1</v>
      </c>
      <c r="AI322" s="92">
        <f t="shared" si="87"/>
        <v>5</v>
      </c>
      <c r="AJ322" s="92">
        <f t="shared" si="88"/>
        <v>5</v>
      </c>
      <c r="AK322" s="92" t="str">
        <f t="shared" si="89"/>
        <v>H5AC2023.</v>
      </c>
      <c r="AL322" s="92" t="str">
        <f t="shared" si="90"/>
        <v>H5AC2023</v>
      </c>
      <c r="AM322" s="83"/>
      <c r="AN322" s="84"/>
      <c r="AO322" s="77"/>
    </row>
    <row r="323" spans="1:41" s="11" customFormat="1" ht="291.95" customHeight="1" x14ac:dyDescent="0.2">
      <c r="A323" s="110">
        <f>IF(ISBLANK(F323),"",COUNTA($F$2:F323))</f>
        <v>223</v>
      </c>
      <c r="B323" s="111">
        <f t="shared" si="92"/>
        <v>322</v>
      </c>
      <c r="C323" s="111">
        <v>2023</v>
      </c>
      <c r="D323" s="111" t="s">
        <v>2497</v>
      </c>
      <c r="E323" s="111" t="s">
        <v>2467</v>
      </c>
      <c r="F323" s="112" t="s">
        <v>1017</v>
      </c>
      <c r="G323" s="113" t="s">
        <v>594</v>
      </c>
      <c r="H323" s="114" t="s">
        <v>2328</v>
      </c>
      <c r="I323" s="114" t="s">
        <v>2329</v>
      </c>
      <c r="J323" s="114" t="s">
        <v>2330</v>
      </c>
      <c r="K323" s="114" t="s">
        <v>2331</v>
      </c>
      <c r="L323" s="113" t="s">
        <v>2132</v>
      </c>
      <c r="M323" s="113">
        <v>1</v>
      </c>
      <c r="N323" s="138">
        <v>45316</v>
      </c>
      <c r="O323" s="139">
        <v>45381</v>
      </c>
      <c r="P323" s="118">
        <f t="shared" si="91"/>
        <v>9.2857142857142865</v>
      </c>
      <c r="Q323" s="125" t="s">
        <v>1055</v>
      </c>
      <c r="R323" s="113" t="s">
        <v>1734</v>
      </c>
      <c r="S323" s="111">
        <v>1</v>
      </c>
      <c r="T323" s="119"/>
      <c r="U323" s="120"/>
      <c r="V323" s="121">
        <f t="shared" si="93"/>
        <v>-1512.7</v>
      </c>
      <c r="W323" s="122">
        <f t="shared" si="94"/>
        <v>100</v>
      </c>
      <c r="X323" s="123">
        <f t="shared" si="95"/>
        <v>9.2857142857142865</v>
      </c>
      <c r="Y323" s="123">
        <f t="shared" si="96"/>
        <v>9.2857142857142865</v>
      </c>
      <c r="Z323" s="123">
        <f t="shared" si="97"/>
        <v>9.2857142857142865</v>
      </c>
      <c r="AA323" s="111"/>
      <c r="AB323" s="111" t="str">
        <f t="shared" ref="AB323:AB386" si="98">IF(W323=100,"CUMPLIDA",IF(O323-$AN$1&lt;0,"VENCIDA",IF(O323-$AN$1&lt;=30,"PRÓXIMA A VENCER",IF(W323&gt;0,"CON AVANCE","EN TERMINO"))))</f>
        <v>CUMPLIDA</v>
      </c>
      <c r="AC323" s="111" t="str">
        <f t="shared" ref="AC323:AC386" si="99">IF(A323&lt;&gt;"",IF(AJ323=1,"VENCIDO",IF(AJ323=2,"PRÓXIMO A VENCER",IF(AJ323=3,"EN TERMINO",IF(AJ323=4,"CON AVANCE",IF(AJ323=5,"CUMPLIDO",))))),"")</f>
        <v>CUMPLIDO</v>
      </c>
      <c r="AD323" s="111" t="str">
        <f t="shared" ref="AD323:AD386" si="100">IF(AB323="EN TERMINO","EN EJECUCIÓN",IF(AB323="CUMPLIDA","CUMPLIDA PENDIENTE DE REVISIÓN DE LA CGR",IF(AB323="VENCIDA","VENCIDA",IF(AB323="PRÓXIMA A VENCER","EN EJECUCIÓN",IF(AB323="CON AVANCE","EN EJECUCIÓN",IF(AB323="CUMPLIDA NO EFECTIVA","CUMPLIDA NO EFECTIVA",IF(AB323="CUMPLIDA EN MENOS DEL 100% PENDIENTE DE REVISIÓN POR LA CGR","CUMPLIDA EN MENOS DEL 100% PENDIENTE DE REVISIÓN POR LA CGR")))))))</f>
        <v>CUMPLIDA PENDIENTE DE REVISIÓN DE LA CGR</v>
      </c>
      <c r="AE323" s="113" t="s">
        <v>2446</v>
      </c>
      <c r="AF323" s="98" t="str">
        <f t="shared" ref="AF323:AF386" si="101">AL323</f>
        <v>H6AC2023</v>
      </c>
      <c r="AG323" s="78">
        <f t="shared" ref="AG323:AG386" si="102">IF(A323&lt;&gt;"",1,AG322+1)</f>
        <v>1</v>
      </c>
      <c r="AH323" s="78" t="str">
        <f t="shared" ref="AH323:AH386" si="103">CONCATENATE(AF323," - ",AG323)</f>
        <v>H6AC2023 - 1</v>
      </c>
      <c r="AI323" s="92">
        <f t="shared" ref="AI323:AI386" si="104">IF(AB323="VENCIDA",1,IF(AB323="PRÓXIMA A VENCER",2,IF(AB323="EN TERMINO",3,IF(AB323="CON AVANCE",4,IF(AB323="CUMPLIDA",5,)))))</f>
        <v>5</v>
      </c>
      <c r="AJ323" s="92">
        <f t="shared" ref="AJ323:AJ386" si="105">IF(AG324=AG323+1,MIN(AI323,AJ324),AI323)</f>
        <v>5</v>
      </c>
      <c r="AK323" s="92" t="str">
        <f t="shared" ref="AK323:AK386" si="106">IF(A323&lt;&gt;"",MID(H323,1,FIND(" ",H323,1)-1),AK322)</f>
        <v>H6AC2023.</v>
      </c>
      <c r="AL323" s="92" t="str">
        <f t="shared" ref="AL323:AL386" si="107">IFERROR(MID(AK323,1,FIND(".",AK323,1)-1),AK323)</f>
        <v>H6AC2023</v>
      </c>
      <c r="AM323" s="83"/>
      <c r="AN323" s="84"/>
      <c r="AO323" s="77"/>
    </row>
    <row r="324" spans="1:41" s="11" customFormat="1" ht="291.95" customHeight="1" x14ac:dyDescent="0.2">
      <c r="A324" s="110">
        <f>IF(ISBLANK(F324),"",COUNTA($F$2:F324))</f>
        <v>224</v>
      </c>
      <c r="B324" s="111">
        <f t="shared" si="92"/>
        <v>323</v>
      </c>
      <c r="C324" s="111">
        <v>2023</v>
      </c>
      <c r="D324" s="111" t="s">
        <v>2496</v>
      </c>
      <c r="E324" s="111" t="s">
        <v>2469</v>
      </c>
      <c r="F324" s="112" t="s">
        <v>1759</v>
      </c>
      <c r="G324" s="113" t="s">
        <v>778</v>
      </c>
      <c r="H324" s="114" t="s">
        <v>2332</v>
      </c>
      <c r="I324" s="114" t="s">
        <v>2448</v>
      </c>
      <c r="J324" s="114" t="s">
        <v>2333</v>
      </c>
      <c r="K324" s="114" t="s">
        <v>2334</v>
      </c>
      <c r="L324" s="113" t="s">
        <v>2335</v>
      </c>
      <c r="M324" s="113">
        <v>1</v>
      </c>
      <c r="N324" s="138">
        <v>45311</v>
      </c>
      <c r="O324" s="139">
        <v>45473</v>
      </c>
      <c r="P324" s="118">
        <f t="shared" si="91"/>
        <v>23.142857142857142</v>
      </c>
      <c r="Q324" s="125" t="s">
        <v>1248</v>
      </c>
      <c r="R324" s="113" t="s">
        <v>1739</v>
      </c>
      <c r="S324" s="111">
        <v>0</v>
      </c>
      <c r="T324" s="119"/>
      <c r="U324" s="120"/>
      <c r="V324" s="121">
        <f t="shared" si="93"/>
        <v>-1515.7666666666667</v>
      </c>
      <c r="W324" s="122">
        <f t="shared" si="94"/>
        <v>0</v>
      </c>
      <c r="X324" s="123">
        <f t="shared" si="95"/>
        <v>0</v>
      </c>
      <c r="Y324" s="123">
        <f t="shared" si="96"/>
        <v>0</v>
      </c>
      <c r="Z324" s="123">
        <f t="shared" si="97"/>
        <v>23.142857142857142</v>
      </c>
      <c r="AA324" s="111"/>
      <c r="AB324" s="111" t="str">
        <f t="shared" si="98"/>
        <v>VENCIDA</v>
      </c>
      <c r="AC324" s="111" t="str">
        <f t="shared" si="99"/>
        <v>VENCIDO</v>
      </c>
      <c r="AD324" s="111" t="str">
        <f t="shared" si="100"/>
        <v>VENCIDA</v>
      </c>
      <c r="AE324" s="113" t="s">
        <v>2446</v>
      </c>
      <c r="AF324" s="98" t="str">
        <f t="shared" si="101"/>
        <v>H7AC2023</v>
      </c>
      <c r="AG324" s="78">
        <f t="shared" si="102"/>
        <v>1</v>
      </c>
      <c r="AH324" s="78" t="str">
        <f t="shared" si="103"/>
        <v>H7AC2023 - 1</v>
      </c>
      <c r="AI324" s="92">
        <f t="shared" si="104"/>
        <v>1</v>
      </c>
      <c r="AJ324" s="92">
        <f t="shared" si="105"/>
        <v>1</v>
      </c>
      <c r="AK324" s="92" t="str">
        <f t="shared" si="106"/>
        <v>H7AC2023.</v>
      </c>
      <c r="AL324" s="92" t="str">
        <f t="shared" si="107"/>
        <v>H7AC2023</v>
      </c>
      <c r="AM324" s="83"/>
      <c r="AN324" s="84"/>
      <c r="AO324" s="77"/>
    </row>
    <row r="325" spans="1:41" s="11" customFormat="1" ht="291.95" customHeight="1" x14ac:dyDescent="0.2">
      <c r="A325" s="110">
        <f>IF(ISBLANK(F325),"",COUNTA($F$2:F325))</f>
        <v>225</v>
      </c>
      <c r="B325" s="111">
        <f t="shared" si="92"/>
        <v>324</v>
      </c>
      <c r="C325" s="111">
        <v>2023</v>
      </c>
      <c r="D325" s="111" t="s">
        <v>2496</v>
      </c>
      <c r="E325" s="111" t="s">
        <v>2469</v>
      </c>
      <c r="F325" s="112" t="s">
        <v>1759</v>
      </c>
      <c r="G325" s="113" t="s">
        <v>1504</v>
      </c>
      <c r="H325" s="114" t="s">
        <v>2336</v>
      </c>
      <c r="I325" s="114" t="s">
        <v>2449</v>
      </c>
      <c r="J325" s="114" t="s">
        <v>2337</v>
      </c>
      <c r="K325" s="114" t="s">
        <v>2338</v>
      </c>
      <c r="L325" s="113" t="s">
        <v>2339</v>
      </c>
      <c r="M325" s="113">
        <v>1</v>
      </c>
      <c r="N325" s="138">
        <v>45316</v>
      </c>
      <c r="O325" s="139">
        <v>45731</v>
      </c>
      <c r="P325" s="118">
        <f t="shared" ref="P325:P388" si="108">(+O325-N325)/7</f>
        <v>59.285714285714285</v>
      </c>
      <c r="Q325" s="125" t="s">
        <v>1053</v>
      </c>
      <c r="R325" s="113" t="s">
        <v>1734</v>
      </c>
      <c r="S325" s="111">
        <v>0</v>
      </c>
      <c r="T325" s="119" t="s">
        <v>3537</v>
      </c>
      <c r="U325" s="120"/>
      <c r="V325" s="121">
        <f t="shared" si="93"/>
        <v>-1524.3666666666666</v>
      </c>
      <c r="W325" s="122">
        <f t="shared" si="94"/>
        <v>0</v>
      </c>
      <c r="X325" s="123">
        <f t="shared" si="95"/>
        <v>0</v>
      </c>
      <c r="Y325" s="123">
        <f t="shared" si="96"/>
        <v>0</v>
      </c>
      <c r="Z325" s="123">
        <f t="shared" si="97"/>
        <v>0</v>
      </c>
      <c r="AA325" s="111"/>
      <c r="AB325" s="111" t="str">
        <f t="shared" si="98"/>
        <v>EN TERMINO</v>
      </c>
      <c r="AC325" s="111" t="str">
        <f t="shared" si="99"/>
        <v>EN TERMINO</v>
      </c>
      <c r="AD325" s="111" t="str">
        <f t="shared" si="100"/>
        <v>EN EJECUCIÓN</v>
      </c>
      <c r="AE325" s="113" t="s">
        <v>2446</v>
      </c>
      <c r="AF325" s="98" t="str">
        <f t="shared" si="101"/>
        <v>H8AC2023</v>
      </c>
      <c r="AG325" s="78">
        <f t="shared" si="102"/>
        <v>1</v>
      </c>
      <c r="AH325" s="78" t="str">
        <f t="shared" si="103"/>
        <v>H8AC2023 - 1</v>
      </c>
      <c r="AI325" s="92">
        <f t="shared" si="104"/>
        <v>3</v>
      </c>
      <c r="AJ325" s="92">
        <f t="shared" si="105"/>
        <v>3</v>
      </c>
      <c r="AK325" s="92" t="str">
        <f t="shared" si="106"/>
        <v>H8AC2023.</v>
      </c>
      <c r="AL325" s="92" t="str">
        <f t="shared" si="107"/>
        <v>H8AC2023</v>
      </c>
      <c r="AM325" s="83"/>
      <c r="AN325" s="84"/>
      <c r="AO325" s="77"/>
    </row>
    <row r="326" spans="1:41" s="11" customFormat="1" ht="291.95" customHeight="1" x14ac:dyDescent="0.2">
      <c r="A326" s="110">
        <f>IF(ISBLANK(F326),"",COUNTA($F$2:F326))</f>
        <v>226</v>
      </c>
      <c r="B326" s="111">
        <f t="shared" si="92"/>
        <v>325</v>
      </c>
      <c r="C326" s="111">
        <v>2023</v>
      </c>
      <c r="D326" s="111" t="s">
        <v>2497</v>
      </c>
      <c r="E326" s="111" t="s">
        <v>2469</v>
      </c>
      <c r="F326" s="112" t="s">
        <v>2305</v>
      </c>
      <c r="G326" s="113" t="s">
        <v>868</v>
      </c>
      <c r="H326" s="114" t="s">
        <v>2340</v>
      </c>
      <c r="I326" s="114" t="s">
        <v>2341</v>
      </c>
      <c r="J326" s="114" t="s">
        <v>2342</v>
      </c>
      <c r="K326" s="114" t="s">
        <v>2343</v>
      </c>
      <c r="L326" s="113" t="s">
        <v>2344</v>
      </c>
      <c r="M326" s="113">
        <v>1</v>
      </c>
      <c r="N326" s="138">
        <v>45327</v>
      </c>
      <c r="O326" s="139">
        <v>45350</v>
      </c>
      <c r="P326" s="118">
        <f t="shared" si="108"/>
        <v>3.2857142857142856</v>
      </c>
      <c r="Q326" s="113" t="s">
        <v>2345</v>
      </c>
      <c r="R326" s="125" t="s">
        <v>1721</v>
      </c>
      <c r="S326" s="111">
        <v>1</v>
      </c>
      <c r="T326" s="119"/>
      <c r="U326" s="120">
        <v>45357</v>
      </c>
      <c r="V326" s="121">
        <f t="shared" si="93"/>
        <v>0.23333333333333334</v>
      </c>
      <c r="W326" s="122">
        <f t="shared" si="94"/>
        <v>100</v>
      </c>
      <c r="X326" s="123">
        <f t="shared" si="95"/>
        <v>3.2857142857142856</v>
      </c>
      <c r="Y326" s="123">
        <f t="shared" si="96"/>
        <v>3.2857142857142856</v>
      </c>
      <c r="Z326" s="123">
        <f t="shared" si="97"/>
        <v>3.2857142857142856</v>
      </c>
      <c r="AA326" s="111"/>
      <c r="AB326" s="111" t="str">
        <f t="shared" si="98"/>
        <v>CUMPLIDA</v>
      </c>
      <c r="AC326" s="111" t="str">
        <f t="shared" si="99"/>
        <v>CUMPLIDO</v>
      </c>
      <c r="AD326" s="111" t="str">
        <f t="shared" si="100"/>
        <v>CUMPLIDA PENDIENTE DE REVISIÓN DE LA CGR</v>
      </c>
      <c r="AE326" s="113" t="s">
        <v>2446</v>
      </c>
      <c r="AF326" s="98" t="str">
        <f t="shared" si="101"/>
        <v>H9AC2023</v>
      </c>
      <c r="AG326" s="78">
        <f t="shared" si="102"/>
        <v>1</v>
      </c>
      <c r="AH326" s="78" t="str">
        <f t="shared" si="103"/>
        <v>H9AC2023 - 1</v>
      </c>
      <c r="AI326" s="92">
        <f t="shared" si="104"/>
        <v>5</v>
      </c>
      <c r="AJ326" s="92">
        <f t="shared" si="105"/>
        <v>5</v>
      </c>
      <c r="AK326" s="92" t="str">
        <f t="shared" si="106"/>
        <v>H9AC2023.</v>
      </c>
      <c r="AL326" s="92" t="str">
        <f t="shared" si="107"/>
        <v>H9AC2023</v>
      </c>
      <c r="AM326" s="83"/>
      <c r="AN326" s="84"/>
      <c r="AO326" s="77"/>
    </row>
    <row r="327" spans="1:41" s="11" customFormat="1" ht="291.95" customHeight="1" x14ac:dyDescent="0.2">
      <c r="A327" s="110" t="str">
        <f>IF(ISBLANK(F327),"",COUNTA($F$2:F327))</f>
        <v/>
      </c>
      <c r="B327" s="111">
        <f t="shared" si="92"/>
        <v>326</v>
      </c>
      <c r="C327" s="111">
        <v>2023</v>
      </c>
      <c r="D327" s="111" t="s">
        <v>2497</v>
      </c>
      <c r="E327" s="111"/>
      <c r="F327" s="112"/>
      <c r="G327" s="113" t="s">
        <v>868</v>
      </c>
      <c r="H327" s="114" t="s">
        <v>2346</v>
      </c>
      <c r="I327" s="114" t="s">
        <v>2341</v>
      </c>
      <c r="J327" s="114" t="s">
        <v>2347</v>
      </c>
      <c r="K327" s="114" t="s">
        <v>2348</v>
      </c>
      <c r="L327" s="113" t="s">
        <v>2349</v>
      </c>
      <c r="M327" s="113">
        <v>1</v>
      </c>
      <c r="N327" s="138">
        <v>45327</v>
      </c>
      <c r="O327" s="139">
        <v>45473</v>
      </c>
      <c r="P327" s="118">
        <f t="shared" si="108"/>
        <v>20.857142857142858</v>
      </c>
      <c r="Q327" s="113" t="s">
        <v>2345</v>
      </c>
      <c r="R327" s="125" t="s">
        <v>1721</v>
      </c>
      <c r="S327" s="111">
        <v>1</v>
      </c>
      <c r="T327" s="119"/>
      <c r="U327" s="120">
        <v>45484</v>
      </c>
      <c r="V327" s="121">
        <f t="shared" si="93"/>
        <v>0.36666666666666664</v>
      </c>
      <c r="W327" s="122">
        <f t="shared" si="94"/>
        <v>100</v>
      </c>
      <c r="X327" s="123">
        <f t="shared" si="95"/>
        <v>20.857142857142858</v>
      </c>
      <c r="Y327" s="123">
        <f t="shared" si="96"/>
        <v>20.857142857142858</v>
      </c>
      <c r="Z327" s="123">
        <f t="shared" si="97"/>
        <v>20.857142857142858</v>
      </c>
      <c r="AA327" s="111"/>
      <c r="AB327" s="111" t="str">
        <f t="shared" si="98"/>
        <v>CUMPLIDA</v>
      </c>
      <c r="AC327" s="111" t="str">
        <f t="shared" si="99"/>
        <v/>
      </c>
      <c r="AD327" s="111" t="str">
        <f t="shared" si="100"/>
        <v>CUMPLIDA PENDIENTE DE REVISIÓN DE LA CGR</v>
      </c>
      <c r="AE327" s="113" t="s">
        <v>2446</v>
      </c>
      <c r="AF327" s="98" t="str">
        <f t="shared" si="101"/>
        <v>H9AC2023</v>
      </c>
      <c r="AG327" s="78">
        <f t="shared" si="102"/>
        <v>2</v>
      </c>
      <c r="AH327" s="78" t="str">
        <f t="shared" si="103"/>
        <v>H9AC2023 - 2</v>
      </c>
      <c r="AI327" s="92">
        <f t="shared" si="104"/>
        <v>5</v>
      </c>
      <c r="AJ327" s="92">
        <f t="shared" si="105"/>
        <v>5</v>
      </c>
      <c r="AK327" s="92" t="str">
        <f t="shared" si="106"/>
        <v>H9AC2023.</v>
      </c>
      <c r="AL327" s="92" t="str">
        <f t="shared" si="107"/>
        <v>H9AC2023</v>
      </c>
      <c r="AM327" s="83"/>
      <c r="AN327" s="84"/>
      <c r="AO327" s="77"/>
    </row>
    <row r="328" spans="1:41" s="11" customFormat="1" ht="291.95" customHeight="1" x14ac:dyDescent="0.2">
      <c r="A328" s="110">
        <f>IF(ISBLANK(F328),"",COUNTA($F$2:F328))</f>
        <v>227</v>
      </c>
      <c r="B328" s="111">
        <f t="shared" si="92"/>
        <v>327</v>
      </c>
      <c r="C328" s="111">
        <v>2023</v>
      </c>
      <c r="D328" s="111" t="s">
        <v>2496</v>
      </c>
      <c r="E328" s="111" t="s">
        <v>2466</v>
      </c>
      <c r="F328" s="112" t="s">
        <v>2306</v>
      </c>
      <c r="G328" s="113" t="s">
        <v>594</v>
      </c>
      <c r="H328" s="114" t="s">
        <v>2350</v>
      </c>
      <c r="I328" s="114" t="s">
        <v>2351</v>
      </c>
      <c r="J328" s="114" t="s">
        <v>2352</v>
      </c>
      <c r="K328" s="114" t="s">
        <v>2353</v>
      </c>
      <c r="L328" s="113" t="s">
        <v>2354</v>
      </c>
      <c r="M328" s="113">
        <v>2</v>
      </c>
      <c r="N328" s="138">
        <v>45327</v>
      </c>
      <c r="O328" s="139">
        <v>45657</v>
      </c>
      <c r="P328" s="118">
        <f t="shared" si="108"/>
        <v>47.142857142857146</v>
      </c>
      <c r="Q328" s="125" t="s">
        <v>1050</v>
      </c>
      <c r="R328" s="113" t="s">
        <v>1739</v>
      </c>
      <c r="S328" s="111">
        <v>2</v>
      </c>
      <c r="T328" s="119"/>
      <c r="U328" s="120"/>
      <c r="V328" s="121">
        <f t="shared" si="93"/>
        <v>-1521.9</v>
      </c>
      <c r="W328" s="122">
        <f t="shared" si="94"/>
        <v>100</v>
      </c>
      <c r="X328" s="123">
        <f t="shared" si="95"/>
        <v>47.142857142857146</v>
      </c>
      <c r="Y328" s="123">
        <f t="shared" si="96"/>
        <v>47.142857142857146</v>
      </c>
      <c r="Z328" s="123">
        <f t="shared" si="97"/>
        <v>47.142857142857146</v>
      </c>
      <c r="AA328" s="111"/>
      <c r="AB328" s="111" t="str">
        <f t="shared" si="98"/>
        <v>CUMPLIDA</v>
      </c>
      <c r="AC328" s="111" t="str">
        <f t="shared" si="99"/>
        <v>CUMPLIDO</v>
      </c>
      <c r="AD328" s="111" t="str">
        <f t="shared" si="100"/>
        <v>CUMPLIDA PENDIENTE DE REVISIÓN DE LA CGR</v>
      </c>
      <c r="AE328" s="113" t="s">
        <v>2446</v>
      </c>
      <c r="AF328" s="98" t="str">
        <f t="shared" si="101"/>
        <v>H10AC2023</v>
      </c>
      <c r="AG328" s="78">
        <f t="shared" si="102"/>
        <v>1</v>
      </c>
      <c r="AH328" s="78" t="str">
        <f t="shared" si="103"/>
        <v>H10AC2023 - 1</v>
      </c>
      <c r="AI328" s="92">
        <f t="shared" si="104"/>
        <v>5</v>
      </c>
      <c r="AJ328" s="92">
        <f t="shared" si="105"/>
        <v>5</v>
      </c>
      <c r="AK328" s="92" t="str">
        <f t="shared" si="106"/>
        <v>H10AC2023.</v>
      </c>
      <c r="AL328" s="92" t="str">
        <f t="shared" si="107"/>
        <v>H10AC2023</v>
      </c>
      <c r="AM328" s="83"/>
      <c r="AN328" s="84"/>
      <c r="AO328" s="77"/>
    </row>
    <row r="329" spans="1:41" s="11" customFormat="1" ht="291.95" customHeight="1" x14ac:dyDescent="0.2">
      <c r="A329" s="110">
        <f>IF(ISBLANK(F329),"",COUNTA($F$2:F329))</f>
        <v>228</v>
      </c>
      <c r="B329" s="111">
        <f t="shared" si="92"/>
        <v>328</v>
      </c>
      <c r="C329" s="111">
        <v>2023</v>
      </c>
      <c r="D329" s="111" t="s">
        <v>2498</v>
      </c>
      <c r="E329" s="111" t="s">
        <v>637</v>
      </c>
      <c r="F329" s="112" t="s">
        <v>2307</v>
      </c>
      <c r="G329" s="113" t="s">
        <v>1146</v>
      </c>
      <c r="H329" s="114" t="s">
        <v>2355</v>
      </c>
      <c r="I329" s="114" t="s">
        <v>2356</v>
      </c>
      <c r="J329" s="114" t="s">
        <v>2357</v>
      </c>
      <c r="K329" s="114" t="s">
        <v>2358</v>
      </c>
      <c r="L329" s="113" t="s">
        <v>2312</v>
      </c>
      <c r="M329" s="113">
        <v>1</v>
      </c>
      <c r="N329" s="138">
        <v>45327</v>
      </c>
      <c r="O329" s="139">
        <v>45473</v>
      </c>
      <c r="P329" s="118">
        <f t="shared" si="108"/>
        <v>20.857142857142858</v>
      </c>
      <c r="Q329" s="125" t="s">
        <v>2359</v>
      </c>
      <c r="R329" s="113" t="s">
        <v>1819</v>
      </c>
      <c r="S329" s="111">
        <v>0</v>
      </c>
      <c r="T329" s="119"/>
      <c r="U329" s="120"/>
      <c r="V329" s="121">
        <f t="shared" si="93"/>
        <v>-1515.7666666666667</v>
      </c>
      <c r="W329" s="122">
        <f t="shared" si="94"/>
        <v>0</v>
      </c>
      <c r="X329" s="123">
        <f t="shared" si="95"/>
        <v>0</v>
      </c>
      <c r="Y329" s="123">
        <f t="shared" si="96"/>
        <v>0</v>
      </c>
      <c r="Z329" s="123">
        <f t="shared" si="97"/>
        <v>20.857142857142858</v>
      </c>
      <c r="AA329" s="111"/>
      <c r="AB329" s="111" t="str">
        <f t="shared" si="98"/>
        <v>VENCIDA</v>
      </c>
      <c r="AC329" s="111" t="str">
        <f t="shared" si="99"/>
        <v>VENCIDO</v>
      </c>
      <c r="AD329" s="111" t="str">
        <f t="shared" si="100"/>
        <v>VENCIDA</v>
      </c>
      <c r="AE329" s="113" t="s">
        <v>2446</v>
      </c>
      <c r="AF329" s="98" t="str">
        <f t="shared" si="101"/>
        <v>H11AC2023</v>
      </c>
      <c r="AG329" s="78">
        <f t="shared" si="102"/>
        <v>1</v>
      </c>
      <c r="AH329" s="78" t="str">
        <f t="shared" si="103"/>
        <v>H11AC2023 - 1</v>
      </c>
      <c r="AI329" s="92">
        <f t="shared" si="104"/>
        <v>1</v>
      </c>
      <c r="AJ329" s="92">
        <f t="shared" si="105"/>
        <v>1</v>
      </c>
      <c r="AK329" s="92" t="str">
        <f t="shared" si="106"/>
        <v>H11AC2023.</v>
      </c>
      <c r="AL329" s="92" t="str">
        <f t="shared" si="107"/>
        <v>H11AC2023</v>
      </c>
      <c r="AM329" s="83"/>
      <c r="AN329" s="84"/>
      <c r="AO329" s="77"/>
    </row>
    <row r="330" spans="1:41" s="11" customFormat="1" ht="291.95" customHeight="1" x14ac:dyDescent="0.2">
      <c r="A330" s="110">
        <f>IF(ISBLANK(F330),"",COUNTA($F$2:F330))</f>
        <v>229</v>
      </c>
      <c r="B330" s="111">
        <f t="shared" ref="B330:B393" si="109">ROW()-1</f>
        <v>329</v>
      </c>
      <c r="C330" s="111">
        <v>2023</v>
      </c>
      <c r="D330" s="111" t="s">
        <v>2498</v>
      </c>
      <c r="E330" s="111" t="s">
        <v>637</v>
      </c>
      <c r="F330" s="112" t="s">
        <v>407</v>
      </c>
      <c r="G330" s="113" t="s">
        <v>778</v>
      </c>
      <c r="H330" s="114" t="s">
        <v>2360</v>
      </c>
      <c r="I330" s="114" t="s">
        <v>2361</v>
      </c>
      <c r="J330" s="114" t="s">
        <v>2362</v>
      </c>
      <c r="K330" s="114" t="s">
        <v>2363</v>
      </c>
      <c r="L330" s="113" t="s">
        <v>2132</v>
      </c>
      <c r="M330" s="113">
        <v>1</v>
      </c>
      <c r="N330" s="138">
        <v>45316</v>
      </c>
      <c r="O330" s="139">
        <v>45381</v>
      </c>
      <c r="P330" s="118">
        <f t="shared" si="108"/>
        <v>9.2857142857142865</v>
      </c>
      <c r="Q330" s="125" t="s">
        <v>1401</v>
      </c>
      <c r="R330" s="113" t="s">
        <v>1734</v>
      </c>
      <c r="S330" s="111">
        <v>1</v>
      </c>
      <c r="T330" s="119"/>
      <c r="U330" s="120"/>
      <c r="V330" s="121">
        <f t="shared" si="93"/>
        <v>-1512.7</v>
      </c>
      <c r="W330" s="122">
        <f t="shared" si="94"/>
        <v>100</v>
      </c>
      <c r="X330" s="123">
        <f t="shared" si="95"/>
        <v>9.2857142857142865</v>
      </c>
      <c r="Y330" s="123">
        <f t="shared" si="96"/>
        <v>9.2857142857142865</v>
      </c>
      <c r="Z330" s="123">
        <f t="shared" si="97"/>
        <v>9.2857142857142865</v>
      </c>
      <c r="AA330" s="111"/>
      <c r="AB330" s="111" t="str">
        <f t="shared" si="98"/>
        <v>CUMPLIDA</v>
      </c>
      <c r="AC330" s="111" t="str">
        <f t="shared" si="99"/>
        <v>CUMPLIDO</v>
      </c>
      <c r="AD330" s="111" t="str">
        <f t="shared" si="100"/>
        <v>CUMPLIDA PENDIENTE DE REVISIÓN DE LA CGR</v>
      </c>
      <c r="AE330" s="113" t="s">
        <v>2446</v>
      </c>
      <c r="AF330" s="98" t="str">
        <f t="shared" si="101"/>
        <v>H12AC2023</v>
      </c>
      <c r="AG330" s="78">
        <f t="shared" si="102"/>
        <v>1</v>
      </c>
      <c r="AH330" s="78" t="str">
        <f t="shared" si="103"/>
        <v>H12AC2023 - 1</v>
      </c>
      <c r="AI330" s="92">
        <f t="shared" si="104"/>
        <v>5</v>
      </c>
      <c r="AJ330" s="92">
        <f t="shared" si="105"/>
        <v>5</v>
      </c>
      <c r="AK330" s="92" t="str">
        <f t="shared" si="106"/>
        <v>H12AC2023.</v>
      </c>
      <c r="AL330" s="92" t="str">
        <f t="shared" si="107"/>
        <v>H12AC2023</v>
      </c>
      <c r="AM330" s="83"/>
      <c r="AN330" s="84"/>
      <c r="AO330" s="77"/>
    </row>
    <row r="331" spans="1:41" s="11" customFormat="1" ht="291.95" customHeight="1" x14ac:dyDescent="0.2">
      <c r="A331" s="110">
        <f>IF(ISBLANK(F331),"",COUNTA($F$2:F331))</f>
        <v>230</v>
      </c>
      <c r="B331" s="111">
        <f t="shared" si="109"/>
        <v>330</v>
      </c>
      <c r="C331" s="111">
        <v>2023</v>
      </c>
      <c r="D331" s="111" t="s">
        <v>2496</v>
      </c>
      <c r="E331" s="111" t="s">
        <v>2469</v>
      </c>
      <c r="F331" s="112" t="s">
        <v>472</v>
      </c>
      <c r="G331" s="113" t="s">
        <v>594</v>
      </c>
      <c r="H331" s="114" t="s">
        <v>2364</v>
      </c>
      <c r="I331" s="114" t="s">
        <v>2365</v>
      </c>
      <c r="J331" s="114" t="s">
        <v>2527</v>
      </c>
      <c r="K331" s="114" t="s">
        <v>2366</v>
      </c>
      <c r="L331" s="113" t="s">
        <v>2339</v>
      </c>
      <c r="M331" s="113">
        <v>1</v>
      </c>
      <c r="N331" s="138">
        <v>45316</v>
      </c>
      <c r="O331" s="139">
        <v>45412</v>
      </c>
      <c r="P331" s="118">
        <f t="shared" si="108"/>
        <v>13.714285714285714</v>
      </c>
      <c r="Q331" s="125" t="s">
        <v>1401</v>
      </c>
      <c r="R331" s="113" t="s">
        <v>1734</v>
      </c>
      <c r="S331" s="111">
        <v>1</v>
      </c>
      <c r="T331" s="119"/>
      <c r="U331" s="120">
        <v>45580</v>
      </c>
      <c r="V331" s="121">
        <f t="shared" si="93"/>
        <v>5.6</v>
      </c>
      <c r="W331" s="122">
        <f t="shared" si="94"/>
        <v>100</v>
      </c>
      <c r="X331" s="123">
        <f t="shared" si="95"/>
        <v>13.714285714285714</v>
      </c>
      <c r="Y331" s="123">
        <f t="shared" si="96"/>
        <v>13.714285714285714</v>
      </c>
      <c r="Z331" s="123">
        <f t="shared" si="97"/>
        <v>13.714285714285714</v>
      </c>
      <c r="AA331" s="111"/>
      <c r="AB331" s="111" t="str">
        <f t="shared" si="98"/>
        <v>CUMPLIDA</v>
      </c>
      <c r="AC331" s="111" t="str">
        <f t="shared" si="99"/>
        <v>CUMPLIDO</v>
      </c>
      <c r="AD331" s="111" t="str">
        <f t="shared" si="100"/>
        <v>CUMPLIDA PENDIENTE DE REVISIÓN DE LA CGR</v>
      </c>
      <c r="AE331" s="113" t="s">
        <v>2446</v>
      </c>
      <c r="AF331" s="98" t="str">
        <f t="shared" si="101"/>
        <v>H13AC2023</v>
      </c>
      <c r="AG331" s="78">
        <f t="shared" si="102"/>
        <v>1</v>
      </c>
      <c r="AH331" s="78" t="str">
        <f t="shared" si="103"/>
        <v>H13AC2023 - 1</v>
      </c>
      <c r="AI331" s="92">
        <f t="shared" si="104"/>
        <v>5</v>
      </c>
      <c r="AJ331" s="92">
        <f t="shared" si="105"/>
        <v>5</v>
      </c>
      <c r="AK331" s="92" t="str">
        <f t="shared" si="106"/>
        <v>H13AC2023.</v>
      </c>
      <c r="AL331" s="92" t="str">
        <f t="shared" si="107"/>
        <v>H13AC2023</v>
      </c>
      <c r="AM331" s="83"/>
      <c r="AN331" s="84"/>
      <c r="AO331" s="77"/>
    </row>
    <row r="332" spans="1:41" s="11" customFormat="1" ht="291.95" customHeight="1" x14ac:dyDescent="0.2">
      <c r="A332" s="110">
        <f>IF(ISBLANK(F332),"",COUNTA($F$2:F332))</f>
        <v>231</v>
      </c>
      <c r="B332" s="111">
        <f t="shared" si="109"/>
        <v>331</v>
      </c>
      <c r="C332" s="111">
        <v>2023</v>
      </c>
      <c r="D332" s="111" t="s">
        <v>2496</v>
      </c>
      <c r="E332" s="111" t="s">
        <v>637</v>
      </c>
      <c r="F332" s="112" t="s">
        <v>407</v>
      </c>
      <c r="G332" s="113" t="s">
        <v>594</v>
      </c>
      <c r="H332" s="114" t="s">
        <v>2367</v>
      </c>
      <c r="I332" s="114" t="s">
        <v>2368</v>
      </c>
      <c r="J332" s="114" t="s">
        <v>2369</v>
      </c>
      <c r="K332" s="114" t="s">
        <v>2331</v>
      </c>
      <c r="L332" s="113" t="s">
        <v>2132</v>
      </c>
      <c r="M332" s="113">
        <v>1</v>
      </c>
      <c r="N332" s="138">
        <v>45316</v>
      </c>
      <c r="O332" s="139">
        <v>45381</v>
      </c>
      <c r="P332" s="118">
        <f t="shared" si="108"/>
        <v>9.2857142857142865</v>
      </c>
      <c r="Q332" s="125" t="s">
        <v>1055</v>
      </c>
      <c r="R332" s="113" t="s">
        <v>1734</v>
      </c>
      <c r="S332" s="111">
        <v>1</v>
      </c>
      <c r="T332" s="119"/>
      <c r="U332" s="120"/>
      <c r="V332" s="121">
        <f t="shared" si="93"/>
        <v>-1512.7</v>
      </c>
      <c r="W332" s="122">
        <f t="shared" si="94"/>
        <v>100</v>
      </c>
      <c r="X332" s="123">
        <f t="shared" si="95"/>
        <v>9.2857142857142865</v>
      </c>
      <c r="Y332" s="123">
        <f t="shared" si="96"/>
        <v>9.2857142857142865</v>
      </c>
      <c r="Z332" s="123">
        <f t="shared" si="97"/>
        <v>9.2857142857142865</v>
      </c>
      <c r="AA332" s="111"/>
      <c r="AB332" s="111" t="str">
        <f t="shared" si="98"/>
        <v>CUMPLIDA</v>
      </c>
      <c r="AC332" s="111" t="str">
        <f t="shared" si="99"/>
        <v>CUMPLIDO</v>
      </c>
      <c r="AD332" s="111" t="str">
        <f t="shared" si="100"/>
        <v>CUMPLIDA PENDIENTE DE REVISIÓN DE LA CGR</v>
      </c>
      <c r="AE332" s="113" t="s">
        <v>2446</v>
      </c>
      <c r="AF332" s="98" t="str">
        <f t="shared" si="101"/>
        <v>H14AC2023</v>
      </c>
      <c r="AG332" s="78">
        <f t="shared" si="102"/>
        <v>1</v>
      </c>
      <c r="AH332" s="78" t="str">
        <f t="shared" si="103"/>
        <v>H14AC2023 - 1</v>
      </c>
      <c r="AI332" s="92">
        <f t="shared" si="104"/>
        <v>5</v>
      </c>
      <c r="AJ332" s="92">
        <f t="shared" si="105"/>
        <v>5</v>
      </c>
      <c r="AK332" s="92" t="str">
        <f t="shared" si="106"/>
        <v>H14AC2023.</v>
      </c>
      <c r="AL332" s="92" t="str">
        <f t="shared" si="107"/>
        <v>H14AC2023</v>
      </c>
      <c r="AM332" s="83"/>
      <c r="AN332" s="84"/>
      <c r="AO332" s="77"/>
    </row>
    <row r="333" spans="1:41" s="11" customFormat="1" ht="291.95" customHeight="1" x14ac:dyDescent="0.2">
      <c r="A333" s="110">
        <f>IF(ISBLANK(F333),"",COUNTA($F$2:F333))</f>
        <v>232</v>
      </c>
      <c r="B333" s="111">
        <f t="shared" si="109"/>
        <v>332</v>
      </c>
      <c r="C333" s="111">
        <v>2023</v>
      </c>
      <c r="D333" s="111" t="s">
        <v>2496</v>
      </c>
      <c r="E333" s="111" t="s">
        <v>2469</v>
      </c>
      <c r="F333" s="112" t="s">
        <v>1759</v>
      </c>
      <c r="G333" s="113" t="s">
        <v>594</v>
      </c>
      <c r="H333" s="114" t="s">
        <v>2370</v>
      </c>
      <c r="I333" s="114" t="s">
        <v>2371</v>
      </c>
      <c r="J333" s="114" t="s">
        <v>2372</v>
      </c>
      <c r="K333" s="114" t="s">
        <v>2373</v>
      </c>
      <c r="L333" s="113" t="s">
        <v>2374</v>
      </c>
      <c r="M333" s="113">
        <v>1</v>
      </c>
      <c r="N333" s="138">
        <v>45316</v>
      </c>
      <c r="O333" s="139">
        <v>45473</v>
      </c>
      <c r="P333" s="118">
        <f t="shared" si="108"/>
        <v>22.428571428571427</v>
      </c>
      <c r="Q333" s="125" t="s">
        <v>1055</v>
      </c>
      <c r="R333" s="113" t="s">
        <v>1734</v>
      </c>
      <c r="S333" s="111">
        <v>1</v>
      </c>
      <c r="T333" s="119"/>
      <c r="U333" s="120">
        <v>45621</v>
      </c>
      <c r="V333" s="121">
        <f t="shared" si="93"/>
        <v>4.9333333333333336</v>
      </c>
      <c r="W333" s="122">
        <f t="shared" si="94"/>
        <v>100</v>
      </c>
      <c r="X333" s="123">
        <f t="shared" si="95"/>
        <v>22.428571428571427</v>
      </c>
      <c r="Y333" s="123">
        <f t="shared" si="96"/>
        <v>22.428571428571427</v>
      </c>
      <c r="Z333" s="123">
        <f t="shared" si="97"/>
        <v>22.428571428571427</v>
      </c>
      <c r="AA333" s="111"/>
      <c r="AB333" s="111" t="str">
        <f t="shared" si="98"/>
        <v>CUMPLIDA</v>
      </c>
      <c r="AC333" s="111" t="str">
        <f t="shared" si="99"/>
        <v>CUMPLIDO</v>
      </c>
      <c r="AD333" s="111" t="str">
        <f t="shared" si="100"/>
        <v>CUMPLIDA PENDIENTE DE REVISIÓN DE LA CGR</v>
      </c>
      <c r="AE333" s="113" t="s">
        <v>2446</v>
      </c>
      <c r="AF333" s="98" t="str">
        <f t="shared" si="101"/>
        <v>H15AC2023</v>
      </c>
      <c r="AG333" s="78">
        <f t="shared" si="102"/>
        <v>1</v>
      </c>
      <c r="AH333" s="78" t="str">
        <f t="shared" si="103"/>
        <v>H15AC2023 - 1</v>
      </c>
      <c r="AI333" s="92">
        <f t="shared" si="104"/>
        <v>5</v>
      </c>
      <c r="AJ333" s="92">
        <f t="shared" si="105"/>
        <v>5</v>
      </c>
      <c r="AK333" s="92" t="str">
        <f t="shared" si="106"/>
        <v>H15AC2023.</v>
      </c>
      <c r="AL333" s="92" t="str">
        <f t="shared" si="107"/>
        <v>H15AC2023</v>
      </c>
      <c r="AM333" s="83"/>
      <c r="AN333" s="84"/>
      <c r="AO333" s="77"/>
    </row>
    <row r="334" spans="1:41" s="11" customFormat="1" ht="291.95" customHeight="1" x14ac:dyDescent="0.2">
      <c r="A334" s="110" t="str">
        <f>IF(ISBLANK(F334),"",COUNTA($F$2:F334))</f>
        <v/>
      </c>
      <c r="B334" s="111">
        <f t="shared" si="109"/>
        <v>333</v>
      </c>
      <c r="C334" s="111">
        <v>2023</v>
      </c>
      <c r="D334" s="111" t="s">
        <v>2496</v>
      </c>
      <c r="E334" s="111"/>
      <c r="F334" s="112"/>
      <c r="G334" s="113" t="s">
        <v>834</v>
      </c>
      <c r="H334" s="114" t="s">
        <v>2375</v>
      </c>
      <c r="I334" s="114" t="s">
        <v>2371</v>
      </c>
      <c r="J334" s="114" t="s">
        <v>2376</v>
      </c>
      <c r="K334" s="114" t="s">
        <v>2377</v>
      </c>
      <c r="L334" s="113" t="s">
        <v>305</v>
      </c>
      <c r="M334" s="113">
        <v>1</v>
      </c>
      <c r="N334" s="138">
        <v>45316</v>
      </c>
      <c r="O334" s="139">
        <v>45473</v>
      </c>
      <c r="P334" s="118">
        <f t="shared" si="108"/>
        <v>22.428571428571427</v>
      </c>
      <c r="Q334" s="125" t="s">
        <v>1055</v>
      </c>
      <c r="R334" s="113" t="s">
        <v>1734</v>
      </c>
      <c r="S334" s="111">
        <v>1</v>
      </c>
      <c r="T334" s="119"/>
      <c r="U334" s="120">
        <v>45554</v>
      </c>
      <c r="V334" s="121">
        <f t="shared" si="93"/>
        <v>2.7</v>
      </c>
      <c r="W334" s="122">
        <f t="shared" si="94"/>
        <v>100</v>
      </c>
      <c r="X334" s="123">
        <f t="shared" si="95"/>
        <v>22.428571428571427</v>
      </c>
      <c r="Y334" s="123">
        <f t="shared" si="96"/>
        <v>22.428571428571427</v>
      </c>
      <c r="Z334" s="123">
        <f t="shared" si="97"/>
        <v>22.428571428571427</v>
      </c>
      <c r="AA334" s="111"/>
      <c r="AB334" s="111" t="str">
        <f t="shared" si="98"/>
        <v>CUMPLIDA</v>
      </c>
      <c r="AC334" s="111" t="str">
        <f t="shared" si="99"/>
        <v/>
      </c>
      <c r="AD334" s="111" t="str">
        <f t="shared" si="100"/>
        <v>CUMPLIDA PENDIENTE DE REVISIÓN DE LA CGR</v>
      </c>
      <c r="AE334" s="113" t="s">
        <v>2446</v>
      </c>
      <c r="AF334" s="98" t="str">
        <f t="shared" si="101"/>
        <v>H15AC2023</v>
      </c>
      <c r="AG334" s="78">
        <f t="shared" si="102"/>
        <v>2</v>
      </c>
      <c r="AH334" s="78" t="str">
        <f t="shared" si="103"/>
        <v>H15AC2023 - 2</v>
      </c>
      <c r="AI334" s="92">
        <f t="shared" si="104"/>
        <v>5</v>
      </c>
      <c r="AJ334" s="92">
        <f t="shared" si="105"/>
        <v>5</v>
      </c>
      <c r="AK334" s="92" t="str">
        <f t="shared" si="106"/>
        <v>H15AC2023.</v>
      </c>
      <c r="AL334" s="92" t="str">
        <f t="shared" si="107"/>
        <v>H15AC2023</v>
      </c>
      <c r="AM334" s="83"/>
      <c r="AN334" s="84"/>
      <c r="AO334" s="77"/>
    </row>
    <row r="335" spans="1:41" s="11" customFormat="1" ht="291.95" customHeight="1" x14ac:dyDescent="0.2">
      <c r="A335" s="110">
        <f>IF(ISBLANK(F335),"",COUNTA($F$2:F335))</f>
        <v>233</v>
      </c>
      <c r="B335" s="111">
        <f t="shared" si="109"/>
        <v>334</v>
      </c>
      <c r="C335" s="111">
        <v>2023</v>
      </c>
      <c r="D335" s="111" t="s">
        <v>2496</v>
      </c>
      <c r="E335" s="111" t="s">
        <v>2469</v>
      </c>
      <c r="F335" s="112" t="s">
        <v>1759</v>
      </c>
      <c r="G335" s="113" t="s">
        <v>834</v>
      </c>
      <c r="H335" s="114" t="s">
        <v>2735</v>
      </c>
      <c r="I335" s="114" t="s">
        <v>2378</v>
      </c>
      <c r="J335" s="114" t="s">
        <v>2372</v>
      </c>
      <c r="K335" s="114" t="s">
        <v>2736</v>
      </c>
      <c r="L335" s="113" t="s">
        <v>2737</v>
      </c>
      <c r="M335" s="113">
        <v>1</v>
      </c>
      <c r="N335" s="138">
        <v>45316</v>
      </c>
      <c r="O335" s="139">
        <v>45534</v>
      </c>
      <c r="P335" s="118">
        <f t="shared" si="108"/>
        <v>31.142857142857142</v>
      </c>
      <c r="Q335" s="125" t="s">
        <v>1055</v>
      </c>
      <c r="R335" s="113" t="s">
        <v>1734</v>
      </c>
      <c r="S335" s="111">
        <v>1</v>
      </c>
      <c r="T335" s="119" t="s">
        <v>2745</v>
      </c>
      <c r="U335" s="120"/>
      <c r="V335" s="121">
        <f t="shared" si="93"/>
        <v>-1517.8</v>
      </c>
      <c r="W335" s="122">
        <f t="shared" si="94"/>
        <v>100</v>
      </c>
      <c r="X335" s="123">
        <f t="shared" si="95"/>
        <v>31.142857142857142</v>
      </c>
      <c r="Y335" s="123">
        <f t="shared" si="96"/>
        <v>31.142857142857142</v>
      </c>
      <c r="Z335" s="123">
        <f t="shared" si="97"/>
        <v>31.142857142857142</v>
      </c>
      <c r="AA335" s="111"/>
      <c r="AB335" s="111" t="str">
        <f t="shared" si="98"/>
        <v>CUMPLIDA</v>
      </c>
      <c r="AC335" s="111" t="str">
        <f t="shared" si="99"/>
        <v>CUMPLIDO</v>
      </c>
      <c r="AD335" s="111" t="str">
        <f t="shared" si="100"/>
        <v>CUMPLIDA PENDIENTE DE REVISIÓN DE LA CGR</v>
      </c>
      <c r="AE335" s="113" t="s">
        <v>2446</v>
      </c>
      <c r="AF335" s="98" t="str">
        <f t="shared" si="101"/>
        <v>H16AC2023</v>
      </c>
      <c r="AG335" s="78">
        <f t="shared" si="102"/>
        <v>1</v>
      </c>
      <c r="AH335" s="78" t="str">
        <f t="shared" si="103"/>
        <v>H16AC2023 - 1</v>
      </c>
      <c r="AI335" s="92">
        <f t="shared" si="104"/>
        <v>5</v>
      </c>
      <c r="AJ335" s="92">
        <f t="shared" si="105"/>
        <v>5</v>
      </c>
      <c r="AK335" s="92" t="str">
        <f t="shared" si="106"/>
        <v>H16AC2023.</v>
      </c>
      <c r="AL335" s="92" t="str">
        <f t="shared" si="107"/>
        <v>H16AC2023</v>
      </c>
      <c r="AM335" s="83"/>
      <c r="AN335" s="84"/>
      <c r="AO335" s="77"/>
    </row>
    <row r="336" spans="1:41" s="11" customFormat="1" ht="291.95" customHeight="1" x14ac:dyDescent="0.2">
      <c r="A336" s="110">
        <f>IF(ISBLANK(F336),"",COUNTA($F$2:F336))</f>
        <v>234</v>
      </c>
      <c r="B336" s="111">
        <f t="shared" si="109"/>
        <v>335</v>
      </c>
      <c r="C336" s="111">
        <v>2023</v>
      </c>
      <c r="D336" s="111" t="s">
        <v>2498</v>
      </c>
      <c r="E336" s="111" t="s">
        <v>637</v>
      </c>
      <c r="F336" s="112" t="s">
        <v>407</v>
      </c>
      <c r="G336" s="113" t="s">
        <v>15</v>
      </c>
      <c r="H336" s="114" t="s">
        <v>2379</v>
      </c>
      <c r="I336" s="114" t="s">
        <v>2380</v>
      </c>
      <c r="J336" s="114" t="s">
        <v>2381</v>
      </c>
      <c r="K336" s="114" t="s">
        <v>2331</v>
      </c>
      <c r="L336" s="113" t="s">
        <v>2132</v>
      </c>
      <c r="M336" s="113">
        <v>1</v>
      </c>
      <c r="N336" s="138">
        <v>45316</v>
      </c>
      <c r="O336" s="139">
        <v>45381</v>
      </c>
      <c r="P336" s="118">
        <f t="shared" si="108"/>
        <v>9.2857142857142865</v>
      </c>
      <c r="Q336" s="125" t="s">
        <v>1055</v>
      </c>
      <c r="R336" s="113" t="s">
        <v>1734</v>
      </c>
      <c r="S336" s="111">
        <v>1</v>
      </c>
      <c r="T336" s="119"/>
      <c r="U336" s="120"/>
      <c r="V336" s="121">
        <f t="shared" si="93"/>
        <v>-1512.7</v>
      </c>
      <c r="W336" s="122">
        <f t="shared" si="94"/>
        <v>100</v>
      </c>
      <c r="X336" s="123">
        <f t="shared" si="95"/>
        <v>9.2857142857142865</v>
      </c>
      <c r="Y336" s="123">
        <f t="shared" si="96"/>
        <v>9.2857142857142865</v>
      </c>
      <c r="Z336" s="123">
        <f t="shared" si="97"/>
        <v>9.2857142857142865</v>
      </c>
      <c r="AA336" s="111"/>
      <c r="AB336" s="111" t="str">
        <f t="shared" si="98"/>
        <v>CUMPLIDA</v>
      </c>
      <c r="AC336" s="111" t="str">
        <f t="shared" si="99"/>
        <v>CUMPLIDO</v>
      </c>
      <c r="AD336" s="111" t="str">
        <f t="shared" si="100"/>
        <v>CUMPLIDA PENDIENTE DE REVISIÓN DE LA CGR</v>
      </c>
      <c r="AE336" s="113" t="s">
        <v>2446</v>
      </c>
      <c r="AF336" s="98" t="str">
        <f t="shared" si="101"/>
        <v>H17AC2023</v>
      </c>
      <c r="AG336" s="78">
        <f t="shared" si="102"/>
        <v>1</v>
      </c>
      <c r="AH336" s="78" t="str">
        <f t="shared" si="103"/>
        <v>H17AC2023 - 1</v>
      </c>
      <c r="AI336" s="92">
        <f t="shared" si="104"/>
        <v>5</v>
      </c>
      <c r="AJ336" s="92">
        <f t="shared" si="105"/>
        <v>5</v>
      </c>
      <c r="AK336" s="92" t="str">
        <f t="shared" si="106"/>
        <v>H17AC2023.</v>
      </c>
      <c r="AL336" s="92" t="str">
        <f t="shared" si="107"/>
        <v>H17AC2023</v>
      </c>
      <c r="AM336" s="83"/>
      <c r="AN336" s="84"/>
      <c r="AO336" s="77"/>
    </row>
    <row r="337" spans="1:41" s="11" customFormat="1" ht="291.95" customHeight="1" x14ac:dyDescent="0.2">
      <c r="A337" s="110">
        <f>IF(ISBLANK(F337),"",COUNTA($F$2:F337))</f>
        <v>235</v>
      </c>
      <c r="B337" s="111">
        <f t="shared" si="109"/>
        <v>336</v>
      </c>
      <c r="C337" s="111">
        <v>2023</v>
      </c>
      <c r="D337" s="111" t="s">
        <v>2498</v>
      </c>
      <c r="E337" s="111" t="s">
        <v>637</v>
      </c>
      <c r="F337" s="112" t="s">
        <v>407</v>
      </c>
      <c r="G337" s="113" t="s">
        <v>15</v>
      </c>
      <c r="H337" s="114" t="s">
        <v>2382</v>
      </c>
      <c r="I337" s="114" t="s">
        <v>2450</v>
      </c>
      <c r="J337" s="114" t="s">
        <v>2383</v>
      </c>
      <c r="K337" s="114" t="s">
        <v>2331</v>
      </c>
      <c r="L337" s="113" t="s">
        <v>2132</v>
      </c>
      <c r="M337" s="113">
        <v>1</v>
      </c>
      <c r="N337" s="138">
        <v>45316</v>
      </c>
      <c r="O337" s="139">
        <v>45381</v>
      </c>
      <c r="P337" s="118">
        <f t="shared" si="108"/>
        <v>9.2857142857142865</v>
      </c>
      <c r="Q337" s="125" t="s">
        <v>1055</v>
      </c>
      <c r="R337" s="113" t="s">
        <v>1734</v>
      </c>
      <c r="S337" s="111">
        <v>1</v>
      </c>
      <c r="T337" s="119"/>
      <c r="U337" s="120"/>
      <c r="V337" s="121">
        <f t="shared" si="93"/>
        <v>-1512.7</v>
      </c>
      <c r="W337" s="122">
        <f t="shared" si="94"/>
        <v>100</v>
      </c>
      <c r="X337" s="123">
        <f t="shared" si="95"/>
        <v>9.2857142857142865</v>
      </c>
      <c r="Y337" s="123">
        <f t="shared" si="96"/>
        <v>9.2857142857142865</v>
      </c>
      <c r="Z337" s="123">
        <f t="shared" si="97"/>
        <v>9.2857142857142865</v>
      </c>
      <c r="AA337" s="111"/>
      <c r="AB337" s="111" t="str">
        <f t="shared" si="98"/>
        <v>CUMPLIDA</v>
      </c>
      <c r="AC337" s="111" t="str">
        <f t="shared" si="99"/>
        <v>CUMPLIDO</v>
      </c>
      <c r="AD337" s="111" t="str">
        <f t="shared" si="100"/>
        <v>CUMPLIDA PENDIENTE DE REVISIÓN DE LA CGR</v>
      </c>
      <c r="AE337" s="113" t="s">
        <v>2446</v>
      </c>
      <c r="AF337" s="98" t="str">
        <f t="shared" si="101"/>
        <v>H18AC2023</v>
      </c>
      <c r="AG337" s="78">
        <f t="shared" si="102"/>
        <v>1</v>
      </c>
      <c r="AH337" s="78" t="str">
        <f t="shared" si="103"/>
        <v>H18AC2023 - 1</v>
      </c>
      <c r="AI337" s="92">
        <f t="shared" si="104"/>
        <v>5</v>
      </c>
      <c r="AJ337" s="92">
        <f t="shared" si="105"/>
        <v>5</v>
      </c>
      <c r="AK337" s="92" t="str">
        <f t="shared" si="106"/>
        <v>H18AC2023.</v>
      </c>
      <c r="AL337" s="92" t="str">
        <f t="shared" si="107"/>
        <v>H18AC2023</v>
      </c>
      <c r="AM337" s="83"/>
      <c r="AN337" s="84"/>
      <c r="AO337" s="77"/>
    </row>
    <row r="338" spans="1:41" s="11" customFormat="1" ht="291.95" customHeight="1" x14ac:dyDescent="0.2">
      <c r="A338" s="110">
        <f>IF(ISBLANK(F338),"",COUNTA($F$2:F338))</f>
        <v>236</v>
      </c>
      <c r="B338" s="111">
        <f t="shared" si="109"/>
        <v>337</v>
      </c>
      <c r="C338" s="111">
        <v>2023</v>
      </c>
      <c r="D338" s="111" t="s">
        <v>2497</v>
      </c>
      <c r="E338" s="111" t="s">
        <v>637</v>
      </c>
      <c r="F338" s="112" t="s">
        <v>407</v>
      </c>
      <c r="G338" s="113" t="s">
        <v>15</v>
      </c>
      <c r="H338" s="114" t="s">
        <v>2384</v>
      </c>
      <c r="I338" s="114" t="s">
        <v>2385</v>
      </c>
      <c r="J338" s="114" t="s">
        <v>2386</v>
      </c>
      <c r="K338" s="114" t="s">
        <v>2363</v>
      </c>
      <c r="L338" s="113" t="s">
        <v>2132</v>
      </c>
      <c r="M338" s="113">
        <v>1</v>
      </c>
      <c r="N338" s="138">
        <v>45316</v>
      </c>
      <c r="O338" s="139">
        <v>45381</v>
      </c>
      <c r="P338" s="118">
        <f t="shared" si="108"/>
        <v>9.2857142857142865</v>
      </c>
      <c r="Q338" s="125" t="s">
        <v>1401</v>
      </c>
      <c r="R338" s="113" t="s">
        <v>1734</v>
      </c>
      <c r="S338" s="111">
        <v>1</v>
      </c>
      <c r="T338" s="119"/>
      <c r="U338" s="120"/>
      <c r="V338" s="121">
        <f t="shared" si="93"/>
        <v>-1512.7</v>
      </c>
      <c r="W338" s="122">
        <f t="shared" si="94"/>
        <v>100</v>
      </c>
      <c r="X338" s="123">
        <f t="shared" si="95"/>
        <v>9.2857142857142865</v>
      </c>
      <c r="Y338" s="123">
        <f t="shared" si="96"/>
        <v>9.2857142857142865</v>
      </c>
      <c r="Z338" s="123">
        <f t="shared" si="97"/>
        <v>9.2857142857142865</v>
      </c>
      <c r="AA338" s="111"/>
      <c r="AB338" s="111" t="str">
        <f t="shared" si="98"/>
        <v>CUMPLIDA</v>
      </c>
      <c r="AC338" s="111" t="str">
        <f t="shared" si="99"/>
        <v>CUMPLIDO</v>
      </c>
      <c r="AD338" s="111" t="str">
        <f t="shared" si="100"/>
        <v>CUMPLIDA PENDIENTE DE REVISIÓN DE LA CGR</v>
      </c>
      <c r="AE338" s="113" t="s">
        <v>2446</v>
      </c>
      <c r="AF338" s="98" t="str">
        <f t="shared" si="101"/>
        <v>H19AC2023</v>
      </c>
      <c r="AG338" s="78">
        <f t="shared" si="102"/>
        <v>1</v>
      </c>
      <c r="AH338" s="78" t="str">
        <f t="shared" si="103"/>
        <v>H19AC2023 - 1</v>
      </c>
      <c r="AI338" s="92">
        <f t="shared" si="104"/>
        <v>5</v>
      </c>
      <c r="AJ338" s="92">
        <f t="shared" si="105"/>
        <v>5</v>
      </c>
      <c r="AK338" s="92" t="str">
        <f t="shared" si="106"/>
        <v>H19AC2023.</v>
      </c>
      <c r="AL338" s="92" t="str">
        <f t="shared" si="107"/>
        <v>H19AC2023</v>
      </c>
      <c r="AM338" s="83"/>
      <c r="AN338" s="84"/>
      <c r="AO338" s="77"/>
    </row>
    <row r="339" spans="1:41" s="11" customFormat="1" ht="291.95" customHeight="1" x14ac:dyDescent="0.2">
      <c r="A339" s="110">
        <f>IF(ISBLANK(F339),"",COUNTA($F$2:F339))</f>
        <v>237</v>
      </c>
      <c r="B339" s="111">
        <f t="shared" si="109"/>
        <v>338</v>
      </c>
      <c r="C339" s="111">
        <v>2023</v>
      </c>
      <c r="D339" s="111" t="s">
        <v>2497</v>
      </c>
      <c r="E339" s="111" t="s">
        <v>637</v>
      </c>
      <c r="F339" s="112" t="s">
        <v>407</v>
      </c>
      <c r="G339" s="113" t="s">
        <v>2451</v>
      </c>
      <c r="H339" s="114" t="s">
        <v>2387</v>
      </c>
      <c r="I339" s="114" t="s">
        <v>2388</v>
      </c>
      <c r="J339" s="140" t="s">
        <v>2333</v>
      </c>
      <c r="K339" s="140" t="s">
        <v>2389</v>
      </c>
      <c r="L339" s="113" t="s">
        <v>2335</v>
      </c>
      <c r="M339" s="113">
        <v>1</v>
      </c>
      <c r="N339" s="138">
        <v>45316</v>
      </c>
      <c r="O339" s="139">
        <v>45473</v>
      </c>
      <c r="P339" s="118">
        <f t="shared" si="108"/>
        <v>22.428571428571427</v>
      </c>
      <c r="Q339" s="125" t="s">
        <v>1248</v>
      </c>
      <c r="R339" s="113" t="s">
        <v>1739</v>
      </c>
      <c r="S339" s="111">
        <v>0</v>
      </c>
      <c r="T339" s="119"/>
      <c r="U339" s="120"/>
      <c r="V339" s="121">
        <f t="shared" si="93"/>
        <v>-1515.7666666666667</v>
      </c>
      <c r="W339" s="122">
        <f t="shared" si="94"/>
        <v>0</v>
      </c>
      <c r="X339" s="123">
        <f t="shared" si="95"/>
        <v>0</v>
      </c>
      <c r="Y339" s="123">
        <f t="shared" si="96"/>
        <v>0</v>
      </c>
      <c r="Z339" s="123">
        <f t="shared" si="97"/>
        <v>22.428571428571427</v>
      </c>
      <c r="AA339" s="111"/>
      <c r="AB339" s="111" t="str">
        <f t="shared" si="98"/>
        <v>VENCIDA</v>
      </c>
      <c r="AC339" s="111" t="str">
        <f t="shared" si="99"/>
        <v>VENCIDO</v>
      </c>
      <c r="AD339" s="111" t="str">
        <f t="shared" si="100"/>
        <v>VENCIDA</v>
      </c>
      <c r="AE339" s="113" t="s">
        <v>2446</v>
      </c>
      <c r="AF339" s="98" t="str">
        <f t="shared" si="101"/>
        <v>H20AC2023</v>
      </c>
      <c r="AG339" s="78">
        <f t="shared" si="102"/>
        <v>1</v>
      </c>
      <c r="AH339" s="78" t="str">
        <f t="shared" si="103"/>
        <v>H20AC2023 - 1</v>
      </c>
      <c r="AI339" s="92">
        <f t="shared" si="104"/>
        <v>1</v>
      </c>
      <c r="AJ339" s="92">
        <f t="shared" si="105"/>
        <v>1</v>
      </c>
      <c r="AK339" s="92" t="str">
        <f t="shared" si="106"/>
        <v>H20AC2023.</v>
      </c>
      <c r="AL339" s="92" t="str">
        <f t="shared" si="107"/>
        <v>H20AC2023</v>
      </c>
      <c r="AM339" s="83"/>
      <c r="AN339" s="84"/>
      <c r="AO339" s="77"/>
    </row>
    <row r="340" spans="1:41" s="11" customFormat="1" ht="291.95" customHeight="1" x14ac:dyDescent="0.2">
      <c r="A340" s="110">
        <f>IF(ISBLANK(F340),"",COUNTA($F$2:F340))</f>
        <v>238</v>
      </c>
      <c r="B340" s="111">
        <f t="shared" si="109"/>
        <v>339</v>
      </c>
      <c r="C340" s="111">
        <v>2023</v>
      </c>
      <c r="D340" s="111" t="s">
        <v>2496</v>
      </c>
      <c r="E340" s="111" t="s">
        <v>408</v>
      </c>
      <c r="F340" s="112" t="s">
        <v>408</v>
      </c>
      <c r="G340" s="113" t="s">
        <v>1180</v>
      </c>
      <c r="H340" s="114" t="s">
        <v>2390</v>
      </c>
      <c r="I340" s="114" t="s">
        <v>2391</v>
      </c>
      <c r="J340" s="114" t="s">
        <v>2392</v>
      </c>
      <c r="K340" s="114" t="s">
        <v>2363</v>
      </c>
      <c r="L340" s="113" t="s">
        <v>2132</v>
      </c>
      <c r="M340" s="113">
        <v>1</v>
      </c>
      <c r="N340" s="138">
        <v>45311</v>
      </c>
      <c r="O340" s="139">
        <v>45381</v>
      </c>
      <c r="P340" s="118">
        <f t="shared" si="108"/>
        <v>10</v>
      </c>
      <c r="Q340" s="125" t="s">
        <v>1401</v>
      </c>
      <c r="R340" s="113" t="s">
        <v>1734</v>
      </c>
      <c r="S340" s="111">
        <v>1</v>
      </c>
      <c r="T340" s="119"/>
      <c r="U340" s="120"/>
      <c r="V340" s="121">
        <f t="shared" si="93"/>
        <v>-1512.7</v>
      </c>
      <c r="W340" s="122">
        <f t="shared" si="94"/>
        <v>100</v>
      </c>
      <c r="X340" s="123">
        <f t="shared" si="95"/>
        <v>10</v>
      </c>
      <c r="Y340" s="123">
        <f t="shared" si="96"/>
        <v>10</v>
      </c>
      <c r="Z340" s="123">
        <f t="shared" si="97"/>
        <v>10</v>
      </c>
      <c r="AA340" s="111"/>
      <c r="AB340" s="111" t="str">
        <f t="shared" si="98"/>
        <v>CUMPLIDA</v>
      </c>
      <c r="AC340" s="111" t="str">
        <f t="shared" si="99"/>
        <v>CUMPLIDO</v>
      </c>
      <c r="AD340" s="111" t="str">
        <f t="shared" si="100"/>
        <v>CUMPLIDA PENDIENTE DE REVISIÓN DE LA CGR</v>
      </c>
      <c r="AE340" s="113" t="s">
        <v>2446</v>
      </c>
      <c r="AF340" s="98" t="str">
        <f t="shared" si="101"/>
        <v>H21AC2023</v>
      </c>
      <c r="AG340" s="78">
        <f t="shared" si="102"/>
        <v>1</v>
      </c>
      <c r="AH340" s="78" t="str">
        <f t="shared" si="103"/>
        <v>H21AC2023 - 1</v>
      </c>
      <c r="AI340" s="92">
        <f t="shared" si="104"/>
        <v>5</v>
      </c>
      <c r="AJ340" s="92">
        <f t="shared" si="105"/>
        <v>5</v>
      </c>
      <c r="AK340" s="92" t="str">
        <f t="shared" si="106"/>
        <v>H21AC2023.</v>
      </c>
      <c r="AL340" s="92" t="str">
        <f t="shared" si="107"/>
        <v>H21AC2023</v>
      </c>
      <c r="AM340" s="83"/>
      <c r="AN340" s="84"/>
      <c r="AO340" s="77"/>
    </row>
    <row r="341" spans="1:41" s="11" customFormat="1" ht="291.95" customHeight="1" x14ac:dyDescent="0.2">
      <c r="A341" s="110" t="str">
        <f>IF(ISBLANK(F341),"",COUNTA($F$2:F341))</f>
        <v/>
      </c>
      <c r="B341" s="111">
        <f t="shared" si="109"/>
        <v>340</v>
      </c>
      <c r="C341" s="111">
        <v>2023</v>
      </c>
      <c r="D341" s="111" t="s">
        <v>2496</v>
      </c>
      <c r="E341" s="111"/>
      <c r="F341" s="112"/>
      <c r="G341" s="113" t="s">
        <v>1180</v>
      </c>
      <c r="H341" s="114" t="s">
        <v>2393</v>
      </c>
      <c r="I341" s="114" t="s">
        <v>2391</v>
      </c>
      <c r="J341" s="114" t="s">
        <v>2394</v>
      </c>
      <c r="K341" s="114" t="s">
        <v>2395</v>
      </c>
      <c r="L341" s="113" t="s">
        <v>466</v>
      </c>
      <c r="M341" s="113">
        <v>1</v>
      </c>
      <c r="N341" s="138">
        <v>45316</v>
      </c>
      <c r="O341" s="139">
        <v>45381</v>
      </c>
      <c r="P341" s="118">
        <f t="shared" si="108"/>
        <v>9.2857142857142865</v>
      </c>
      <c r="Q341" s="125" t="s">
        <v>1401</v>
      </c>
      <c r="R341" s="113" t="s">
        <v>1734</v>
      </c>
      <c r="S341" s="111">
        <v>1</v>
      </c>
      <c r="T341" s="119"/>
      <c r="U341" s="120">
        <v>45398</v>
      </c>
      <c r="V341" s="121">
        <f t="shared" si="93"/>
        <v>0.56666666666666665</v>
      </c>
      <c r="W341" s="122">
        <f t="shared" si="94"/>
        <v>100</v>
      </c>
      <c r="X341" s="123">
        <f t="shared" si="95"/>
        <v>9.2857142857142865</v>
      </c>
      <c r="Y341" s="123">
        <f t="shared" si="96"/>
        <v>9.2857142857142865</v>
      </c>
      <c r="Z341" s="123">
        <f t="shared" si="97"/>
        <v>9.2857142857142865</v>
      </c>
      <c r="AA341" s="111"/>
      <c r="AB341" s="111" t="str">
        <f t="shared" si="98"/>
        <v>CUMPLIDA</v>
      </c>
      <c r="AC341" s="111" t="str">
        <f t="shared" si="99"/>
        <v/>
      </c>
      <c r="AD341" s="111" t="str">
        <f t="shared" si="100"/>
        <v>CUMPLIDA PENDIENTE DE REVISIÓN DE LA CGR</v>
      </c>
      <c r="AE341" s="113" t="s">
        <v>2446</v>
      </c>
      <c r="AF341" s="98" t="str">
        <f t="shared" si="101"/>
        <v>H21AC2023</v>
      </c>
      <c r="AG341" s="78">
        <f t="shared" si="102"/>
        <v>2</v>
      </c>
      <c r="AH341" s="78" t="str">
        <f t="shared" si="103"/>
        <v>H21AC2023 - 2</v>
      </c>
      <c r="AI341" s="92">
        <f t="shared" si="104"/>
        <v>5</v>
      </c>
      <c r="AJ341" s="92">
        <f t="shared" si="105"/>
        <v>5</v>
      </c>
      <c r="AK341" s="92" t="str">
        <f t="shared" si="106"/>
        <v>H21AC2023.</v>
      </c>
      <c r="AL341" s="92" t="str">
        <f t="shared" si="107"/>
        <v>H21AC2023</v>
      </c>
      <c r="AM341" s="83"/>
      <c r="AN341" s="84"/>
      <c r="AO341" s="77"/>
    </row>
    <row r="342" spans="1:41" s="11" customFormat="1" ht="291.95" customHeight="1" x14ac:dyDescent="0.2">
      <c r="A342" s="110">
        <f>IF(ISBLANK(F342),"",COUNTA($F$2:F342))</f>
        <v>239</v>
      </c>
      <c r="B342" s="111">
        <f t="shared" si="109"/>
        <v>341</v>
      </c>
      <c r="C342" s="111">
        <v>2023</v>
      </c>
      <c r="D342" s="111" t="s">
        <v>2496</v>
      </c>
      <c r="E342" s="111" t="s">
        <v>408</v>
      </c>
      <c r="F342" s="112" t="s">
        <v>408</v>
      </c>
      <c r="G342" s="113" t="s">
        <v>1180</v>
      </c>
      <c r="H342" s="114" t="s">
        <v>2396</v>
      </c>
      <c r="I342" s="114" t="s">
        <v>2397</v>
      </c>
      <c r="J342" s="114" t="s">
        <v>2398</v>
      </c>
      <c r="K342" s="114" t="s">
        <v>2399</v>
      </c>
      <c r="L342" s="113" t="s">
        <v>2132</v>
      </c>
      <c r="M342" s="113">
        <v>1</v>
      </c>
      <c r="N342" s="138">
        <v>45316</v>
      </c>
      <c r="O342" s="139">
        <v>45381</v>
      </c>
      <c r="P342" s="118">
        <f t="shared" si="108"/>
        <v>9.2857142857142865</v>
      </c>
      <c r="Q342" s="125" t="s">
        <v>1401</v>
      </c>
      <c r="R342" s="113" t="s">
        <v>1734</v>
      </c>
      <c r="S342" s="111">
        <v>1</v>
      </c>
      <c r="T342" s="119"/>
      <c r="U342" s="120"/>
      <c r="V342" s="121">
        <f t="shared" si="93"/>
        <v>-1512.7</v>
      </c>
      <c r="W342" s="122">
        <f t="shared" si="94"/>
        <v>100</v>
      </c>
      <c r="X342" s="123">
        <f t="shared" si="95"/>
        <v>9.2857142857142865</v>
      </c>
      <c r="Y342" s="123">
        <f t="shared" si="96"/>
        <v>9.2857142857142865</v>
      </c>
      <c r="Z342" s="123">
        <f t="shared" si="97"/>
        <v>9.2857142857142865</v>
      </c>
      <c r="AA342" s="111"/>
      <c r="AB342" s="111" t="str">
        <f t="shared" si="98"/>
        <v>CUMPLIDA</v>
      </c>
      <c r="AC342" s="111" t="str">
        <f t="shared" si="99"/>
        <v>CUMPLIDO</v>
      </c>
      <c r="AD342" s="111" t="str">
        <f t="shared" si="100"/>
        <v>CUMPLIDA PENDIENTE DE REVISIÓN DE LA CGR</v>
      </c>
      <c r="AE342" s="113" t="s">
        <v>2446</v>
      </c>
      <c r="AF342" s="98" t="str">
        <f t="shared" si="101"/>
        <v>H22AC2023</v>
      </c>
      <c r="AG342" s="78">
        <f t="shared" si="102"/>
        <v>1</v>
      </c>
      <c r="AH342" s="78" t="str">
        <f t="shared" si="103"/>
        <v>H22AC2023 - 1</v>
      </c>
      <c r="AI342" s="92">
        <f t="shared" si="104"/>
        <v>5</v>
      </c>
      <c r="AJ342" s="92">
        <f t="shared" si="105"/>
        <v>5</v>
      </c>
      <c r="AK342" s="92" t="str">
        <f t="shared" si="106"/>
        <v>H22AC2023.</v>
      </c>
      <c r="AL342" s="92" t="str">
        <f t="shared" si="107"/>
        <v>H22AC2023</v>
      </c>
      <c r="AM342" s="83"/>
      <c r="AN342" s="84"/>
      <c r="AO342" s="77"/>
    </row>
    <row r="343" spans="1:41" s="11" customFormat="1" ht="291.95" customHeight="1" x14ac:dyDescent="0.2">
      <c r="A343" s="110" t="str">
        <f>IF(ISBLANK(F343),"",COUNTA($F$2:F343))</f>
        <v/>
      </c>
      <c r="B343" s="111">
        <f t="shared" si="109"/>
        <v>342</v>
      </c>
      <c r="C343" s="111">
        <v>2023</v>
      </c>
      <c r="D343" s="111" t="s">
        <v>2496</v>
      </c>
      <c r="E343" s="111"/>
      <c r="F343" s="112"/>
      <c r="G343" s="113" t="s">
        <v>1180</v>
      </c>
      <c r="H343" s="114" t="s">
        <v>2400</v>
      </c>
      <c r="I343" s="114" t="s">
        <v>2397</v>
      </c>
      <c r="J343" s="114" t="s">
        <v>2401</v>
      </c>
      <c r="K343" s="114" t="s">
        <v>2402</v>
      </c>
      <c r="L343" s="113" t="s">
        <v>466</v>
      </c>
      <c r="M343" s="113">
        <v>1</v>
      </c>
      <c r="N343" s="138">
        <v>45316</v>
      </c>
      <c r="O343" s="139">
        <v>45381</v>
      </c>
      <c r="P343" s="118">
        <f t="shared" si="108"/>
        <v>9.2857142857142865</v>
      </c>
      <c r="Q343" s="125" t="s">
        <v>1401</v>
      </c>
      <c r="R343" s="113" t="s">
        <v>1734</v>
      </c>
      <c r="S343" s="111">
        <v>1</v>
      </c>
      <c r="T343" s="119"/>
      <c r="U343" s="120">
        <v>45398</v>
      </c>
      <c r="V343" s="121">
        <f t="shared" si="93"/>
        <v>0.56666666666666665</v>
      </c>
      <c r="W343" s="122">
        <f t="shared" si="94"/>
        <v>100</v>
      </c>
      <c r="X343" s="123">
        <f t="shared" si="95"/>
        <v>9.2857142857142865</v>
      </c>
      <c r="Y343" s="123">
        <f t="shared" si="96"/>
        <v>9.2857142857142865</v>
      </c>
      <c r="Z343" s="123">
        <f t="shared" si="97"/>
        <v>9.2857142857142865</v>
      </c>
      <c r="AA343" s="111"/>
      <c r="AB343" s="111" t="str">
        <f t="shared" si="98"/>
        <v>CUMPLIDA</v>
      </c>
      <c r="AC343" s="111" t="str">
        <f t="shared" si="99"/>
        <v/>
      </c>
      <c r="AD343" s="111" t="str">
        <f t="shared" si="100"/>
        <v>CUMPLIDA PENDIENTE DE REVISIÓN DE LA CGR</v>
      </c>
      <c r="AE343" s="113" t="s">
        <v>2446</v>
      </c>
      <c r="AF343" s="98" t="str">
        <f t="shared" si="101"/>
        <v>H22AC2023</v>
      </c>
      <c r="AG343" s="78">
        <f t="shared" si="102"/>
        <v>2</v>
      </c>
      <c r="AH343" s="78" t="str">
        <f t="shared" si="103"/>
        <v>H22AC2023 - 2</v>
      </c>
      <c r="AI343" s="92">
        <f t="shared" si="104"/>
        <v>5</v>
      </c>
      <c r="AJ343" s="92">
        <f t="shared" si="105"/>
        <v>5</v>
      </c>
      <c r="AK343" s="92" t="str">
        <f t="shared" si="106"/>
        <v>H22AC2023.</v>
      </c>
      <c r="AL343" s="92" t="str">
        <f t="shared" si="107"/>
        <v>H22AC2023</v>
      </c>
      <c r="AM343" s="83"/>
      <c r="AN343" s="84"/>
      <c r="AO343" s="77"/>
    </row>
    <row r="344" spans="1:41" s="11" customFormat="1" ht="291.95" customHeight="1" x14ac:dyDescent="0.2">
      <c r="A344" s="110">
        <f>IF(ISBLANK(F344),"",COUNTA($F$2:F344))</f>
        <v>240</v>
      </c>
      <c r="B344" s="111">
        <f t="shared" si="109"/>
        <v>343</v>
      </c>
      <c r="C344" s="111">
        <v>2023</v>
      </c>
      <c r="D344" s="111" t="s">
        <v>2497</v>
      </c>
      <c r="E344" s="111" t="s">
        <v>637</v>
      </c>
      <c r="F344" s="112" t="s">
        <v>407</v>
      </c>
      <c r="G344" s="113" t="s">
        <v>1180</v>
      </c>
      <c r="H344" s="114" t="s">
        <v>2499</v>
      </c>
      <c r="I344" s="114" t="s">
        <v>2403</v>
      </c>
      <c r="J344" s="114" t="s">
        <v>2404</v>
      </c>
      <c r="K344" s="114" t="s">
        <v>2331</v>
      </c>
      <c r="L344" s="113" t="s">
        <v>2132</v>
      </c>
      <c r="M344" s="113">
        <v>1</v>
      </c>
      <c r="N344" s="138">
        <v>45316</v>
      </c>
      <c r="O344" s="139">
        <v>45381</v>
      </c>
      <c r="P344" s="118">
        <f t="shared" si="108"/>
        <v>9.2857142857142865</v>
      </c>
      <c r="Q344" s="125" t="s">
        <v>2447</v>
      </c>
      <c r="R344" s="113" t="s">
        <v>1734</v>
      </c>
      <c r="S344" s="111">
        <v>1</v>
      </c>
      <c r="T344" s="119"/>
      <c r="U344" s="120"/>
      <c r="V344" s="121">
        <f t="shared" si="93"/>
        <v>-1512.7</v>
      </c>
      <c r="W344" s="122">
        <f t="shared" si="94"/>
        <v>100</v>
      </c>
      <c r="X344" s="123">
        <f t="shared" si="95"/>
        <v>9.2857142857142865</v>
      </c>
      <c r="Y344" s="123">
        <f t="shared" si="96"/>
        <v>9.2857142857142865</v>
      </c>
      <c r="Z344" s="123">
        <f t="shared" si="97"/>
        <v>9.2857142857142865</v>
      </c>
      <c r="AA344" s="111"/>
      <c r="AB344" s="111" t="str">
        <f t="shared" si="98"/>
        <v>CUMPLIDA</v>
      </c>
      <c r="AC344" s="111" t="str">
        <f t="shared" si="99"/>
        <v>CUMPLIDO</v>
      </c>
      <c r="AD344" s="111" t="str">
        <f t="shared" si="100"/>
        <v>CUMPLIDA PENDIENTE DE REVISIÓN DE LA CGR</v>
      </c>
      <c r="AE344" s="113" t="s">
        <v>2446</v>
      </c>
      <c r="AF344" s="98" t="str">
        <f t="shared" si="101"/>
        <v>H23AC2023</v>
      </c>
      <c r="AG344" s="78">
        <f t="shared" si="102"/>
        <v>1</v>
      </c>
      <c r="AH344" s="78" t="str">
        <f t="shared" si="103"/>
        <v>H23AC2023 - 1</v>
      </c>
      <c r="AI344" s="92">
        <f t="shared" si="104"/>
        <v>5</v>
      </c>
      <c r="AJ344" s="92">
        <f t="shared" si="105"/>
        <v>5</v>
      </c>
      <c r="AK344" s="92" t="str">
        <f t="shared" si="106"/>
        <v>H23AC2023.</v>
      </c>
      <c r="AL344" s="92" t="str">
        <f t="shared" si="107"/>
        <v>H23AC2023</v>
      </c>
      <c r="AM344" s="83"/>
      <c r="AN344" s="84"/>
      <c r="AO344" s="77"/>
    </row>
    <row r="345" spans="1:41" s="11" customFormat="1" ht="291.95" customHeight="1" x14ac:dyDescent="0.2">
      <c r="A345" s="110">
        <f>IF(ISBLANK(F345),"",COUNTA($F$2:F345))</f>
        <v>241</v>
      </c>
      <c r="B345" s="111">
        <f t="shared" si="109"/>
        <v>344</v>
      </c>
      <c r="C345" s="111">
        <v>2023</v>
      </c>
      <c r="D345" s="111" t="s">
        <v>2497</v>
      </c>
      <c r="E345" s="111" t="s">
        <v>408</v>
      </c>
      <c r="F345" s="112" t="s">
        <v>408</v>
      </c>
      <c r="G345" s="113" t="s">
        <v>122</v>
      </c>
      <c r="H345" s="114" t="s">
        <v>2405</v>
      </c>
      <c r="I345" s="114" t="s">
        <v>2406</v>
      </c>
      <c r="J345" s="114" t="s">
        <v>2407</v>
      </c>
      <c r="K345" s="114" t="s">
        <v>2363</v>
      </c>
      <c r="L345" s="113" t="s">
        <v>2132</v>
      </c>
      <c r="M345" s="113">
        <v>1</v>
      </c>
      <c r="N345" s="138">
        <v>45316</v>
      </c>
      <c r="O345" s="139">
        <v>45381</v>
      </c>
      <c r="P345" s="118">
        <f t="shared" si="108"/>
        <v>9.2857142857142865</v>
      </c>
      <c r="Q345" s="125" t="s">
        <v>1401</v>
      </c>
      <c r="R345" s="113" t="s">
        <v>1734</v>
      </c>
      <c r="S345" s="111">
        <v>1</v>
      </c>
      <c r="T345" s="119"/>
      <c r="U345" s="120"/>
      <c r="V345" s="121">
        <f t="shared" si="93"/>
        <v>-1512.7</v>
      </c>
      <c r="W345" s="122">
        <f t="shared" si="94"/>
        <v>100</v>
      </c>
      <c r="X345" s="123">
        <f t="shared" si="95"/>
        <v>9.2857142857142865</v>
      </c>
      <c r="Y345" s="123">
        <f t="shared" si="96"/>
        <v>9.2857142857142865</v>
      </c>
      <c r="Z345" s="123">
        <f t="shared" si="97"/>
        <v>9.2857142857142865</v>
      </c>
      <c r="AA345" s="111"/>
      <c r="AB345" s="111" t="str">
        <f t="shared" si="98"/>
        <v>CUMPLIDA</v>
      </c>
      <c r="AC345" s="111" t="str">
        <f t="shared" si="99"/>
        <v>CUMPLIDO</v>
      </c>
      <c r="AD345" s="111" t="str">
        <f t="shared" si="100"/>
        <v>CUMPLIDA PENDIENTE DE REVISIÓN DE LA CGR</v>
      </c>
      <c r="AE345" s="113" t="s">
        <v>2446</v>
      </c>
      <c r="AF345" s="98" t="str">
        <f t="shared" si="101"/>
        <v>H24AC2023</v>
      </c>
      <c r="AG345" s="78">
        <f t="shared" si="102"/>
        <v>1</v>
      </c>
      <c r="AH345" s="78" t="str">
        <f t="shared" si="103"/>
        <v>H24AC2023 - 1</v>
      </c>
      <c r="AI345" s="92">
        <f t="shared" si="104"/>
        <v>5</v>
      </c>
      <c r="AJ345" s="92">
        <f t="shared" si="105"/>
        <v>5</v>
      </c>
      <c r="AK345" s="92" t="str">
        <f t="shared" si="106"/>
        <v>H24AC2023.</v>
      </c>
      <c r="AL345" s="92" t="str">
        <f t="shared" si="107"/>
        <v>H24AC2023</v>
      </c>
      <c r="AM345" s="83"/>
      <c r="AN345" s="84"/>
      <c r="AO345" s="77"/>
    </row>
    <row r="346" spans="1:41" s="11" customFormat="1" ht="291.95" customHeight="1" x14ac:dyDescent="0.2">
      <c r="A346" s="110">
        <f>IF(ISBLANK(F346),"",COUNTA($F$2:F346))</f>
        <v>242</v>
      </c>
      <c r="B346" s="111">
        <f t="shared" si="109"/>
        <v>345</v>
      </c>
      <c r="C346" s="111">
        <v>2023</v>
      </c>
      <c r="D346" s="111" t="s">
        <v>2498</v>
      </c>
      <c r="E346" s="111" t="s">
        <v>637</v>
      </c>
      <c r="F346" s="112" t="s">
        <v>407</v>
      </c>
      <c r="G346" s="113" t="s">
        <v>15</v>
      </c>
      <c r="H346" s="114" t="s">
        <v>2408</v>
      </c>
      <c r="I346" s="114" t="s">
        <v>2409</v>
      </c>
      <c r="J346" s="114" t="s">
        <v>2410</v>
      </c>
      <c r="K346" s="114" t="s">
        <v>2331</v>
      </c>
      <c r="L346" s="113" t="s">
        <v>2132</v>
      </c>
      <c r="M346" s="113">
        <v>1</v>
      </c>
      <c r="N346" s="138">
        <v>45316</v>
      </c>
      <c r="O346" s="139">
        <v>45381</v>
      </c>
      <c r="P346" s="118">
        <f t="shared" si="108"/>
        <v>9.2857142857142865</v>
      </c>
      <c r="Q346" s="125" t="s">
        <v>1050</v>
      </c>
      <c r="R346" s="113" t="s">
        <v>1739</v>
      </c>
      <c r="S346" s="111">
        <v>1</v>
      </c>
      <c r="T346" s="119"/>
      <c r="U346" s="120"/>
      <c r="V346" s="121">
        <f t="shared" si="93"/>
        <v>-1512.7</v>
      </c>
      <c r="W346" s="122">
        <f t="shared" si="94"/>
        <v>100</v>
      </c>
      <c r="X346" s="123">
        <f t="shared" si="95"/>
        <v>9.2857142857142865</v>
      </c>
      <c r="Y346" s="123">
        <f t="shared" si="96"/>
        <v>9.2857142857142865</v>
      </c>
      <c r="Z346" s="123">
        <f t="shared" si="97"/>
        <v>9.2857142857142865</v>
      </c>
      <c r="AA346" s="111"/>
      <c r="AB346" s="111" t="str">
        <f t="shared" si="98"/>
        <v>CUMPLIDA</v>
      </c>
      <c r="AC346" s="111" t="str">
        <f t="shared" si="99"/>
        <v>CUMPLIDO</v>
      </c>
      <c r="AD346" s="111" t="str">
        <f t="shared" si="100"/>
        <v>CUMPLIDA PENDIENTE DE REVISIÓN DE LA CGR</v>
      </c>
      <c r="AE346" s="113" t="s">
        <v>2446</v>
      </c>
      <c r="AF346" s="98" t="str">
        <f t="shared" si="101"/>
        <v>H25AC2023</v>
      </c>
      <c r="AG346" s="78">
        <f t="shared" si="102"/>
        <v>1</v>
      </c>
      <c r="AH346" s="78" t="str">
        <f t="shared" si="103"/>
        <v>H25AC2023 - 1</v>
      </c>
      <c r="AI346" s="92">
        <f t="shared" si="104"/>
        <v>5</v>
      </c>
      <c r="AJ346" s="92">
        <f t="shared" si="105"/>
        <v>5</v>
      </c>
      <c r="AK346" s="92" t="str">
        <f t="shared" si="106"/>
        <v>H25AC2023.</v>
      </c>
      <c r="AL346" s="92" t="str">
        <f t="shared" si="107"/>
        <v>H25AC2023</v>
      </c>
      <c r="AM346" s="83"/>
      <c r="AN346" s="84"/>
      <c r="AO346" s="77"/>
    </row>
    <row r="347" spans="1:41" s="11" customFormat="1" ht="291.95" customHeight="1" x14ac:dyDescent="0.2">
      <c r="A347" s="110">
        <f>IF(ISBLANK(F347),"",COUNTA($F$2:F347))</f>
        <v>243</v>
      </c>
      <c r="B347" s="111">
        <f t="shared" si="109"/>
        <v>346</v>
      </c>
      <c r="C347" s="111">
        <v>2023</v>
      </c>
      <c r="D347" s="111" t="s">
        <v>2496</v>
      </c>
      <c r="E347" s="111" t="s">
        <v>637</v>
      </c>
      <c r="F347" s="112" t="s">
        <v>407</v>
      </c>
      <c r="G347" s="113" t="s">
        <v>665</v>
      </c>
      <c r="H347" s="114" t="s">
        <v>2411</v>
      </c>
      <c r="I347" s="114" t="s">
        <v>2412</v>
      </c>
      <c r="J347" s="114" t="s">
        <v>2413</v>
      </c>
      <c r="K347" s="114" t="s">
        <v>2414</v>
      </c>
      <c r="L347" s="113" t="s">
        <v>2339</v>
      </c>
      <c r="M347" s="113">
        <v>1</v>
      </c>
      <c r="N347" s="138">
        <v>45316</v>
      </c>
      <c r="O347" s="139">
        <v>45473</v>
      </c>
      <c r="P347" s="118">
        <f t="shared" si="108"/>
        <v>22.428571428571427</v>
      </c>
      <c r="Q347" s="125" t="s">
        <v>1055</v>
      </c>
      <c r="R347" s="113" t="s">
        <v>1734</v>
      </c>
      <c r="S347" s="111">
        <v>1</v>
      </c>
      <c r="T347" s="119"/>
      <c r="U347" s="120">
        <v>45502</v>
      </c>
      <c r="V347" s="121">
        <f t="shared" si="93"/>
        <v>0.96666666666666667</v>
      </c>
      <c r="W347" s="122">
        <f t="shared" si="94"/>
        <v>100</v>
      </c>
      <c r="X347" s="123">
        <f t="shared" si="95"/>
        <v>22.428571428571427</v>
      </c>
      <c r="Y347" s="123">
        <f t="shared" si="96"/>
        <v>22.428571428571427</v>
      </c>
      <c r="Z347" s="123">
        <f t="shared" si="97"/>
        <v>22.428571428571427</v>
      </c>
      <c r="AA347" s="111"/>
      <c r="AB347" s="111" t="str">
        <f t="shared" si="98"/>
        <v>CUMPLIDA</v>
      </c>
      <c r="AC347" s="111" t="str">
        <f t="shared" si="99"/>
        <v>CUMPLIDO</v>
      </c>
      <c r="AD347" s="111" t="str">
        <f t="shared" si="100"/>
        <v>CUMPLIDA PENDIENTE DE REVISIÓN DE LA CGR</v>
      </c>
      <c r="AE347" s="113" t="s">
        <v>2446</v>
      </c>
      <c r="AF347" s="98" t="str">
        <f t="shared" si="101"/>
        <v>H26AC2023</v>
      </c>
      <c r="AG347" s="78">
        <f t="shared" si="102"/>
        <v>1</v>
      </c>
      <c r="AH347" s="78" t="str">
        <f t="shared" si="103"/>
        <v>H26AC2023 - 1</v>
      </c>
      <c r="AI347" s="92">
        <f t="shared" si="104"/>
        <v>5</v>
      </c>
      <c r="AJ347" s="92">
        <f t="shared" si="105"/>
        <v>5</v>
      </c>
      <c r="AK347" s="92" t="str">
        <f t="shared" si="106"/>
        <v>H26AC2023.</v>
      </c>
      <c r="AL347" s="92" t="str">
        <f t="shared" si="107"/>
        <v>H26AC2023</v>
      </c>
      <c r="AM347" s="83"/>
      <c r="AN347" s="84"/>
      <c r="AO347" s="77"/>
    </row>
    <row r="348" spans="1:41" s="11" customFormat="1" ht="291.95" customHeight="1" x14ac:dyDescent="0.2">
      <c r="A348" s="110">
        <f>IF(ISBLANK(F348),"",COUNTA($F$2:F348))</f>
        <v>244</v>
      </c>
      <c r="B348" s="111">
        <f t="shared" si="109"/>
        <v>347</v>
      </c>
      <c r="C348" s="111">
        <v>2023</v>
      </c>
      <c r="D348" s="111" t="s">
        <v>2497</v>
      </c>
      <c r="E348" s="111" t="s">
        <v>408</v>
      </c>
      <c r="F348" s="112" t="s">
        <v>408</v>
      </c>
      <c r="G348" s="113" t="s">
        <v>15</v>
      </c>
      <c r="H348" s="114" t="s">
        <v>2415</v>
      </c>
      <c r="I348" s="114" t="s">
        <v>2416</v>
      </c>
      <c r="J348" s="114" t="s">
        <v>2417</v>
      </c>
      <c r="K348" s="114" t="s">
        <v>2331</v>
      </c>
      <c r="L348" s="113" t="s">
        <v>2132</v>
      </c>
      <c r="M348" s="113">
        <v>1</v>
      </c>
      <c r="N348" s="138">
        <v>45316</v>
      </c>
      <c r="O348" s="139">
        <v>45381</v>
      </c>
      <c r="P348" s="118">
        <f t="shared" si="108"/>
        <v>9.2857142857142865</v>
      </c>
      <c r="Q348" s="125" t="s">
        <v>1050</v>
      </c>
      <c r="R348" s="113" t="s">
        <v>1739</v>
      </c>
      <c r="S348" s="111">
        <v>1</v>
      </c>
      <c r="T348" s="119"/>
      <c r="U348" s="120"/>
      <c r="V348" s="121">
        <f t="shared" si="93"/>
        <v>-1512.7</v>
      </c>
      <c r="W348" s="122">
        <f t="shared" si="94"/>
        <v>100</v>
      </c>
      <c r="X348" s="123">
        <f t="shared" si="95"/>
        <v>9.2857142857142865</v>
      </c>
      <c r="Y348" s="123">
        <f t="shared" si="96"/>
        <v>9.2857142857142865</v>
      </c>
      <c r="Z348" s="123">
        <f t="shared" si="97"/>
        <v>9.2857142857142865</v>
      </c>
      <c r="AA348" s="111"/>
      <c r="AB348" s="111" t="str">
        <f t="shared" si="98"/>
        <v>CUMPLIDA</v>
      </c>
      <c r="AC348" s="111" t="str">
        <f t="shared" si="99"/>
        <v>CUMPLIDO</v>
      </c>
      <c r="AD348" s="111" t="str">
        <f t="shared" si="100"/>
        <v>CUMPLIDA PENDIENTE DE REVISIÓN DE LA CGR</v>
      </c>
      <c r="AE348" s="113" t="s">
        <v>2446</v>
      </c>
      <c r="AF348" s="98" t="str">
        <f t="shared" si="101"/>
        <v>H27AC2023</v>
      </c>
      <c r="AG348" s="78">
        <f t="shared" si="102"/>
        <v>1</v>
      </c>
      <c r="AH348" s="78" t="str">
        <f t="shared" si="103"/>
        <v>H27AC2023 - 1</v>
      </c>
      <c r="AI348" s="92">
        <f t="shared" si="104"/>
        <v>5</v>
      </c>
      <c r="AJ348" s="92">
        <f t="shared" si="105"/>
        <v>5</v>
      </c>
      <c r="AK348" s="92" t="str">
        <f t="shared" si="106"/>
        <v>H27AC2023.</v>
      </c>
      <c r="AL348" s="92" t="str">
        <f t="shared" si="107"/>
        <v>H27AC2023</v>
      </c>
      <c r="AM348" s="83"/>
      <c r="AN348" s="84"/>
      <c r="AO348" s="77"/>
    </row>
    <row r="349" spans="1:41" s="11" customFormat="1" ht="291.95" customHeight="1" x14ac:dyDescent="0.2">
      <c r="A349" s="110">
        <f>IF(ISBLANK(F349),"",COUNTA($F$2:F349))</f>
        <v>245</v>
      </c>
      <c r="B349" s="111">
        <f t="shared" si="109"/>
        <v>348</v>
      </c>
      <c r="C349" s="111">
        <v>2023</v>
      </c>
      <c r="D349" s="111" t="s">
        <v>2496</v>
      </c>
      <c r="E349" s="111" t="s">
        <v>2469</v>
      </c>
      <c r="F349" s="112" t="s">
        <v>1670</v>
      </c>
      <c r="G349" s="113" t="s">
        <v>15</v>
      </c>
      <c r="H349" s="114" t="s">
        <v>2418</v>
      </c>
      <c r="I349" s="114" t="s">
        <v>2419</v>
      </c>
      <c r="J349" s="114" t="s">
        <v>3766</v>
      </c>
      <c r="K349" s="114" t="s">
        <v>3516</v>
      </c>
      <c r="L349" s="113" t="s">
        <v>2867</v>
      </c>
      <c r="M349" s="113">
        <v>1</v>
      </c>
      <c r="N349" s="138">
        <v>45627</v>
      </c>
      <c r="O349" s="139">
        <v>45657</v>
      </c>
      <c r="P349" s="118">
        <f t="shared" si="108"/>
        <v>4.2857142857142856</v>
      </c>
      <c r="Q349" s="125" t="s">
        <v>1401</v>
      </c>
      <c r="R349" s="113" t="s">
        <v>1734</v>
      </c>
      <c r="S349" s="111">
        <v>0</v>
      </c>
      <c r="T349" s="119" t="s">
        <v>3517</v>
      </c>
      <c r="U349" s="120"/>
      <c r="V349" s="121">
        <f t="shared" si="93"/>
        <v>-1521.9</v>
      </c>
      <c r="W349" s="122">
        <f t="shared" si="94"/>
        <v>0</v>
      </c>
      <c r="X349" s="123">
        <f t="shared" si="95"/>
        <v>0</v>
      </c>
      <c r="Y349" s="123">
        <f t="shared" si="96"/>
        <v>0</v>
      </c>
      <c r="Z349" s="123">
        <f t="shared" si="97"/>
        <v>4.2857142857142856</v>
      </c>
      <c r="AA349" s="111"/>
      <c r="AB349" s="111" t="str">
        <f t="shared" si="98"/>
        <v>PRÓXIMA A VENCER</v>
      </c>
      <c r="AC349" s="111" t="str">
        <f t="shared" si="99"/>
        <v>PRÓXIMO A VENCER</v>
      </c>
      <c r="AD349" s="111" t="str">
        <f t="shared" si="100"/>
        <v>EN EJECUCIÓN</v>
      </c>
      <c r="AE349" s="113" t="s">
        <v>2446</v>
      </c>
      <c r="AF349" s="98" t="str">
        <f t="shared" si="101"/>
        <v>H28AC2023</v>
      </c>
      <c r="AG349" s="78">
        <f t="shared" si="102"/>
        <v>1</v>
      </c>
      <c r="AH349" s="78" t="str">
        <f t="shared" si="103"/>
        <v>H28AC2023 - 1</v>
      </c>
      <c r="AI349" s="92">
        <f t="shared" si="104"/>
        <v>2</v>
      </c>
      <c r="AJ349" s="92">
        <f t="shared" si="105"/>
        <v>2</v>
      </c>
      <c r="AK349" s="92" t="str">
        <f t="shared" si="106"/>
        <v>H28AC2023.</v>
      </c>
      <c r="AL349" s="92" t="str">
        <f t="shared" si="107"/>
        <v>H28AC2023</v>
      </c>
      <c r="AM349" s="83"/>
      <c r="AN349" s="84"/>
      <c r="AO349" s="77"/>
    </row>
    <row r="350" spans="1:41" s="11" customFormat="1" ht="291.95" customHeight="1" x14ac:dyDescent="0.2">
      <c r="A350" s="110">
        <f>IF(ISBLANK(F350),"",COUNTA($F$2:F350))</f>
        <v>246</v>
      </c>
      <c r="B350" s="111">
        <f t="shared" si="109"/>
        <v>349</v>
      </c>
      <c r="C350" s="111">
        <v>2023</v>
      </c>
      <c r="D350" s="111" t="s">
        <v>2496</v>
      </c>
      <c r="E350" s="111" t="s">
        <v>637</v>
      </c>
      <c r="F350" s="112" t="s">
        <v>407</v>
      </c>
      <c r="G350" s="113" t="s">
        <v>1503</v>
      </c>
      <c r="H350" s="114" t="s">
        <v>2420</v>
      </c>
      <c r="I350" s="114" t="s">
        <v>2421</v>
      </c>
      <c r="J350" s="114" t="s">
        <v>2422</v>
      </c>
      <c r="K350" s="114" t="s">
        <v>2331</v>
      </c>
      <c r="L350" s="113" t="s">
        <v>2132</v>
      </c>
      <c r="M350" s="113">
        <v>1</v>
      </c>
      <c r="N350" s="138">
        <v>45316</v>
      </c>
      <c r="O350" s="139">
        <v>45381</v>
      </c>
      <c r="P350" s="118">
        <f t="shared" si="108"/>
        <v>9.2857142857142865</v>
      </c>
      <c r="Q350" s="125" t="s">
        <v>1050</v>
      </c>
      <c r="R350" s="113" t="s">
        <v>1739</v>
      </c>
      <c r="S350" s="111">
        <v>1</v>
      </c>
      <c r="T350" s="119"/>
      <c r="U350" s="120"/>
      <c r="V350" s="121">
        <f t="shared" si="93"/>
        <v>-1512.7</v>
      </c>
      <c r="W350" s="122">
        <f t="shared" si="94"/>
        <v>100</v>
      </c>
      <c r="X350" s="123">
        <f t="shared" si="95"/>
        <v>9.2857142857142865</v>
      </c>
      <c r="Y350" s="123">
        <f t="shared" si="96"/>
        <v>9.2857142857142865</v>
      </c>
      <c r="Z350" s="123">
        <f t="shared" si="97"/>
        <v>9.2857142857142865</v>
      </c>
      <c r="AA350" s="111"/>
      <c r="AB350" s="111" t="str">
        <f t="shared" si="98"/>
        <v>CUMPLIDA</v>
      </c>
      <c r="AC350" s="111" t="str">
        <f t="shared" si="99"/>
        <v>PRÓXIMO A VENCER</v>
      </c>
      <c r="AD350" s="111" t="str">
        <f t="shared" si="100"/>
        <v>CUMPLIDA PENDIENTE DE REVISIÓN DE LA CGR</v>
      </c>
      <c r="AE350" s="113" t="s">
        <v>2446</v>
      </c>
      <c r="AF350" s="98" t="str">
        <f t="shared" si="101"/>
        <v>H29AC2023</v>
      </c>
      <c r="AG350" s="78">
        <f t="shared" si="102"/>
        <v>1</v>
      </c>
      <c r="AH350" s="78" t="str">
        <f t="shared" si="103"/>
        <v>H29AC2023 - 1</v>
      </c>
      <c r="AI350" s="92">
        <f t="shared" si="104"/>
        <v>5</v>
      </c>
      <c r="AJ350" s="92">
        <f t="shared" si="105"/>
        <v>2</v>
      </c>
      <c r="AK350" s="92" t="str">
        <f t="shared" si="106"/>
        <v>H29AC2023.</v>
      </c>
      <c r="AL350" s="92" t="str">
        <f t="shared" si="107"/>
        <v>H29AC2023</v>
      </c>
      <c r="AM350" s="83"/>
      <c r="AN350" s="84"/>
      <c r="AO350" s="77"/>
    </row>
    <row r="351" spans="1:41" s="11" customFormat="1" ht="291.95" customHeight="1" x14ac:dyDescent="0.2">
      <c r="A351" s="110" t="str">
        <f>IF(ISBLANK(F351),"",COUNTA($F$2:F351))</f>
        <v/>
      </c>
      <c r="B351" s="111">
        <f t="shared" si="109"/>
        <v>350</v>
      </c>
      <c r="C351" s="111">
        <v>2023</v>
      </c>
      <c r="D351" s="111" t="s">
        <v>2496</v>
      </c>
      <c r="E351" s="111"/>
      <c r="F351" s="112"/>
      <c r="G351" s="113" t="s">
        <v>1503</v>
      </c>
      <c r="H351" s="114" t="s">
        <v>2423</v>
      </c>
      <c r="I351" s="114" t="s">
        <v>2421</v>
      </c>
      <c r="J351" s="114" t="s">
        <v>2424</v>
      </c>
      <c r="K351" s="114" t="s">
        <v>2425</v>
      </c>
      <c r="L351" s="113" t="s">
        <v>2426</v>
      </c>
      <c r="M351" s="113">
        <v>2</v>
      </c>
      <c r="N351" s="138">
        <v>45327</v>
      </c>
      <c r="O351" s="139">
        <v>45657</v>
      </c>
      <c r="P351" s="118">
        <f t="shared" si="108"/>
        <v>47.142857142857146</v>
      </c>
      <c r="Q351" s="125" t="s">
        <v>1050</v>
      </c>
      <c r="R351" s="113" t="s">
        <v>1739</v>
      </c>
      <c r="S351" s="111">
        <v>0.8</v>
      </c>
      <c r="T351" s="119"/>
      <c r="U351" s="120"/>
      <c r="V351" s="121">
        <f t="shared" si="93"/>
        <v>-1521.9</v>
      </c>
      <c r="W351" s="122">
        <f t="shared" si="94"/>
        <v>40</v>
      </c>
      <c r="X351" s="123">
        <f t="shared" si="95"/>
        <v>18.857142857142858</v>
      </c>
      <c r="Y351" s="123">
        <f t="shared" si="96"/>
        <v>18.857142857142858</v>
      </c>
      <c r="Z351" s="123">
        <f t="shared" si="97"/>
        <v>47.142857142857146</v>
      </c>
      <c r="AA351" s="111"/>
      <c r="AB351" s="111" t="str">
        <f t="shared" si="98"/>
        <v>PRÓXIMA A VENCER</v>
      </c>
      <c r="AC351" s="111" t="str">
        <f t="shared" si="99"/>
        <v/>
      </c>
      <c r="AD351" s="111" t="str">
        <f t="shared" si="100"/>
        <v>EN EJECUCIÓN</v>
      </c>
      <c r="AE351" s="113" t="s">
        <v>2446</v>
      </c>
      <c r="AF351" s="98" t="str">
        <f t="shared" si="101"/>
        <v>H29AC2023</v>
      </c>
      <c r="AG351" s="78">
        <f t="shared" si="102"/>
        <v>2</v>
      </c>
      <c r="AH351" s="78" t="str">
        <f t="shared" si="103"/>
        <v>H29AC2023 - 2</v>
      </c>
      <c r="AI351" s="92">
        <f t="shared" si="104"/>
        <v>2</v>
      </c>
      <c r="AJ351" s="92">
        <f t="shared" si="105"/>
        <v>2</v>
      </c>
      <c r="AK351" s="92" t="str">
        <f t="shared" si="106"/>
        <v>H29AC2023.</v>
      </c>
      <c r="AL351" s="92" t="str">
        <f t="shared" si="107"/>
        <v>H29AC2023</v>
      </c>
      <c r="AM351" s="83"/>
      <c r="AN351" s="84"/>
      <c r="AO351" s="77"/>
    </row>
    <row r="352" spans="1:41" s="11" customFormat="1" ht="291.95" customHeight="1" x14ac:dyDescent="0.2">
      <c r="A352" s="110">
        <f>IF(ISBLANK(F352),"",COUNTA($F$2:F352))</f>
        <v>247</v>
      </c>
      <c r="B352" s="111">
        <f t="shared" si="109"/>
        <v>351</v>
      </c>
      <c r="C352" s="111">
        <v>2023</v>
      </c>
      <c r="D352" s="111" t="s">
        <v>2496</v>
      </c>
      <c r="E352" s="111" t="s">
        <v>2466</v>
      </c>
      <c r="F352" s="112" t="s">
        <v>2457</v>
      </c>
      <c r="G352" s="113" t="s">
        <v>15</v>
      </c>
      <c r="H352" s="114" t="s">
        <v>2427</v>
      </c>
      <c r="I352" s="114" t="s">
        <v>2428</v>
      </c>
      <c r="J352" s="114" t="s">
        <v>2429</v>
      </c>
      <c r="K352" s="114" t="s">
        <v>2331</v>
      </c>
      <c r="L352" s="113" t="s">
        <v>2132</v>
      </c>
      <c r="M352" s="113">
        <v>1</v>
      </c>
      <c r="N352" s="138">
        <v>45316</v>
      </c>
      <c r="O352" s="139">
        <v>45381</v>
      </c>
      <c r="P352" s="118">
        <f t="shared" si="108"/>
        <v>9.2857142857142865</v>
      </c>
      <c r="Q352" s="125" t="s">
        <v>1053</v>
      </c>
      <c r="R352" s="113" t="s">
        <v>1734</v>
      </c>
      <c r="S352" s="111">
        <v>1</v>
      </c>
      <c r="T352" s="119"/>
      <c r="U352" s="120"/>
      <c r="V352" s="121">
        <f t="shared" si="93"/>
        <v>-1512.7</v>
      </c>
      <c r="W352" s="122">
        <f t="shared" si="94"/>
        <v>100</v>
      </c>
      <c r="X352" s="123">
        <f t="shared" si="95"/>
        <v>9.2857142857142865</v>
      </c>
      <c r="Y352" s="123">
        <f t="shared" si="96"/>
        <v>9.2857142857142865</v>
      </c>
      <c r="Z352" s="123">
        <f t="shared" si="97"/>
        <v>9.2857142857142865</v>
      </c>
      <c r="AA352" s="111"/>
      <c r="AB352" s="111" t="str">
        <f t="shared" si="98"/>
        <v>CUMPLIDA</v>
      </c>
      <c r="AC352" s="111" t="str">
        <f t="shared" si="99"/>
        <v>CUMPLIDO</v>
      </c>
      <c r="AD352" s="111" t="str">
        <f t="shared" si="100"/>
        <v>CUMPLIDA PENDIENTE DE REVISIÓN DE LA CGR</v>
      </c>
      <c r="AE352" s="113" t="s">
        <v>2446</v>
      </c>
      <c r="AF352" s="98" t="str">
        <f t="shared" si="101"/>
        <v>H30AC2023</v>
      </c>
      <c r="AG352" s="78">
        <f t="shared" si="102"/>
        <v>1</v>
      </c>
      <c r="AH352" s="78" t="str">
        <f t="shared" si="103"/>
        <v>H30AC2023 - 1</v>
      </c>
      <c r="AI352" s="92">
        <f t="shared" si="104"/>
        <v>5</v>
      </c>
      <c r="AJ352" s="92">
        <f t="shared" si="105"/>
        <v>5</v>
      </c>
      <c r="AK352" s="92" t="str">
        <f t="shared" si="106"/>
        <v>H30AC2023.</v>
      </c>
      <c r="AL352" s="92" t="str">
        <f t="shared" si="107"/>
        <v>H30AC2023</v>
      </c>
      <c r="AM352" s="83"/>
      <c r="AN352" s="84"/>
      <c r="AO352" s="77"/>
    </row>
    <row r="353" spans="1:41" s="11" customFormat="1" ht="291.95" customHeight="1" x14ac:dyDescent="0.2">
      <c r="A353" s="110">
        <f>IF(ISBLANK(F353),"",COUNTA($F$2:F353))</f>
        <v>248</v>
      </c>
      <c r="B353" s="111">
        <f t="shared" si="109"/>
        <v>352</v>
      </c>
      <c r="C353" s="111">
        <v>2023</v>
      </c>
      <c r="D353" s="111" t="s">
        <v>2497</v>
      </c>
      <c r="E353" s="111" t="s">
        <v>637</v>
      </c>
      <c r="F353" s="112" t="s">
        <v>1510</v>
      </c>
      <c r="G353" s="113" t="s">
        <v>15</v>
      </c>
      <c r="H353" s="114" t="s">
        <v>2430</v>
      </c>
      <c r="I353" s="114" t="s">
        <v>2431</v>
      </c>
      <c r="J353" s="114" t="s">
        <v>2140</v>
      </c>
      <c r="K353" s="114" t="s">
        <v>2141</v>
      </c>
      <c r="L353" s="113" t="s">
        <v>2142</v>
      </c>
      <c r="M353" s="113">
        <v>1</v>
      </c>
      <c r="N353" s="138">
        <v>45316</v>
      </c>
      <c r="O353" s="139">
        <v>45381</v>
      </c>
      <c r="P353" s="118">
        <f t="shared" si="108"/>
        <v>9.2857142857142865</v>
      </c>
      <c r="Q353" s="125" t="s">
        <v>2447</v>
      </c>
      <c r="R353" s="113" t="s">
        <v>1734</v>
      </c>
      <c r="S353" s="111">
        <v>1</v>
      </c>
      <c r="T353" s="119"/>
      <c r="U353" s="120">
        <v>45519</v>
      </c>
      <c r="V353" s="121">
        <f t="shared" si="93"/>
        <v>4.5999999999999996</v>
      </c>
      <c r="W353" s="122">
        <f t="shared" si="94"/>
        <v>100</v>
      </c>
      <c r="X353" s="123">
        <f t="shared" si="95"/>
        <v>9.2857142857142865</v>
      </c>
      <c r="Y353" s="123">
        <f t="shared" si="96"/>
        <v>9.2857142857142865</v>
      </c>
      <c r="Z353" s="123">
        <f t="shared" si="97"/>
        <v>9.2857142857142865</v>
      </c>
      <c r="AA353" s="111"/>
      <c r="AB353" s="111" t="str">
        <f t="shared" si="98"/>
        <v>CUMPLIDA</v>
      </c>
      <c r="AC353" s="111" t="str">
        <f t="shared" si="99"/>
        <v>CUMPLIDO</v>
      </c>
      <c r="AD353" s="111" t="str">
        <f t="shared" si="100"/>
        <v>CUMPLIDA PENDIENTE DE REVISIÓN DE LA CGR</v>
      </c>
      <c r="AE353" s="113" t="s">
        <v>2446</v>
      </c>
      <c r="AF353" s="98" t="str">
        <f t="shared" si="101"/>
        <v>H31AC2023</v>
      </c>
      <c r="AG353" s="78">
        <f t="shared" si="102"/>
        <v>1</v>
      </c>
      <c r="AH353" s="78" t="str">
        <f t="shared" si="103"/>
        <v>H31AC2023 - 1</v>
      </c>
      <c r="AI353" s="92">
        <f t="shared" si="104"/>
        <v>5</v>
      </c>
      <c r="AJ353" s="92">
        <f t="shared" si="105"/>
        <v>5</v>
      </c>
      <c r="AK353" s="92" t="str">
        <f t="shared" si="106"/>
        <v>H31AC2023.</v>
      </c>
      <c r="AL353" s="92" t="str">
        <f t="shared" si="107"/>
        <v>H31AC2023</v>
      </c>
      <c r="AM353" s="83"/>
      <c r="AN353" s="84"/>
      <c r="AO353" s="77"/>
    </row>
    <row r="354" spans="1:41" s="11" customFormat="1" ht="291.95" customHeight="1" x14ac:dyDescent="0.2">
      <c r="A354" s="110" t="str">
        <f>IF(ISBLANK(F354),"",COUNTA($F$2:F354))</f>
        <v/>
      </c>
      <c r="B354" s="111">
        <f t="shared" si="109"/>
        <v>353</v>
      </c>
      <c r="C354" s="111">
        <v>2023</v>
      </c>
      <c r="D354" s="111" t="s">
        <v>2497</v>
      </c>
      <c r="E354" s="111"/>
      <c r="F354" s="112"/>
      <c r="G354" s="113" t="s">
        <v>15</v>
      </c>
      <c r="H354" s="114" t="s">
        <v>2432</v>
      </c>
      <c r="I354" s="114" t="s">
        <v>2431</v>
      </c>
      <c r="J354" s="114" t="s">
        <v>2433</v>
      </c>
      <c r="K354" s="114" t="s">
        <v>2331</v>
      </c>
      <c r="L354" s="113" t="s">
        <v>2132</v>
      </c>
      <c r="M354" s="113">
        <v>1</v>
      </c>
      <c r="N354" s="138">
        <v>45316</v>
      </c>
      <c r="O354" s="139">
        <v>45381</v>
      </c>
      <c r="P354" s="118">
        <f t="shared" si="108"/>
        <v>9.2857142857142865</v>
      </c>
      <c r="Q354" s="125" t="s">
        <v>2447</v>
      </c>
      <c r="R354" s="113" t="s">
        <v>1734</v>
      </c>
      <c r="S354" s="111">
        <v>1</v>
      </c>
      <c r="T354" s="119"/>
      <c r="U354" s="120"/>
      <c r="V354" s="121">
        <f t="shared" si="93"/>
        <v>-1512.7</v>
      </c>
      <c r="W354" s="122">
        <f t="shared" si="94"/>
        <v>100</v>
      </c>
      <c r="X354" s="123">
        <f t="shared" si="95"/>
        <v>9.2857142857142865</v>
      </c>
      <c r="Y354" s="123">
        <f t="shared" si="96"/>
        <v>9.2857142857142865</v>
      </c>
      <c r="Z354" s="123">
        <f t="shared" si="97"/>
        <v>9.2857142857142865</v>
      </c>
      <c r="AA354" s="111"/>
      <c r="AB354" s="111" t="str">
        <f t="shared" si="98"/>
        <v>CUMPLIDA</v>
      </c>
      <c r="AC354" s="111" t="str">
        <f t="shared" si="99"/>
        <v/>
      </c>
      <c r="AD354" s="111" t="str">
        <f t="shared" si="100"/>
        <v>CUMPLIDA PENDIENTE DE REVISIÓN DE LA CGR</v>
      </c>
      <c r="AE354" s="113" t="s">
        <v>2446</v>
      </c>
      <c r="AF354" s="98" t="str">
        <f t="shared" si="101"/>
        <v>H31AC2023</v>
      </c>
      <c r="AG354" s="78">
        <f t="shared" si="102"/>
        <v>2</v>
      </c>
      <c r="AH354" s="78" t="str">
        <f t="shared" si="103"/>
        <v>H31AC2023 - 2</v>
      </c>
      <c r="AI354" s="92">
        <f t="shared" si="104"/>
        <v>5</v>
      </c>
      <c r="AJ354" s="92">
        <f t="shared" si="105"/>
        <v>5</v>
      </c>
      <c r="AK354" s="92" t="str">
        <f t="shared" si="106"/>
        <v>H31AC2023.</v>
      </c>
      <c r="AL354" s="92" t="str">
        <f t="shared" si="107"/>
        <v>H31AC2023</v>
      </c>
      <c r="AM354" s="83"/>
      <c r="AN354" s="84"/>
      <c r="AO354" s="77"/>
    </row>
    <row r="355" spans="1:41" s="11" customFormat="1" ht="291.95" customHeight="1" x14ac:dyDescent="0.2">
      <c r="A355" s="110">
        <f>IF(ISBLANK(F355),"",COUNTA($F$2:F355))</f>
        <v>249</v>
      </c>
      <c r="B355" s="111">
        <f t="shared" si="109"/>
        <v>354</v>
      </c>
      <c r="C355" s="111">
        <v>2023</v>
      </c>
      <c r="D355" s="111" t="s">
        <v>2498</v>
      </c>
      <c r="E355" s="111" t="s">
        <v>408</v>
      </c>
      <c r="F355" s="112" t="s">
        <v>408</v>
      </c>
      <c r="G355" s="113" t="s">
        <v>1502</v>
      </c>
      <c r="H355" s="114" t="s">
        <v>2434</v>
      </c>
      <c r="I355" s="114" t="s">
        <v>2452</v>
      </c>
      <c r="J355" s="140" t="s">
        <v>2333</v>
      </c>
      <c r="K355" s="140" t="s">
        <v>2435</v>
      </c>
      <c r="L355" s="113" t="s">
        <v>2436</v>
      </c>
      <c r="M355" s="113">
        <v>1</v>
      </c>
      <c r="N355" s="138">
        <v>45316</v>
      </c>
      <c r="O355" s="139">
        <v>45381</v>
      </c>
      <c r="P355" s="118">
        <f t="shared" si="108"/>
        <v>9.2857142857142865</v>
      </c>
      <c r="Q355" s="125" t="s">
        <v>1248</v>
      </c>
      <c r="R355" s="113" t="s">
        <v>1739</v>
      </c>
      <c r="S355" s="111">
        <v>0</v>
      </c>
      <c r="T355" s="119"/>
      <c r="U355" s="120"/>
      <c r="V355" s="121">
        <f t="shared" si="93"/>
        <v>-1512.7</v>
      </c>
      <c r="W355" s="122">
        <f t="shared" si="94"/>
        <v>0</v>
      </c>
      <c r="X355" s="123">
        <f t="shared" si="95"/>
        <v>0</v>
      </c>
      <c r="Y355" s="123">
        <f t="shared" si="96"/>
        <v>0</v>
      </c>
      <c r="Z355" s="123">
        <f t="shared" si="97"/>
        <v>9.2857142857142865</v>
      </c>
      <c r="AA355" s="111"/>
      <c r="AB355" s="111" t="str">
        <f t="shared" si="98"/>
        <v>VENCIDA</v>
      </c>
      <c r="AC355" s="111" t="str">
        <f t="shared" si="99"/>
        <v>VENCIDO</v>
      </c>
      <c r="AD355" s="111" t="str">
        <f t="shared" si="100"/>
        <v>VENCIDA</v>
      </c>
      <c r="AE355" s="113" t="s">
        <v>2446</v>
      </c>
      <c r="AF355" s="98" t="str">
        <f t="shared" si="101"/>
        <v>H32AC2023</v>
      </c>
      <c r="AG355" s="78">
        <f t="shared" si="102"/>
        <v>1</v>
      </c>
      <c r="AH355" s="78" t="str">
        <f t="shared" si="103"/>
        <v>H32AC2023 - 1</v>
      </c>
      <c r="AI355" s="92">
        <f t="shared" si="104"/>
        <v>1</v>
      </c>
      <c r="AJ355" s="92">
        <f t="shared" si="105"/>
        <v>1</v>
      </c>
      <c r="AK355" s="92" t="str">
        <f t="shared" si="106"/>
        <v>H32AC2023.</v>
      </c>
      <c r="AL355" s="92" t="str">
        <f t="shared" si="107"/>
        <v>H32AC2023</v>
      </c>
      <c r="AM355" s="83"/>
      <c r="AN355" s="84"/>
      <c r="AO355" s="77"/>
    </row>
    <row r="356" spans="1:41" s="11" customFormat="1" ht="291.95" customHeight="1" x14ac:dyDescent="0.2">
      <c r="A356" s="110">
        <f>IF(ISBLANK(F356),"",COUNTA($F$2:F356))</f>
        <v>250</v>
      </c>
      <c r="B356" s="111">
        <f t="shared" si="109"/>
        <v>355</v>
      </c>
      <c r="C356" s="111">
        <v>2023</v>
      </c>
      <c r="D356" s="111" t="s">
        <v>2498</v>
      </c>
      <c r="E356" s="111" t="s">
        <v>2469</v>
      </c>
      <c r="F356" s="112" t="s">
        <v>1759</v>
      </c>
      <c r="G356" s="113" t="s">
        <v>15</v>
      </c>
      <c r="H356" s="114" t="s">
        <v>2437</v>
      </c>
      <c r="I356" s="114" t="s">
        <v>2438</v>
      </c>
      <c r="J356" s="114" t="s">
        <v>2439</v>
      </c>
      <c r="K356" s="114" t="s">
        <v>2399</v>
      </c>
      <c r="L356" s="113" t="s">
        <v>2132</v>
      </c>
      <c r="M356" s="113">
        <v>1</v>
      </c>
      <c r="N356" s="138">
        <v>45316</v>
      </c>
      <c r="O356" s="139">
        <v>45381</v>
      </c>
      <c r="P356" s="118">
        <f t="shared" si="108"/>
        <v>9.2857142857142865</v>
      </c>
      <c r="Q356" s="125" t="s">
        <v>1053</v>
      </c>
      <c r="R356" s="113" t="s">
        <v>1734</v>
      </c>
      <c r="S356" s="111">
        <v>1</v>
      </c>
      <c r="T356" s="119"/>
      <c r="U356" s="120"/>
      <c r="V356" s="121">
        <f t="shared" si="93"/>
        <v>-1512.7</v>
      </c>
      <c r="W356" s="122">
        <f t="shared" si="94"/>
        <v>100</v>
      </c>
      <c r="X356" s="123">
        <f t="shared" si="95"/>
        <v>9.2857142857142865</v>
      </c>
      <c r="Y356" s="123">
        <f t="shared" si="96"/>
        <v>9.2857142857142865</v>
      </c>
      <c r="Z356" s="123">
        <f t="shared" si="97"/>
        <v>9.2857142857142865</v>
      </c>
      <c r="AA356" s="111"/>
      <c r="AB356" s="111" t="str">
        <f t="shared" si="98"/>
        <v>CUMPLIDA</v>
      </c>
      <c r="AC356" s="111" t="str">
        <f t="shared" si="99"/>
        <v>CUMPLIDO</v>
      </c>
      <c r="AD356" s="111" t="str">
        <f t="shared" si="100"/>
        <v>CUMPLIDA PENDIENTE DE REVISIÓN DE LA CGR</v>
      </c>
      <c r="AE356" s="113" t="s">
        <v>2446</v>
      </c>
      <c r="AF356" s="98" t="str">
        <f t="shared" si="101"/>
        <v>H33AC2023</v>
      </c>
      <c r="AG356" s="78">
        <f t="shared" si="102"/>
        <v>1</v>
      </c>
      <c r="AH356" s="78" t="str">
        <f t="shared" si="103"/>
        <v>H33AC2023 - 1</v>
      </c>
      <c r="AI356" s="92">
        <f t="shared" si="104"/>
        <v>5</v>
      </c>
      <c r="AJ356" s="92">
        <f t="shared" si="105"/>
        <v>5</v>
      </c>
      <c r="AK356" s="92" t="str">
        <f t="shared" si="106"/>
        <v>H33AC2023.</v>
      </c>
      <c r="AL356" s="92" t="str">
        <f t="shared" si="107"/>
        <v>H33AC2023</v>
      </c>
      <c r="AM356" s="83"/>
      <c r="AN356" s="84"/>
      <c r="AO356" s="77"/>
    </row>
    <row r="357" spans="1:41" s="11" customFormat="1" ht="291.95" customHeight="1" x14ac:dyDescent="0.2">
      <c r="A357" s="110" t="str">
        <f>IF(ISBLANK(F357),"",COUNTA($F$2:F357))</f>
        <v/>
      </c>
      <c r="B357" s="111">
        <f t="shared" si="109"/>
        <v>356</v>
      </c>
      <c r="C357" s="111">
        <v>2023</v>
      </c>
      <c r="D357" s="111" t="s">
        <v>2498</v>
      </c>
      <c r="E357" s="111"/>
      <c r="F357" s="111"/>
      <c r="G357" s="113" t="s">
        <v>15</v>
      </c>
      <c r="H357" s="114" t="s">
        <v>2440</v>
      </c>
      <c r="I357" s="114" t="s">
        <v>2438</v>
      </c>
      <c r="J357" s="141" t="s">
        <v>2441</v>
      </c>
      <c r="K357" s="141" t="s">
        <v>2442</v>
      </c>
      <c r="L357" s="142" t="s">
        <v>2443</v>
      </c>
      <c r="M357" s="142">
        <v>1</v>
      </c>
      <c r="N357" s="143">
        <v>45317</v>
      </c>
      <c r="O357" s="143">
        <v>45449</v>
      </c>
      <c r="P357" s="118">
        <f t="shared" si="108"/>
        <v>18.857142857142858</v>
      </c>
      <c r="Q357" s="125" t="s">
        <v>1053</v>
      </c>
      <c r="R357" s="113" t="s">
        <v>1734</v>
      </c>
      <c r="S357" s="111">
        <v>1</v>
      </c>
      <c r="T357" s="119"/>
      <c r="U357" s="120">
        <v>45568</v>
      </c>
      <c r="V357" s="121">
        <f t="shared" si="93"/>
        <v>3.9666666666666668</v>
      </c>
      <c r="W357" s="122">
        <f t="shared" si="94"/>
        <v>100</v>
      </c>
      <c r="X357" s="123">
        <f t="shared" si="95"/>
        <v>18.857142857142858</v>
      </c>
      <c r="Y357" s="123">
        <f t="shared" si="96"/>
        <v>18.857142857142858</v>
      </c>
      <c r="Z357" s="123">
        <f t="shared" si="97"/>
        <v>18.857142857142858</v>
      </c>
      <c r="AA357" s="111"/>
      <c r="AB357" s="111" t="str">
        <f t="shared" si="98"/>
        <v>CUMPLIDA</v>
      </c>
      <c r="AC357" s="111" t="str">
        <f t="shared" si="99"/>
        <v/>
      </c>
      <c r="AD357" s="111" t="str">
        <f t="shared" si="100"/>
        <v>CUMPLIDA PENDIENTE DE REVISIÓN DE LA CGR</v>
      </c>
      <c r="AE357" s="113" t="s">
        <v>2446</v>
      </c>
      <c r="AF357" s="98" t="str">
        <f t="shared" si="101"/>
        <v>H33AC2023</v>
      </c>
      <c r="AG357" s="78">
        <f t="shared" si="102"/>
        <v>2</v>
      </c>
      <c r="AH357" s="78" t="str">
        <f t="shared" si="103"/>
        <v>H33AC2023 - 2</v>
      </c>
      <c r="AI357" s="92">
        <f t="shared" si="104"/>
        <v>5</v>
      </c>
      <c r="AJ357" s="92">
        <f t="shared" si="105"/>
        <v>5</v>
      </c>
      <c r="AK357" s="92" t="str">
        <f t="shared" si="106"/>
        <v>H33AC2023.</v>
      </c>
      <c r="AL357" s="92" t="str">
        <f t="shared" si="107"/>
        <v>H33AC2023</v>
      </c>
      <c r="AM357" s="83"/>
      <c r="AN357" s="84"/>
      <c r="AO357" s="77"/>
    </row>
    <row r="358" spans="1:41" s="11" customFormat="1" ht="291.95" customHeight="1" x14ac:dyDescent="0.2">
      <c r="A358" s="110" t="str">
        <f>IF(ISBLANK(F358),"",COUNTA($F$2:F358))</f>
        <v/>
      </c>
      <c r="B358" s="111">
        <f t="shared" si="109"/>
        <v>357</v>
      </c>
      <c r="C358" s="111">
        <v>2023</v>
      </c>
      <c r="D358" s="111" t="s">
        <v>2498</v>
      </c>
      <c r="E358" s="111"/>
      <c r="F358" s="111"/>
      <c r="G358" s="113" t="s">
        <v>15</v>
      </c>
      <c r="H358" s="114" t="s">
        <v>2444</v>
      </c>
      <c r="I358" s="114" t="s">
        <v>2438</v>
      </c>
      <c r="J358" s="141" t="s">
        <v>2528</v>
      </c>
      <c r="K358" s="141" t="s">
        <v>3060</v>
      </c>
      <c r="L358" s="142" t="s">
        <v>2445</v>
      </c>
      <c r="M358" s="125">
        <v>1</v>
      </c>
      <c r="N358" s="139">
        <v>45317</v>
      </c>
      <c r="O358" s="139">
        <v>45657</v>
      </c>
      <c r="P358" s="118">
        <f t="shared" si="108"/>
        <v>48.571428571428569</v>
      </c>
      <c r="Q358" s="125" t="s">
        <v>1053</v>
      </c>
      <c r="R358" s="113" t="s">
        <v>1734</v>
      </c>
      <c r="S358" s="111">
        <v>1</v>
      </c>
      <c r="T358" s="119"/>
      <c r="U358" s="120">
        <v>45568</v>
      </c>
      <c r="V358" s="121">
        <f t="shared" si="93"/>
        <v>-2.9666666666666668</v>
      </c>
      <c r="W358" s="122">
        <f t="shared" si="94"/>
        <v>100</v>
      </c>
      <c r="X358" s="123">
        <f t="shared" si="95"/>
        <v>48.571428571428569</v>
      </c>
      <c r="Y358" s="123">
        <f t="shared" si="96"/>
        <v>48.571428571428569</v>
      </c>
      <c r="Z358" s="123">
        <f t="shared" si="97"/>
        <v>48.571428571428569</v>
      </c>
      <c r="AA358" s="111"/>
      <c r="AB358" s="111" t="str">
        <f t="shared" si="98"/>
        <v>CUMPLIDA</v>
      </c>
      <c r="AC358" s="111" t="str">
        <f t="shared" si="99"/>
        <v/>
      </c>
      <c r="AD358" s="111" t="str">
        <f t="shared" si="100"/>
        <v>CUMPLIDA PENDIENTE DE REVISIÓN DE LA CGR</v>
      </c>
      <c r="AE358" s="113" t="s">
        <v>2446</v>
      </c>
      <c r="AF358" s="98" t="str">
        <f t="shared" si="101"/>
        <v>H33AC2023</v>
      </c>
      <c r="AG358" s="78">
        <f t="shared" si="102"/>
        <v>3</v>
      </c>
      <c r="AH358" s="78" t="str">
        <f t="shared" si="103"/>
        <v>H33AC2023 - 3</v>
      </c>
      <c r="AI358" s="92">
        <f t="shared" si="104"/>
        <v>5</v>
      </c>
      <c r="AJ358" s="92">
        <f t="shared" si="105"/>
        <v>5</v>
      </c>
      <c r="AK358" s="92" t="str">
        <f t="shared" si="106"/>
        <v>H33AC2023.</v>
      </c>
      <c r="AL358" s="92" t="str">
        <f t="shared" si="107"/>
        <v>H33AC2023</v>
      </c>
      <c r="AM358" s="83"/>
      <c r="AN358" s="84"/>
      <c r="AO358" s="77"/>
    </row>
    <row r="359" spans="1:41" s="11" customFormat="1" ht="291.95" customHeight="1" x14ac:dyDescent="0.2">
      <c r="A359" s="110">
        <f>IF(ISBLANK(F359),"",COUNTA($F$2:F359))</f>
        <v>251</v>
      </c>
      <c r="B359" s="111">
        <f t="shared" si="109"/>
        <v>358</v>
      </c>
      <c r="C359" s="111">
        <v>2023</v>
      </c>
      <c r="D359" s="111" t="s">
        <v>2497</v>
      </c>
      <c r="E359" s="111" t="s">
        <v>637</v>
      </c>
      <c r="F359" s="111" t="s">
        <v>776</v>
      </c>
      <c r="G359" s="113" t="s">
        <v>1180</v>
      </c>
      <c r="H359" s="114" t="s">
        <v>2219</v>
      </c>
      <c r="I359" s="114" t="s">
        <v>2220</v>
      </c>
      <c r="J359" s="114" t="s">
        <v>2221</v>
      </c>
      <c r="K359" s="140" t="s">
        <v>2153</v>
      </c>
      <c r="L359" s="113" t="s">
        <v>2132</v>
      </c>
      <c r="M359" s="113">
        <v>1</v>
      </c>
      <c r="N359" s="144">
        <v>45318</v>
      </c>
      <c r="O359" s="144">
        <v>45381</v>
      </c>
      <c r="P359" s="118">
        <f t="shared" si="108"/>
        <v>9</v>
      </c>
      <c r="Q359" s="145" t="s">
        <v>1055</v>
      </c>
      <c r="R359" s="145" t="s">
        <v>1734</v>
      </c>
      <c r="S359" s="111">
        <v>1</v>
      </c>
      <c r="T359" s="119"/>
      <c r="U359" s="120"/>
      <c r="V359" s="121">
        <f t="shared" si="93"/>
        <v>-1512.7</v>
      </c>
      <c r="W359" s="122">
        <f t="shared" si="94"/>
        <v>100</v>
      </c>
      <c r="X359" s="123">
        <f t="shared" si="95"/>
        <v>9</v>
      </c>
      <c r="Y359" s="123">
        <f t="shared" si="96"/>
        <v>9</v>
      </c>
      <c r="Z359" s="123">
        <f t="shared" si="97"/>
        <v>9</v>
      </c>
      <c r="AA359" s="111"/>
      <c r="AB359" s="111" t="str">
        <f t="shared" si="98"/>
        <v>CUMPLIDA</v>
      </c>
      <c r="AC359" s="111" t="str">
        <f t="shared" si="99"/>
        <v>CUMPLIDO</v>
      </c>
      <c r="AD359" s="111" t="str">
        <f t="shared" si="100"/>
        <v>CUMPLIDA PENDIENTE DE REVISIÓN DE LA CGR</v>
      </c>
      <c r="AE359" s="113" t="s">
        <v>2304</v>
      </c>
      <c r="AF359" s="98" t="str">
        <f t="shared" si="101"/>
        <v>H1AEFCAT1765-2023-1</v>
      </c>
      <c r="AG359" s="78">
        <f t="shared" si="102"/>
        <v>1</v>
      </c>
      <c r="AH359" s="78" t="str">
        <f t="shared" si="103"/>
        <v>H1AEFCAT1765-2023-1 - 1</v>
      </c>
      <c r="AI359" s="92">
        <f t="shared" si="104"/>
        <v>5</v>
      </c>
      <c r="AJ359" s="92">
        <f t="shared" si="105"/>
        <v>5</v>
      </c>
      <c r="AK359" s="92" t="str">
        <f t="shared" si="106"/>
        <v>H1AEFCAT1765-2023-1.</v>
      </c>
      <c r="AL359" s="92" t="str">
        <f t="shared" si="107"/>
        <v>H1AEFCAT1765-2023-1</v>
      </c>
      <c r="AM359" s="83"/>
      <c r="AN359" s="84"/>
      <c r="AO359" s="77"/>
    </row>
    <row r="360" spans="1:41" s="11" customFormat="1" ht="291.95" customHeight="1" x14ac:dyDescent="0.2">
      <c r="A360" s="110">
        <f>IF(ISBLANK(F360),"",COUNTA($F$2:F360))</f>
        <v>252</v>
      </c>
      <c r="B360" s="111">
        <f t="shared" si="109"/>
        <v>359</v>
      </c>
      <c r="C360" s="111">
        <v>2023</v>
      </c>
      <c r="D360" s="111" t="s">
        <v>2497</v>
      </c>
      <c r="E360" s="111" t="s">
        <v>637</v>
      </c>
      <c r="F360" s="111" t="s">
        <v>776</v>
      </c>
      <c r="G360" s="113" t="s">
        <v>1180</v>
      </c>
      <c r="H360" s="114" t="s">
        <v>2222</v>
      </c>
      <c r="I360" s="114" t="s">
        <v>2223</v>
      </c>
      <c r="J360" s="114" t="s">
        <v>2221</v>
      </c>
      <c r="K360" s="140" t="s">
        <v>2153</v>
      </c>
      <c r="L360" s="113" t="s">
        <v>2132</v>
      </c>
      <c r="M360" s="113">
        <v>1</v>
      </c>
      <c r="N360" s="144">
        <v>45318</v>
      </c>
      <c r="O360" s="144">
        <v>45381</v>
      </c>
      <c r="P360" s="118">
        <f t="shared" si="108"/>
        <v>9</v>
      </c>
      <c r="Q360" s="145" t="s">
        <v>1055</v>
      </c>
      <c r="R360" s="145" t="s">
        <v>1734</v>
      </c>
      <c r="S360" s="111">
        <v>1</v>
      </c>
      <c r="T360" s="119"/>
      <c r="U360" s="120"/>
      <c r="V360" s="121">
        <f t="shared" ref="V360:V423" si="110">(U360-O360)/30</f>
        <v>-1512.7</v>
      </c>
      <c r="W360" s="122">
        <f t="shared" ref="W360:W423" si="111">IF(S360/M360&gt;1,100,+S360/M360*100)</f>
        <v>100</v>
      </c>
      <c r="X360" s="123">
        <f t="shared" ref="X360:X423" si="112">+P360*W360/100</f>
        <v>9</v>
      </c>
      <c r="Y360" s="123">
        <f t="shared" ref="Y360:Y423" si="113">IF(O360&lt;=$AN$1,X360,0)</f>
        <v>9</v>
      </c>
      <c r="Z360" s="123">
        <f t="shared" ref="Z360:Z423" si="114">IF($AN$1&gt;=O360,P360,0)</f>
        <v>9</v>
      </c>
      <c r="AA360" s="111"/>
      <c r="AB360" s="111" t="str">
        <f t="shared" si="98"/>
        <v>CUMPLIDA</v>
      </c>
      <c r="AC360" s="111" t="str">
        <f t="shared" si="99"/>
        <v>CUMPLIDO</v>
      </c>
      <c r="AD360" s="111" t="str">
        <f t="shared" si="100"/>
        <v>CUMPLIDA PENDIENTE DE REVISIÓN DE LA CGR</v>
      </c>
      <c r="AE360" s="113" t="s">
        <v>2304</v>
      </c>
      <c r="AF360" s="98" t="str">
        <f t="shared" si="101"/>
        <v>H2AEFCAT1765-2023-1</v>
      </c>
      <c r="AG360" s="78">
        <f t="shared" si="102"/>
        <v>1</v>
      </c>
      <c r="AH360" s="78" t="str">
        <f t="shared" si="103"/>
        <v>H2AEFCAT1765-2023-1 - 1</v>
      </c>
      <c r="AI360" s="92">
        <f t="shared" si="104"/>
        <v>5</v>
      </c>
      <c r="AJ360" s="92">
        <f t="shared" si="105"/>
        <v>5</v>
      </c>
      <c r="AK360" s="92" t="str">
        <f t="shared" si="106"/>
        <v>H2AEFCAT1765-2023-1.</v>
      </c>
      <c r="AL360" s="92" t="str">
        <f t="shared" si="107"/>
        <v>H2AEFCAT1765-2023-1</v>
      </c>
      <c r="AM360" s="83"/>
      <c r="AN360" s="84"/>
      <c r="AO360" s="77"/>
    </row>
    <row r="361" spans="1:41" s="11" customFormat="1" ht="291.95" customHeight="1" x14ac:dyDescent="0.2">
      <c r="A361" s="110">
        <f>IF(ISBLANK(F361),"",COUNTA($F$2:F361))</f>
        <v>253</v>
      </c>
      <c r="B361" s="111">
        <f t="shared" si="109"/>
        <v>360</v>
      </c>
      <c r="C361" s="111">
        <v>2023</v>
      </c>
      <c r="D361" s="111" t="s">
        <v>2496</v>
      </c>
      <c r="E361" s="111" t="s">
        <v>637</v>
      </c>
      <c r="F361" s="111" t="s">
        <v>776</v>
      </c>
      <c r="G361" s="113" t="s">
        <v>1180</v>
      </c>
      <c r="H361" s="114" t="s">
        <v>2224</v>
      </c>
      <c r="I361" s="114" t="s">
        <v>2225</v>
      </c>
      <c r="J361" s="114" t="s">
        <v>2226</v>
      </c>
      <c r="K361" s="140" t="s">
        <v>2153</v>
      </c>
      <c r="L361" s="113" t="s">
        <v>2132</v>
      </c>
      <c r="M361" s="113">
        <v>1</v>
      </c>
      <c r="N361" s="144">
        <v>45318</v>
      </c>
      <c r="O361" s="144">
        <v>45381</v>
      </c>
      <c r="P361" s="118">
        <f t="shared" si="108"/>
        <v>9</v>
      </c>
      <c r="Q361" s="145" t="s">
        <v>1055</v>
      </c>
      <c r="R361" s="145" t="s">
        <v>1734</v>
      </c>
      <c r="S361" s="111">
        <v>1</v>
      </c>
      <c r="T361" s="119"/>
      <c r="U361" s="120"/>
      <c r="V361" s="121">
        <f t="shared" si="110"/>
        <v>-1512.7</v>
      </c>
      <c r="W361" s="122">
        <f t="shared" si="111"/>
        <v>100</v>
      </c>
      <c r="X361" s="123">
        <f t="shared" si="112"/>
        <v>9</v>
      </c>
      <c r="Y361" s="123">
        <f t="shared" si="113"/>
        <v>9</v>
      </c>
      <c r="Z361" s="123">
        <f t="shared" si="114"/>
        <v>9</v>
      </c>
      <c r="AA361" s="111"/>
      <c r="AB361" s="111" t="str">
        <f t="shared" si="98"/>
        <v>CUMPLIDA</v>
      </c>
      <c r="AC361" s="111" t="str">
        <f t="shared" si="99"/>
        <v>CUMPLIDO</v>
      </c>
      <c r="AD361" s="111" t="str">
        <f t="shared" si="100"/>
        <v>CUMPLIDA PENDIENTE DE REVISIÓN DE LA CGR</v>
      </c>
      <c r="AE361" s="113" t="s">
        <v>2304</v>
      </c>
      <c r="AF361" s="98" t="str">
        <f t="shared" si="101"/>
        <v>H3AEFCAT1765-2023-1</v>
      </c>
      <c r="AG361" s="78">
        <f t="shared" si="102"/>
        <v>1</v>
      </c>
      <c r="AH361" s="78" t="str">
        <f t="shared" si="103"/>
        <v>H3AEFCAT1765-2023-1 - 1</v>
      </c>
      <c r="AI361" s="92">
        <f t="shared" si="104"/>
        <v>5</v>
      </c>
      <c r="AJ361" s="92">
        <f t="shared" si="105"/>
        <v>5</v>
      </c>
      <c r="AK361" s="92" t="str">
        <f t="shared" si="106"/>
        <v>H3AEFCAT1765-2023-1.</v>
      </c>
      <c r="AL361" s="92" t="str">
        <f t="shared" si="107"/>
        <v>H3AEFCAT1765-2023-1</v>
      </c>
      <c r="AM361" s="83"/>
      <c r="AN361" s="84"/>
      <c r="AO361" s="77"/>
    </row>
    <row r="362" spans="1:41" s="11" customFormat="1" ht="291.95" customHeight="1" x14ac:dyDescent="0.2">
      <c r="A362" s="110">
        <f>IF(ISBLANK(F362),"",COUNTA($F$2:F362))</f>
        <v>254</v>
      </c>
      <c r="B362" s="111">
        <f t="shared" si="109"/>
        <v>361</v>
      </c>
      <c r="C362" s="111">
        <v>2023</v>
      </c>
      <c r="D362" s="111" t="s">
        <v>2497</v>
      </c>
      <c r="E362" s="111" t="s">
        <v>637</v>
      </c>
      <c r="F362" s="111" t="s">
        <v>776</v>
      </c>
      <c r="G362" s="113" t="s">
        <v>1180</v>
      </c>
      <c r="H362" s="114" t="s">
        <v>2227</v>
      </c>
      <c r="I362" s="114" t="s">
        <v>2228</v>
      </c>
      <c r="J362" s="114" t="s">
        <v>2221</v>
      </c>
      <c r="K362" s="140" t="s">
        <v>2153</v>
      </c>
      <c r="L362" s="113" t="s">
        <v>2132</v>
      </c>
      <c r="M362" s="113">
        <v>1</v>
      </c>
      <c r="N362" s="144">
        <v>45318</v>
      </c>
      <c r="O362" s="144">
        <v>45381</v>
      </c>
      <c r="P362" s="118">
        <f t="shared" si="108"/>
        <v>9</v>
      </c>
      <c r="Q362" s="145" t="s">
        <v>1055</v>
      </c>
      <c r="R362" s="145" t="s">
        <v>1734</v>
      </c>
      <c r="S362" s="111">
        <v>1</v>
      </c>
      <c r="T362" s="119"/>
      <c r="U362" s="120"/>
      <c r="V362" s="121">
        <f t="shared" si="110"/>
        <v>-1512.7</v>
      </c>
      <c r="W362" s="122">
        <f t="shared" si="111"/>
        <v>100</v>
      </c>
      <c r="X362" s="123">
        <f t="shared" si="112"/>
        <v>9</v>
      </c>
      <c r="Y362" s="123">
        <f t="shared" si="113"/>
        <v>9</v>
      </c>
      <c r="Z362" s="123">
        <f t="shared" si="114"/>
        <v>9</v>
      </c>
      <c r="AA362" s="111"/>
      <c r="AB362" s="111" t="str">
        <f t="shared" si="98"/>
        <v>CUMPLIDA</v>
      </c>
      <c r="AC362" s="111" t="str">
        <f t="shared" si="99"/>
        <v>CUMPLIDO</v>
      </c>
      <c r="AD362" s="111" t="str">
        <f t="shared" si="100"/>
        <v>CUMPLIDA PENDIENTE DE REVISIÓN DE LA CGR</v>
      </c>
      <c r="AE362" s="113" t="s">
        <v>2304</v>
      </c>
      <c r="AF362" s="98" t="str">
        <f t="shared" si="101"/>
        <v>H4AEFCAT1765-2023-1</v>
      </c>
      <c r="AG362" s="78">
        <f t="shared" si="102"/>
        <v>1</v>
      </c>
      <c r="AH362" s="78" t="str">
        <f t="shared" si="103"/>
        <v>H4AEFCAT1765-2023-1 - 1</v>
      </c>
      <c r="AI362" s="92">
        <f t="shared" si="104"/>
        <v>5</v>
      </c>
      <c r="AJ362" s="92">
        <f t="shared" si="105"/>
        <v>5</v>
      </c>
      <c r="AK362" s="92" t="str">
        <f t="shared" si="106"/>
        <v>H4AEFCAT1765-2023-1.</v>
      </c>
      <c r="AL362" s="92" t="str">
        <f t="shared" si="107"/>
        <v>H4AEFCAT1765-2023-1</v>
      </c>
      <c r="AM362" s="83"/>
      <c r="AN362" s="84"/>
      <c r="AO362" s="77"/>
    </row>
    <row r="363" spans="1:41" s="11" customFormat="1" ht="291.95" customHeight="1" x14ac:dyDescent="0.2">
      <c r="A363" s="110">
        <f>IF(ISBLANK(F363),"",COUNTA($F$2:F363))</f>
        <v>255</v>
      </c>
      <c r="B363" s="111">
        <f t="shared" si="109"/>
        <v>362</v>
      </c>
      <c r="C363" s="111">
        <v>2023</v>
      </c>
      <c r="D363" s="111" t="s">
        <v>2497</v>
      </c>
      <c r="E363" s="111" t="s">
        <v>637</v>
      </c>
      <c r="F363" s="111" t="s">
        <v>776</v>
      </c>
      <c r="G363" s="113" t="s">
        <v>1180</v>
      </c>
      <c r="H363" s="114" t="s">
        <v>2229</v>
      </c>
      <c r="I363" s="114" t="s">
        <v>2230</v>
      </c>
      <c r="J363" s="114" t="s">
        <v>2221</v>
      </c>
      <c r="K363" s="140" t="s">
        <v>2153</v>
      </c>
      <c r="L363" s="113" t="s">
        <v>2132</v>
      </c>
      <c r="M363" s="113">
        <v>1</v>
      </c>
      <c r="N363" s="144">
        <v>45318</v>
      </c>
      <c r="O363" s="144">
        <v>45381</v>
      </c>
      <c r="P363" s="118">
        <f t="shared" si="108"/>
        <v>9</v>
      </c>
      <c r="Q363" s="145" t="s">
        <v>1055</v>
      </c>
      <c r="R363" s="145" t="s">
        <v>1734</v>
      </c>
      <c r="S363" s="111">
        <v>1</v>
      </c>
      <c r="T363" s="119"/>
      <c r="U363" s="120"/>
      <c r="V363" s="121">
        <f t="shared" si="110"/>
        <v>-1512.7</v>
      </c>
      <c r="W363" s="122">
        <f t="shared" si="111"/>
        <v>100</v>
      </c>
      <c r="X363" s="123">
        <f t="shared" si="112"/>
        <v>9</v>
      </c>
      <c r="Y363" s="123">
        <f t="shared" si="113"/>
        <v>9</v>
      </c>
      <c r="Z363" s="123">
        <f t="shared" si="114"/>
        <v>9</v>
      </c>
      <c r="AA363" s="111"/>
      <c r="AB363" s="111" t="str">
        <f t="shared" si="98"/>
        <v>CUMPLIDA</v>
      </c>
      <c r="AC363" s="111" t="str">
        <f t="shared" si="99"/>
        <v>CUMPLIDO</v>
      </c>
      <c r="AD363" s="111" t="str">
        <f t="shared" si="100"/>
        <v>CUMPLIDA PENDIENTE DE REVISIÓN DE LA CGR</v>
      </c>
      <c r="AE363" s="113" t="s">
        <v>2304</v>
      </c>
      <c r="AF363" s="98" t="str">
        <f t="shared" si="101"/>
        <v>H5AEFCAT1765-2023-1</v>
      </c>
      <c r="AG363" s="78">
        <f t="shared" si="102"/>
        <v>1</v>
      </c>
      <c r="AH363" s="78" t="str">
        <f t="shared" si="103"/>
        <v>H5AEFCAT1765-2023-1 - 1</v>
      </c>
      <c r="AI363" s="92">
        <f t="shared" si="104"/>
        <v>5</v>
      </c>
      <c r="AJ363" s="92">
        <f t="shared" si="105"/>
        <v>5</v>
      </c>
      <c r="AK363" s="92" t="str">
        <f t="shared" si="106"/>
        <v>H5AEFCAT1765-2023-1.</v>
      </c>
      <c r="AL363" s="92" t="str">
        <f t="shared" si="107"/>
        <v>H5AEFCAT1765-2023-1</v>
      </c>
      <c r="AM363" s="83"/>
      <c r="AN363" s="84"/>
      <c r="AO363" s="77"/>
    </row>
    <row r="364" spans="1:41" s="11" customFormat="1" ht="291.95" customHeight="1" x14ac:dyDescent="0.2">
      <c r="A364" s="110">
        <f>IF(ISBLANK(F364),"",COUNTA($F$2:F364))</f>
        <v>256</v>
      </c>
      <c r="B364" s="111">
        <f t="shared" si="109"/>
        <v>363</v>
      </c>
      <c r="C364" s="111">
        <v>2023</v>
      </c>
      <c r="D364" s="111" t="s">
        <v>2496</v>
      </c>
      <c r="E364" s="111" t="s">
        <v>408</v>
      </c>
      <c r="F364" s="111" t="s">
        <v>2301</v>
      </c>
      <c r="G364" s="113" t="s">
        <v>1180</v>
      </c>
      <c r="H364" s="114" t="s">
        <v>2231</v>
      </c>
      <c r="I364" s="114" t="s">
        <v>2232</v>
      </c>
      <c r="J364" s="114" t="s">
        <v>2233</v>
      </c>
      <c r="K364" s="114" t="s">
        <v>2234</v>
      </c>
      <c r="L364" s="113" t="s">
        <v>1951</v>
      </c>
      <c r="M364" s="113">
        <v>1</v>
      </c>
      <c r="N364" s="144">
        <v>45318</v>
      </c>
      <c r="O364" s="144">
        <v>45412</v>
      </c>
      <c r="P364" s="118">
        <f t="shared" si="108"/>
        <v>13.428571428571429</v>
      </c>
      <c r="Q364" s="145" t="s">
        <v>1055</v>
      </c>
      <c r="R364" s="145" t="s">
        <v>1734</v>
      </c>
      <c r="S364" s="111">
        <v>1</v>
      </c>
      <c r="T364" s="119"/>
      <c r="U364" s="120">
        <v>45412</v>
      </c>
      <c r="V364" s="121">
        <f t="shared" si="110"/>
        <v>0</v>
      </c>
      <c r="W364" s="122">
        <f t="shared" si="111"/>
        <v>100</v>
      </c>
      <c r="X364" s="123">
        <f t="shared" si="112"/>
        <v>13.428571428571429</v>
      </c>
      <c r="Y364" s="123">
        <f t="shared" si="113"/>
        <v>13.428571428571429</v>
      </c>
      <c r="Z364" s="123">
        <f t="shared" si="114"/>
        <v>13.428571428571429</v>
      </c>
      <c r="AA364" s="111"/>
      <c r="AB364" s="111" t="str">
        <f t="shared" si="98"/>
        <v>CUMPLIDA</v>
      </c>
      <c r="AC364" s="111" t="str">
        <f t="shared" si="99"/>
        <v>CUMPLIDO</v>
      </c>
      <c r="AD364" s="111" t="str">
        <f t="shared" si="100"/>
        <v>CUMPLIDA PENDIENTE DE REVISIÓN DE LA CGR</v>
      </c>
      <c r="AE364" s="113" t="s">
        <v>2304</v>
      </c>
      <c r="AF364" s="98" t="str">
        <f t="shared" si="101"/>
        <v>H6AEFCAT1765-2023-1</v>
      </c>
      <c r="AG364" s="78">
        <f t="shared" si="102"/>
        <v>1</v>
      </c>
      <c r="AH364" s="78" t="str">
        <f t="shared" si="103"/>
        <v>H6AEFCAT1765-2023-1 - 1</v>
      </c>
      <c r="AI364" s="92">
        <f t="shared" si="104"/>
        <v>5</v>
      </c>
      <c r="AJ364" s="92">
        <f t="shared" si="105"/>
        <v>5</v>
      </c>
      <c r="AK364" s="92" t="str">
        <f t="shared" si="106"/>
        <v>H6AEFCAT1765-2023-1.</v>
      </c>
      <c r="AL364" s="92" t="str">
        <f t="shared" si="107"/>
        <v>H6AEFCAT1765-2023-1</v>
      </c>
      <c r="AM364" s="83"/>
      <c r="AN364" s="84"/>
      <c r="AO364" s="77"/>
    </row>
    <row r="365" spans="1:41" s="11" customFormat="1" ht="291.95" customHeight="1" x14ac:dyDescent="0.2">
      <c r="A365" s="110">
        <f>IF(ISBLANK(F365),"",COUNTA($F$2:F365))</f>
        <v>257</v>
      </c>
      <c r="B365" s="111">
        <f t="shared" si="109"/>
        <v>364</v>
      </c>
      <c r="C365" s="111">
        <v>2023</v>
      </c>
      <c r="D365" s="111" t="s">
        <v>2497</v>
      </c>
      <c r="E365" s="111" t="s">
        <v>637</v>
      </c>
      <c r="F365" s="111" t="s">
        <v>776</v>
      </c>
      <c r="G365" s="113" t="s">
        <v>1180</v>
      </c>
      <c r="H365" s="114" t="s">
        <v>2235</v>
      </c>
      <c r="I365" s="114" t="s">
        <v>2236</v>
      </c>
      <c r="J365" s="114" t="s">
        <v>2221</v>
      </c>
      <c r="K365" s="140" t="s">
        <v>2153</v>
      </c>
      <c r="L365" s="113" t="s">
        <v>2132</v>
      </c>
      <c r="M365" s="113">
        <v>1</v>
      </c>
      <c r="N365" s="144">
        <v>45318</v>
      </c>
      <c r="O365" s="144">
        <v>45381</v>
      </c>
      <c r="P365" s="118">
        <f t="shared" si="108"/>
        <v>9</v>
      </c>
      <c r="Q365" s="145" t="s">
        <v>1055</v>
      </c>
      <c r="R365" s="145" t="s">
        <v>1734</v>
      </c>
      <c r="S365" s="111">
        <v>1</v>
      </c>
      <c r="T365" s="119"/>
      <c r="U365" s="120"/>
      <c r="V365" s="121">
        <f t="shared" si="110"/>
        <v>-1512.7</v>
      </c>
      <c r="W365" s="122">
        <f t="shared" si="111"/>
        <v>100</v>
      </c>
      <c r="X365" s="123">
        <f t="shared" si="112"/>
        <v>9</v>
      </c>
      <c r="Y365" s="123">
        <f t="shared" si="113"/>
        <v>9</v>
      </c>
      <c r="Z365" s="123">
        <f t="shared" si="114"/>
        <v>9</v>
      </c>
      <c r="AA365" s="111"/>
      <c r="AB365" s="111" t="str">
        <f t="shared" si="98"/>
        <v>CUMPLIDA</v>
      </c>
      <c r="AC365" s="111" t="str">
        <f t="shared" si="99"/>
        <v>CUMPLIDO</v>
      </c>
      <c r="AD365" s="111" t="str">
        <f t="shared" si="100"/>
        <v>CUMPLIDA PENDIENTE DE REVISIÓN DE LA CGR</v>
      </c>
      <c r="AE365" s="113" t="s">
        <v>2304</v>
      </c>
      <c r="AF365" s="98" t="str">
        <f t="shared" si="101"/>
        <v>H7AEFCAT1765-2023-1</v>
      </c>
      <c r="AG365" s="78">
        <f t="shared" si="102"/>
        <v>1</v>
      </c>
      <c r="AH365" s="78" t="str">
        <f t="shared" si="103"/>
        <v>H7AEFCAT1765-2023-1 - 1</v>
      </c>
      <c r="AI365" s="92">
        <f t="shared" si="104"/>
        <v>5</v>
      </c>
      <c r="AJ365" s="92">
        <f t="shared" si="105"/>
        <v>5</v>
      </c>
      <c r="AK365" s="92" t="str">
        <f t="shared" si="106"/>
        <v>H7AEFCAT1765-2023-1.</v>
      </c>
      <c r="AL365" s="92" t="str">
        <f t="shared" si="107"/>
        <v>H7AEFCAT1765-2023-1</v>
      </c>
      <c r="AM365" s="83"/>
      <c r="AN365" s="84"/>
      <c r="AO365" s="77"/>
    </row>
    <row r="366" spans="1:41" s="11" customFormat="1" ht="291.95" customHeight="1" x14ac:dyDescent="0.2">
      <c r="A366" s="110">
        <f>IF(ISBLANK(F366),"",COUNTA($F$2:F366))</f>
        <v>258</v>
      </c>
      <c r="B366" s="111">
        <f t="shared" si="109"/>
        <v>365</v>
      </c>
      <c r="C366" s="111">
        <v>2023</v>
      </c>
      <c r="D366" s="111" t="s">
        <v>2497</v>
      </c>
      <c r="E366" s="111" t="s">
        <v>637</v>
      </c>
      <c r="F366" s="111" t="s">
        <v>776</v>
      </c>
      <c r="G366" s="113" t="s">
        <v>1180</v>
      </c>
      <c r="H366" s="114" t="s">
        <v>2237</v>
      </c>
      <c r="I366" s="114" t="s">
        <v>2238</v>
      </c>
      <c r="J366" s="114" t="s">
        <v>2221</v>
      </c>
      <c r="K366" s="140" t="s">
        <v>2153</v>
      </c>
      <c r="L366" s="113" t="s">
        <v>2132</v>
      </c>
      <c r="M366" s="113">
        <v>1</v>
      </c>
      <c r="N366" s="144">
        <v>45318</v>
      </c>
      <c r="O366" s="144">
        <v>45381</v>
      </c>
      <c r="P366" s="118">
        <f t="shared" si="108"/>
        <v>9</v>
      </c>
      <c r="Q366" s="145" t="s">
        <v>1055</v>
      </c>
      <c r="R366" s="145" t="s">
        <v>1734</v>
      </c>
      <c r="S366" s="111">
        <v>1</v>
      </c>
      <c r="T366" s="119"/>
      <c r="U366" s="120"/>
      <c r="V366" s="121">
        <f t="shared" si="110"/>
        <v>-1512.7</v>
      </c>
      <c r="W366" s="122">
        <f t="shared" si="111"/>
        <v>100</v>
      </c>
      <c r="X366" s="123">
        <f t="shared" si="112"/>
        <v>9</v>
      </c>
      <c r="Y366" s="123">
        <f t="shared" si="113"/>
        <v>9</v>
      </c>
      <c r="Z366" s="123">
        <f t="shared" si="114"/>
        <v>9</v>
      </c>
      <c r="AA366" s="111"/>
      <c r="AB366" s="111" t="str">
        <f t="shared" si="98"/>
        <v>CUMPLIDA</v>
      </c>
      <c r="AC366" s="111" t="str">
        <f t="shared" si="99"/>
        <v>CUMPLIDO</v>
      </c>
      <c r="AD366" s="111" t="str">
        <f t="shared" si="100"/>
        <v>CUMPLIDA PENDIENTE DE REVISIÓN DE LA CGR</v>
      </c>
      <c r="AE366" s="113" t="s">
        <v>2304</v>
      </c>
      <c r="AF366" s="98" t="str">
        <f t="shared" si="101"/>
        <v>H8AEFCAT1765-2023-1</v>
      </c>
      <c r="AG366" s="78">
        <f t="shared" si="102"/>
        <v>1</v>
      </c>
      <c r="AH366" s="78" t="str">
        <f t="shared" si="103"/>
        <v>H8AEFCAT1765-2023-1 - 1</v>
      </c>
      <c r="AI366" s="92">
        <f t="shared" si="104"/>
        <v>5</v>
      </c>
      <c r="AJ366" s="92">
        <f t="shared" si="105"/>
        <v>5</v>
      </c>
      <c r="AK366" s="92" t="str">
        <f t="shared" si="106"/>
        <v>H8AEFCAT1765-2023-1.</v>
      </c>
      <c r="AL366" s="92" t="str">
        <f t="shared" si="107"/>
        <v>H8AEFCAT1765-2023-1</v>
      </c>
      <c r="AM366" s="83"/>
      <c r="AN366" s="84"/>
      <c r="AO366" s="77"/>
    </row>
    <row r="367" spans="1:41" s="11" customFormat="1" ht="291.95" customHeight="1" x14ac:dyDescent="0.2">
      <c r="A367" s="110">
        <f>IF(ISBLANK(F367),"",COUNTA($F$2:F367))</f>
        <v>259</v>
      </c>
      <c r="B367" s="111">
        <f t="shared" si="109"/>
        <v>366</v>
      </c>
      <c r="C367" s="111">
        <v>2023</v>
      </c>
      <c r="D367" s="111" t="s">
        <v>2497</v>
      </c>
      <c r="E367" s="111" t="s">
        <v>637</v>
      </c>
      <c r="F367" s="111" t="s">
        <v>776</v>
      </c>
      <c r="G367" s="113" t="s">
        <v>1180</v>
      </c>
      <c r="H367" s="114" t="s">
        <v>2239</v>
      </c>
      <c r="I367" s="114" t="s">
        <v>2240</v>
      </c>
      <c r="J367" s="114" t="s">
        <v>2221</v>
      </c>
      <c r="K367" s="140" t="s">
        <v>2153</v>
      </c>
      <c r="L367" s="113" t="s">
        <v>2132</v>
      </c>
      <c r="M367" s="113">
        <v>1</v>
      </c>
      <c r="N367" s="144">
        <v>45318</v>
      </c>
      <c r="O367" s="144">
        <v>45381</v>
      </c>
      <c r="P367" s="118">
        <f t="shared" si="108"/>
        <v>9</v>
      </c>
      <c r="Q367" s="145" t="s">
        <v>1055</v>
      </c>
      <c r="R367" s="145" t="s">
        <v>1734</v>
      </c>
      <c r="S367" s="111">
        <v>1</v>
      </c>
      <c r="T367" s="119"/>
      <c r="U367" s="120"/>
      <c r="V367" s="121">
        <f t="shared" si="110"/>
        <v>-1512.7</v>
      </c>
      <c r="W367" s="122">
        <f t="shared" si="111"/>
        <v>100</v>
      </c>
      <c r="X367" s="123">
        <f t="shared" si="112"/>
        <v>9</v>
      </c>
      <c r="Y367" s="123">
        <f t="shared" si="113"/>
        <v>9</v>
      </c>
      <c r="Z367" s="123">
        <f t="shared" si="114"/>
        <v>9</v>
      </c>
      <c r="AA367" s="111"/>
      <c r="AB367" s="111" t="str">
        <f t="shared" si="98"/>
        <v>CUMPLIDA</v>
      </c>
      <c r="AC367" s="111" t="str">
        <f t="shared" si="99"/>
        <v>CUMPLIDO</v>
      </c>
      <c r="AD367" s="111" t="str">
        <f t="shared" si="100"/>
        <v>CUMPLIDA PENDIENTE DE REVISIÓN DE LA CGR</v>
      </c>
      <c r="AE367" s="113" t="s">
        <v>2304</v>
      </c>
      <c r="AF367" s="98" t="str">
        <f t="shared" si="101"/>
        <v>H9AEFCAT1765-2023-1</v>
      </c>
      <c r="AG367" s="78">
        <f t="shared" si="102"/>
        <v>1</v>
      </c>
      <c r="AH367" s="78" t="str">
        <f t="shared" si="103"/>
        <v>H9AEFCAT1765-2023-1 - 1</v>
      </c>
      <c r="AI367" s="92">
        <f t="shared" si="104"/>
        <v>5</v>
      </c>
      <c r="AJ367" s="92">
        <f t="shared" si="105"/>
        <v>5</v>
      </c>
      <c r="AK367" s="92" t="str">
        <f t="shared" si="106"/>
        <v>H9AEFCAT1765-2023-1.</v>
      </c>
      <c r="AL367" s="92" t="str">
        <f t="shared" si="107"/>
        <v>H9AEFCAT1765-2023-1</v>
      </c>
      <c r="AM367" s="83"/>
      <c r="AN367" s="84"/>
      <c r="AO367" s="77"/>
    </row>
    <row r="368" spans="1:41" s="11" customFormat="1" ht="291.95" customHeight="1" x14ac:dyDescent="0.2">
      <c r="A368" s="110">
        <f>IF(ISBLANK(F368),"",COUNTA($F$2:F368))</f>
        <v>260</v>
      </c>
      <c r="B368" s="111">
        <f t="shared" si="109"/>
        <v>367</v>
      </c>
      <c r="C368" s="111">
        <v>2023</v>
      </c>
      <c r="D368" s="111" t="s">
        <v>2497</v>
      </c>
      <c r="E368" s="111" t="s">
        <v>637</v>
      </c>
      <c r="F368" s="111" t="s">
        <v>776</v>
      </c>
      <c r="G368" s="113" t="s">
        <v>1180</v>
      </c>
      <c r="H368" s="114" t="s">
        <v>2241</v>
      </c>
      <c r="I368" s="114" t="s">
        <v>2242</v>
      </c>
      <c r="J368" s="114" t="s">
        <v>2221</v>
      </c>
      <c r="K368" s="140" t="s">
        <v>2153</v>
      </c>
      <c r="L368" s="113" t="s">
        <v>2132</v>
      </c>
      <c r="M368" s="113">
        <v>1</v>
      </c>
      <c r="N368" s="144">
        <v>45318</v>
      </c>
      <c r="O368" s="144">
        <v>45381</v>
      </c>
      <c r="P368" s="118">
        <f t="shared" si="108"/>
        <v>9</v>
      </c>
      <c r="Q368" s="145" t="s">
        <v>1055</v>
      </c>
      <c r="R368" s="145" t="s">
        <v>1734</v>
      </c>
      <c r="S368" s="111">
        <v>1</v>
      </c>
      <c r="T368" s="119"/>
      <c r="U368" s="120"/>
      <c r="V368" s="121">
        <f t="shared" si="110"/>
        <v>-1512.7</v>
      </c>
      <c r="W368" s="122">
        <f t="shared" si="111"/>
        <v>100</v>
      </c>
      <c r="X368" s="123">
        <f t="shared" si="112"/>
        <v>9</v>
      </c>
      <c r="Y368" s="123">
        <f t="shared" si="113"/>
        <v>9</v>
      </c>
      <c r="Z368" s="123">
        <f t="shared" si="114"/>
        <v>9</v>
      </c>
      <c r="AA368" s="111"/>
      <c r="AB368" s="111" t="str">
        <f t="shared" si="98"/>
        <v>CUMPLIDA</v>
      </c>
      <c r="AC368" s="111" t="str">
        <f t="shared" si="99"/>
        <v>CUMPLIDO</v>
      </c>
      <c r="AD368" s="111" t="str">
        <f t="shared" si="100"/>
        <v>CUMPLIDA PENDIENTE DE REVISIÓN DE LA CGR</v>
      </c>
      <c r="AE368" s="113" t="s">
        <v>2304</v>
      </c>
      <c r="AF368" s="98" t="str">
        <f t="shared" si="101"/>
        <v>H10AEFCAT1765-2023-1</v>
      </c>
      <c r="AG368" s="78">
        <f t="shared" si="102"/>
        <v>1</v>
      </c>
      <c r="AH368" s="78" t="str">
        <f t="shared" si="103"/>
        <v>H10AEFCAT1765-2023-1 - 1</v>
      </c>
      <c r="AI368" s="92">
        <f t="shared" si="104"/>
        <v>5</v>
      </c>
      <c r="AJ368" s="92">
        <f t="shared" si="105"/>
        <v>5</v>
      </c>
      <c r="AK368" s="92" t="str">
        <f t="shared" si="106"/>
        <v>H10AEFCAT1765-2023-1.</v>
      </c>
      <c r="AL368" s="92" t="str">
        <f t="shared" si="107"/>
        <v>H10AEFCAT1765-2023-1</v>
      </c>
      <c r="AM368" s="83"/>
      <c r="AN368" s="84"/>
      <c r="AO368" s="77"/>
    </row>
    <row r="369" spans="1:41" s="11" customFormat="1" ht="291.95" customHeight="1" x14ac:dyDescent="0.2">
      <c r="A369" s="110">
        <f>IF(ISBLANK(F369),"",COUNTA($F$2:F369))</f>
        <v>261</v>
      </c>
      <c r="B369" s="111">
        <f t="shared" si="109"/>
        <v>368</v>
      </c>
      <c r="C369" s="111">
        <v>2023</v>
      </c>
      <c r="D369" s="111" t="s">
        <v>2497</v>
      </c>
      <c r="E369" s="111" t="s">
        <v>637</v>
      </c>
      <c r="F369" s="111" t="s">
        <v>776</v>
      </c>
      <c r="G369" s="113" t="s">
        <v>1180</v>
      </c>
      <c r="H369" s="114" t="s">
        <v>2243</v>
      </c>
      <c r="I369" s="114" t="s">
        <v>2244</v>
      </c>
      <c r="J369" s="114" t="s">
        <v>2221</v>
      </c>
      <c r="K369" s="140" t="s">
        <v>2153</v>
      </c>
      <c r="L369" s="113" t="s">
        <v>2132</v>
      </c>
      <c r="M369" s="113">
        <v>1</v>
      </c>
      <c r="N369" s="144">
        <v>45318</v>
      </c>
      <c r="O369" s="144">
        <v>45381</v>
      </c>
      <c r="P369" s="118">
        <f t="shared" si="108"/>
        <v>9</v>
      </c>
      <c r="Q369" s="145" t="s">
        <v>1055</v>
      </c>
      <c r="R369" s="145" t="s">
        <v>1734</v>
      </c>
      <c r="S369" s="111">
        <v>1</v>
      </c>
      <c r="T369" s="119"/>
      <c r="U369" s="120"/>
      <c r="V369" s="121">
        <f t="shared" si="110"/>
        <v>-1512.7</v>
      </c>
      <c r="W369" s="122">
        <f t="shared" si="111"/>
        <v>100</v>
      </c>
      <c r="X369" s="123">
        <f t="shared" si="112"/>
        <v>9</v>
      </c>
      <c r="Y369" s="123">
        <f t="shared" si="113"/>
        <v>9</v>
      </c>
      <c r="Z369" s="123">
        <f t="shared" si="114"/>
        <v>9</v>
      </c>
      <c r="AA369" s="111"/>
      <c r="AB369" s="111" t="str">
        <f t="shared" si="98"/>
        <v>CUMPLIDA</v>
      </c>
      <c r="AC369" s="111" t="str">
        <f t="shared" si="99"/>
        <v>CUMPLIDO</v>
      </c>
      <c r="AD369" s="111" t="str">
        <f t="shared" si="100"/>
        <v>CUMPLIDA PENDIENTE DE REVISIÓN DE LA CGR</v>
      </c>
      <c r="AE369" s="113" t="s">
        <v>2304</v>
      </c>
      <c r="AF369" s="98" t="str">
        <f t="shared" si="101"/>
        <v>H11AEFCAT1765-2023-1</v>
      </c>
      <c r="AG369" s="78">
        <f t="shared" si="102"/>
        <v>1</v>
      </c>
      <c r="AH369" s="78" t="str">
        <f t="shared" si="103"/>
        <v>H11AEFCAT1765-2023-1 - 1</v>
      </c>
      <c r="AI369" s="92">
        <f t="shared" si="104"/>
        <v>5</v>
      </c>
      <c r="AJ369" s="92">
        <f t="shared" si="105"/>
        <v>5</v>
      </c>
      <c r="AK369" s="92" t="str">
        <f t="shared" si="106"/>
        <v>H11AEFCAT1765-2023-1.</v>
      </c>
      <c r="AL369" s="92" t="str">
        <f t="shared" si="107"/>
        <v>H11AEFCAT1765-2023-1</v>
      </c>
      <c r="AM369" s="83"/>
      <c r="AN369" s="84"/>
      <c r="AO369" s="77"/>
    </row>
    <row r="370" spans="1:41" s="11" customFormat="1" ht="291.95" customHeight="1" x14ac:dyDescent="0.2">
      <c r="A370" s="110">
        <f>IF(ISBLANK(F370),"",COUNTA($F$2:F370))</f>
        <v>262</v>
      </c>
      <c r="B370" s="111">
        <f t="shared" si="109"/>
        <v>369</v>
      </c>
      <c r="C370" s="111">
        <v>2023</v>
      </c>
      <c r="D370" s="111" t="s">
        <v>2496</v>
      </c>
      <c r="E370" s="111" t="s">
        <v>408</v>
      </c>
      <c r="F370" s="111" t="s">
        <v>408</v>
      </c>
      <c r="G370" s="113" t="s">
        <v>1180</v>
      </c>
      <c r="H370" s="114" t="s">
        <v>2245</v>
      </c>
      <c r="I370" s="114" t="s">
        <v>2246</v>
      </c>
      <c r="J370" s="114" t="s">
        <v>2247</v>
      </c>
      <c r="K370" s="114" t="s">
        <v>2248</v>
      </c>
      <c r="L370" s="113" t="s">
        <v>2249</v>
      </c>
      <c r="M370" s="113">
        <v>1</v>
      </c>
      <c r="N370" s="144">
        <v>45318</v>
      </c>
      <c r="O370" s="144">
        <v>45412</v>
      </c>
      <c r="P370" s="118">
        <f t="shared" si="108"/>
        <v>13.428571428571429</v>
      </c>
      <c r="Q370" s="145" t="s">
        <v>1055</v>
      </c>
      <c r="R370" s="145" t="s">
        <v>1734</v>
      </c>
      <c r="S370" s="111">
        <v>1</v>
      </c>
      <c r="T370" s="119"/>
      <c r="U370" s="120">
        <v>45408</v>
      </c>
      <c r="V370" s="121">
        <f t="shared" si="110"/>
        <v>-0.13333333333333333</v>
      </c>
      <c r="W370" s="122">
        <f t="shared" si="111"/>
        <v>100</v>
      </c>
      <c r="X370" s="123">
        <f t="shared" si="112"/>
        <v>13.428571428571429</v>
      </c>
      <c r="Y370" s="123">
        <f t="shared" si="113"/>
        <v>13.428571428571429</v>
      </c>
      <c r="Z370" s="123">
        <f t="shared" si="114"/>
        <v>13.428571428571429</v>
      </c>
      <c r="AA370" s="111"/>
      <c r="AB370" s="111" t="str">
        <f t="shared" si="98"/>
        <v>CUMPLIDA</v>
      </c>
      <c r="AC370" s="111" t="str">
        <f t="shared" si="99"/>
        <v>CUMPLIDO</v>
      </c>
      <c r="AD370" s="111" t="str">
        <f t="shared" si="100"/>
        <v>CUMPLIDA PENDIENTE DE REVISIÓN DE LA CGR</v>
      </c>
      <c r="AE370" s="113" t="s">
        <v>2304</v>
      </c>
      <c r="AF370" s="98" t="str">
        <f t="shared" si="101"/>
        <v>H12AEFCAT1765-2023-1</v>
      </c>
      <c r="AG370" s="78">
        <f t="shared" si="102"/>
        <v>1</v>
      </c>
      <c r="AH370" s="78" t="str">
        <f t="shared" si="103"/>
        <v>H12AEFCAT1765-2023-1 - 1</v>
      </c>
      <c r="AI370" s="92">
        <f t="shared" si="104"/>
        <v>5</v>
      </c>
      <c r="AJ370" s="92">
        <f t="shared" si="105"/>
        <v>5</v>
      </c>
      <c r="AK370" s="92" t="str">
        <f t="shared" si="106"/>
        <v>H12AEFCAT1765-2023-1.</v>
      </c>
      <c r="AL370" s="92" t="str">
        <f t="shared" si="107"/>
        <v>H12AEFCAT1765-2023-1</v>
      </c>
      <c r="AM370" s="83"/>
      <c r="AN370" s="84"/>
      <c r="AO370" s="77"/>
    </row>
    <row r="371" spans="1:41" s="11" customFormat="1" ht="291.95" customHeight="1" x14ac:dyDescent="0.2">
      <c r="A371" s="110">
        <f>IF(ISBLANK(F371),"",COUNTA($F$2:F371))</f>
        <v>263</v>
      </c>
      <c r="B371" s="111">
        <f t="shared" si="109"/>
        <v>370</v>
      </c>
      <c r="C371" s="111">
        <v>2023</v>
      </c>
      <c r="D371" s="111" t="s">
        <v>2496</v>
      </c>
      <c r="E371" s="111" t="s">
        <v>408</v>
      </c>
      <c r="F371" s="111" t="s">
        <v>408</v>
      </c>
      <c r="G371" s="113" t="s">
        <v>1180</v>
      </c>
      <c r="H371" s="114" t="s">
        <v>2250</v>
      </c>
      <c r="I371" s="114" t="s">
        <v>2251</v>
      </c>
      <c r="J371" s="114" t="s">
        <v>2247</v>
      </c>
      <c r="K371" s="114" t="s">
        <v>2248</v>
      </c>
      <c r="L371" s="113" t="s">
        <v>2249</v>
      </c>
      <c r="M371" s="113">
        <v>1</v>
      </c>
      <c r="N371" s="144">
        <v>45318</v>
      </c>
      <c r="O371" s="144">
        <v>45412</v>
      </c>
      <c r="P371" s="118">
        <f t="shared" si="108"/>
        <v>13.428571428571429</v>
      </c>
      <c r="Q371" s="145" t="s">
        <v>1055</v>
      </c>
      <c r="R371" s="145" t="s">
        <v>1734</v>
      </c>
      <c r="S371" s="111">
        <v>1</v>
      </c>
      <c r="T371" s="119"/>
      <c r="U371" s="120">
        <v>45412</v>
      </c>
      <c r="V371" s="121">
        <f t="shared" si="110"/>
        <v>0</v>
      </c>
      <c r="W371" s="122">
        <f t="shared" si="111"/>
        <v>100</v>
      </c>
      <c r="X371" s="123">
        <f t="shared" si="112"/>
        <v>13.428571428571429</v>
      </c>
      <c r="Y371" s="123">
        <f t="shared" si="113"/>
        <v>13.428571428571429</v>
      </c>
      <c r="Z371" s="123">
        <f t="shared" si="114"/>
        <v>13.428571428571429</v>
      </c>
      <c r="AA371" s="111"/>
      <c r="AB371" s="111" t="str">
        <f t="shared" si="98"/>
        <v>CUMPLIDA</v>
      </c>
      <c r="AC371" s="111" t="str">
        <f t="shared" si="99"/>
        <v>CUMPLIDO</v>
      </c>
      <c r="AD371" s="111" t="str">
        <f t="shared" si="100"/>
        <v>CUMPLIDA PENDIENTE DE REVISIÓN DE LA CGR</v>
      </c>
      <c r="AE371" s="113" t="s">
        <v>2304</v>
      </c>
      <c r="AF371" s="98" t="str">
        <f t="shared" si="101"/>
        <v>H13AEFCAT1765-2023-1</v>
      </c>
      <c r="AG371" s="78">
        <f t="shared" si="102"/>
        <v>1</v>
      </c>
      <c r="AH371" s="78" t="str">
        <f t="shared" si="103"/>
        <v>H13AEFCAT1765-2023-1 - 1</v>
      </c>
      <c r="AI371" s="92">
        <f t="shared" si="104"/>
        <v>5</v>
      </c>
      <c r="AJ371" s="92">
        <f t="shared" si="105"/>
        <v>5</v>
      </c>
      <c r="AK371" s="92" t="str">
        <f t="shared" si="106"/>
        <v>H13AEFCAT1765-2023-1.</v>
      </c>
      <c r="AL371" s="92" t="str">
        <f t="shared" si="107"/>
        <v>H13AEFCAT1765-2023-1</v>
      </c>
      <c r="AM371" s="83"/>
      <c r="AN371" s="84"/>
      <c r="AO371" s="77"/>
    </row>
    <row r="372" spans="1:41" s="11" customFormat="1" ht="291.95" customHeight="1" x14ac:dyDescent="0.2">
      <c r="A372" s="110">
        <f>IF(ISBLANK(F372),"",COUNTA($F$2:F372))</f>
        <v>264</v>
      </c>
      <c r="B372" s="111">
        <f t="shared" si="109"/>
        <v>371</v>
      </c>
      <c r="C372" s="111">
        <v>2023</v>
      </c>
      <c r="D372" s="111" t="s">
        <v>2496</v>
      </c>
      <c r="E372" s="111" t="s">
        <v>408</v>
      </c>
      <c r="F372" s="111" t="s">
        <v>408</v>
      </c>
      <c r="G372" s="113" t="s">
        <v>1180</v>
      </c>
      <c r="H372" s="114" t="s">
        <v>2252</v>
      </c>
      <c r="I372" s="114" t="s">
        <v>2253</v>
      </c>
      <c r="J372" s="114" t="s">
        <v>2247</v>
      </c>
      <c r="K372" s="114" t="s">
        <v>2248</v>
      </c>
      <c r="L372" s="113" t="s">
        <v>2249</v>
      </c>
      <c r="M372" s="113">
        <v>1</v>
      </c>
      <c r="N372" s="144">
        <v>45318</v>
      </c>
      <c r="O372" s="144">
        <v>45412</v>
      </c>
      <c r="P372" s="118">
        <f t="shared" si="108"/>
        <v>13.428571428571429</v>
      </c>
      <c r="Q372" s="145" t="s">
        <v>1055</v>
      </c>
      <c r="R372" s="145" t="s">
        <v>1734</v>
      </c>
      <c r="S372" s="111">
        <v>1</v>
      </c>
      <c r="T372" s="119"/>
      <c r="U372" s="120">
        <v>45412</v>
      </c>
      <c r="V372" s="121">
        <f t="shared" si="110"/>
        <v>0</v>
      </c>
      <c r="W372" s="122">
        <f t="shared" si="111"/>
        <v>100</v>
      </c>
      <c r="X372" s="123">
        <f t="shared" si="112"/>
        <v>13.428571428571429</v>
      </c>
      <c r="Y372" s="123">
        <f t="shared" si="113"/>
        <v>13.428571428571429</v>
      </c>
      <c r="Z372" s="123">
        <f t="shared" si="114"/>
        <v>13.428571428571429</v>
      </c>
      <c r="AA372" s="111"/>
      <c r="AB372" s="111" t="str">
        <f t="shared" si="98"/>
        <v>CUMPLIDA</v>
      </c>
      <c r="AC372" s="111" t="str">
        <f t="shared" si="99"/>
        <v>CUMPLIDO</v>
      </c>
      <c r="AD372" s="111" t="str">
        <f t="shared" si="100"/>
        <v>CUMPLIDA PENDIENTE DE REVISIÓN DE LA CGR</v>
      </c>
      <c r="AE372" s="113" t="s">
        <v>2304</v>
      </c>
      <c r="AF372" s="98" t="str">
        <f t="shared" si="101"/>
        <v>H14AEFCAT1765-2023-1</v>
      </c>
      <c r="AG372" s="78">
        <f t="shared" si="102"/>
        <v>1</v>
      </c>
      <c r="AH372" s="78" t="str">
        <f t="shared" si="103"/>
        <v>H14AEFCAT1765-2023-1 - 1</v>
      </c>
      <c r="AI372" s="92">
        <f t="shared" si="104"/>
        <v>5</v>
      </c>
      <c r="AJ372" s="92">
        <f t="shared" si="105"/>
        <v>5</v>
      </c>
      <c r="AK372" s="92" t="str">
        <f t="shared" si="106"/>
        <v>H14AEFCAT1765-2023-1.</v>
      </c>
      <c r="AL372" s="92" t="str">
        <f t="shared" si="107"/>
        <v>H14AEFCAT1765-2023-1</v>
      </c>
      <c r="AM372" s="83"/>
      <c r="AN372" s="84"/>
      <c r="AO372" s="77"/>
    </row>
    <row r="373" spans="1:41" s="11" customFormat="1" ht="291.95" customHeight="1" x14ac:dyDescent="0.2">
      <c r="A373" s="110">
        <f>IF(ISBLANK(F373),"",COUNTA($F$2:F373))</f>
        <v>265</v>
      </c>
      <c r="B373" s="111">
        <f t="shared" si="109"/>
        <v>372</v>
      </c>
      <c r="C373" s="111">
        <v>2023</v>
      </c>
      <c r="D373" s="111" t="s">
        <v>2497</v>
      </c>
      <c r="E373" s="111" t="s">
        <v>408</v>
      </c>
      <c r="F373" s="111" t="s">
        <v>408</v>
      </c>
      <c r="G373" s="113" t="s">
        <v>1180</v>
      </c>
      <c r="H373" s="114" t="s">
        <v>2254</v>
      </c>
      <c r="I373" s="114" t="s">
        <v>2255</v>
      </c>
      <c r="J373" s="114" t="s">
        <v>2221</v>
      </c>
      <c r="K373" s="140" t="s">
        <v>2153</v>
      </c>
      <c r="L373" s="113" t="s">
        <v>2132</v>
      </c>
      <c r="M373" s="113">
        <v>1</v>
      </c>
      <c r="N373" s="144">
        <v>45318</v>
      </c>
      <c r="O373" s="144">
        <v>45381</v>
      </c>
      <c r="P373" s="118">
        <f t="shared" si="108"/>
        <v>9</v>
      </c>
      <c r="Q373" s="145" t="s">
        <v>1055</v>
      </c>
      <c r="R373" s="145" t="s">
        <v>1734</v>
      </c>
      <c r="S373" s="111">
        <v>1</v>
      </c>
      <c r="T373" s="119"/>
      <c r="U373" s="120"/>
      <c r="V373" s="121">
        <f t="shared" si="110"/>
        <v>-1512.7</v>
      </c>
      <c r="W373" s="122">
        <f t="shared" si="111"/>
        <v>100</v>
      </c>
      <c r="X373" s="123">
        <f t="shared" si="112"/>
        <v>9</v>
      </c>
      <c r="Y373" s="123">
        <f t="shared" si="113"/>
        <v>9</v>
      </c>
      <c r="Z373" s="123">
        <f t="shared" si="114"/>
        <v>9</v>
      </c>
      <c r="AA373" s="111"/>
      <c r="AB373" s="111" t="str">
        <f t="shared" si="98"/>
        <v>CUMPLIDA</v>
      </c>
      <c r="AC373" s="111" t="str">
        <f t="shared" si="99"/>
        <v>CUMPLIDO</v>
      </c>
      <c r="AD373" s="111" t="str">
        <f t="shared" si="100"/>
        <v>CUMPLIDA PENDIENTE DE REVISIÓN DE LA CGR</v>
      </c>
      <c r="AE373" s="113" t="s">
        <v>2304</v>
      </c>
      <c r="AF373" s="98" t="str">
        <f t="shared" si="101"/>
        <v>H15AEFCAT1765-2023-1</v>
      </c>
      <c r="AG373" s="78">
        <f t="shared" si="102"/>
        <v>1</v>
      </c>
      <c r="AH373" s="78" t="str">
        <f t="shared" si="103"/>
        <v>H15AEFCAT1765-2023-1 - 1</v>
      </c>
      <c r="AI373" s="92">
        <f t="shared" si="104"/>
        <v>5</v>
      </c>
      <c r="AJ373" s="92">
        <f t="shared" si="105"/>
        <v>5</v>
      </c>
      <c r="AK373" s="92" t="str">
        <f t="shared" si="106"/>
        <v>H15AEFCAT1765-2023-1.</v>
      </c>
      <c r="AL373" s="92" t="str">
        <f t="shared" si="107"/>
        <v>H15AEFCAT1765-2023-1</v>
      </c>
      <c r="AM373" s="83"/>
      <c r="AN373" s="84"/>
      <c r="AO373" s="77"/>
    </row>
    <row r="374" spans="1:41" s="11" customFormat="1" ht="291.95" customHeight="1" x14ac:dyDescent="0.2">
      <c r="A374" s="110">
        <f>IF(ISBLANK(F374),"",COUNTA($F$2:F374))</f>
        <v>266</v>
      </c>
      <c r="B374" s="111">
        <f t="shared" si="109"/>
        <v>373</v>
      </c>
      <c r="C374" s="111">
        <v>2023</v>
      </c>
      <c r="D374" s="111" t="s">
        <v>2496</v>
      </c>
      <c r="E374" s="111" t="s">
        <v>2468</v>
      </c>
      <c r="F374" s="111" t="s">
        <v>1791</v>
      </c>
      <c r="G374" s="113" t="s">
        <v>1180</v>
      </c>
      <c r="H374" s="114" t="s">
        <v>2256</v>
      </c>
      <c r="I374" s="114" t="s">
        <v>2257</v>
      </c>
      <c r="J374" s="114" t="s">
        <v>2258</v>
      </c>
      <c r="K374" s="140" t="s">
        <v>2161</v>
      </c>
      <c r="L374" s="113" t="s">
        <v>2132</v>
      </c>
      <c r="M374" s="113">
        <v>1</v>
      </c>
      <c r="N374" s="144">
        <v>45318</v>
      </c>
      <c r="O374" s="144">
        <v>45381</v>
      </c>
      <c r="P374" s="118">
        <f t="shared" si="108"/>
        <v>9</v>
      </c>
      <c r="Q374" s="145" t="s">
        <v>1055</v>
      </c>
      <c r="R374" s="145" t="s">
        <v>1734</v>
      </c>
      <c r="S374" s="111">
        <v>1</v>
      </c>
      <c r="T374" s="119"/>
      <c r="U374" s="120"/>
      <c r="V374" s="121">
        <f t="shared" si="110"/>
        <v>-1512.7</v>
      </c>
      <c r="W374" s="122">
        <f t="shared" si="111"/>
        <v>100</v>
      </c>
      <c r="X374" s="123">
        <f t="shared" si="112"/>
        <v>9</v>
      </c>
      <c r="Y374" s="123">
        <f t="shared" si="113"/>
        <v>9</v>
      </c>
      <c r="Z374" s="123">
        <f t="shared" si="114"/>
        <v>9</v>
      </c>
      <c r="AA374" s="111"/>
      <c r="AB374" s="111" t="str">
        <f t="shared" si="98"/>
        <v>CUMPLIDA</v>
      </c>
      <c r="AC374" s="111" t="str">
        <f t="shared" si="99"/>
        <v>CUMPLIDO</v>
      </c>
      <c r="AD374" s="111" t="str">
        <f t="shared" si="100"/>
        <v>CUMPLIDA PENDIENTE DE REVISIÓN DE LA CGR</v>
      </c>
      <c r="AE374" s="113" t="s">
        <v>2304</v>
      </c>
      <c r="AF374" s="98" t="str">
        <f t="shared" si="101"/>
        <v>H16AEFCAT1765-2023-1</v>
      </c>
      <c r="AG374" s="78">
        <f t="shared" si="102"/>
        <v>1</v>
      </c>
      <c r="AH374" s="78" t="str">
        <f t="shared" si="103"/>
        <v>H16AEFCAT1765-2023-1 - 1</v>
      </c>
      <c r="AI374" s="92">
        <f t="shared" si="104"/>
        <v>5</v>
      </c>
      <c r="AJ374" s="92">
        <f t="shared" si="105"/>
        <v>5</v>
      </c>
      <c r="AK374" s="92" t="str">
        <f t="shared" si="106"/>
        <v>H16AEFCAT1765-2023-1.</v>
      </c>
      <c r="AL374" s="92" t="str">
        <f t="shared" si="107"/>
        <v>H16AEFCAT1765-2023-1</v>
      </c>
      <c r="AM374" s="83"/>
      <c r="AN374" s="84"/>
      <c r="AO374" s="77"/>
    </row>
    <row r="375" spans="1:41" s="11" customFormat="1" ht="291.95" customHeight="1" x14ac:dyDescent="0.2">
      <c r="A375" s="110">
        <f>IF(ISBLANK(F375),"",COUNTA($F$2:F375))</f>
        <v>267</v>
      </c>
      <c r="B375" s="111">
        <f t="shared" si="109"/>
        <v>374</v>
      </c>
      <c r="C375" s="111">
        <v>2023</v>
      </c>
      <c r="D375" s="111" t="s">
        <v>2496</v>
      </c>
      <c r="E375" s="111" t="s">
        <v>2468</v>
      </c>
      <c r="F375" s="111" t="s">
        <v>1791</v>
      </c>
      <c r="G375" s="113" t="s">
        <v>1180</v>
      </c>
      <c r="H375" s="114" t="s">
        <v>2259</v>
      </c>
      <c r="I375" s="114" t="s">
        <v>2260</v>
      </c>
      <c r="J375" s="114" t="s">
        <v>2261</v>
      </c>
      <c r="K375" s="140" t="s">
        <v>2153</v>
      </c>
      <c r="L375" s="113" t="s">
        <v>2132</v>
      </c>
      <c r="M375" s="113">
        <v>1</v>
      </c>
      <c r="N375" s="144">
        <v>45318</v>
      </c>
      <c r="O375" s="144">
        <v>45381</v>
      </c>
      <c r="P375" s="118">
        <f t="shared" si="108"/>
        <v>9</v>
      </c>
      <c r="Q375" s="145" t="s">
        <v>1055</v>
      </c>
      <c r="R375" s="145" t="s">
        <v>1734</v>
      </c>
      <c r="S375" s="111">
        <v>1</v>
      </c>
      <c r="T375" s="119"/>
      <c r="U375" s="120"/>
      <c r="V375" s="121">
        <f t="shared" si="110"/>
        <v>-1512.7</v>
      </c>
      <c r="W375" s="122">
        <f t="shared" si="111"/>
        <v>100</v>
      </c>
      <c r="X375" s="123">
        <f t="shared" si="112"/>
        <v>9</v>
      </c>
      <c r="Y375" s="123">
        <f t="shared" si="113"/>
        <v>9</v>
      </c>
      <c r="Z375" s="123">
        <f t="shared" si="114"/>
        <v>9</v>
      </c>
      <c r="AA375" s="111"/>
      <c r="AB375" s="111" t="str">
        <f t="shared" si="98"/>
        <v>CUMPLIDA</v>
      </c>
      <c r="AC375" s="111" t="str">
        <f t="shared" si="99"/>
        <v>CUMPLIDO</v>
      </c>
      <c r="AD375" s="111" t="str">
        <f t="shared" si="100"/>
        <v>CUMPLIDA PENDIENTE DE REVISIÓN DE LA CGR</v>
      </c>
      <c r="AE375" s="113" t="s">
        <v>2304</v>
      </c>
      <c r="AF375" s="98" t="str">
        <f t="shared" si="101"/>
        <v>H17AEFCAT1765-2023-1</v>
      </c>
      <c r="AG375" s="78">
        <f t="shared" si="102"/>
        <v>1</v>
      </c>
      <c r="AH375" s="78" t="str">
        <f t="shared" si="103"/>
        <v>H17AEFCAT1765-2023-1 - 1</v>
      </c>
      <c r="AI375" s="92">
        <f t="shared" si="104"/>
        <v>5</v>
      </c>
      <c r="AJ375" s="92">
        <f t="shared" si="105"/>
        <v>5</v>
      </c>
      <c r="AK375" s="92" t="str">
        <f t="shared" si="106"/>
        <v>H17AEFCAT1765-2023-1.</v>
      </c>
      <c r="AL375" s="92" t="str">
        <f t="shared" si="107"/>
        <v>H17AEFCAT1765-2023-1</v>
      </c>
      <c r="AM375" s="83"/>
      <c r="AN375" s="84"/>
      <c r="AO375" s="77"/>
    </row>
    <row r="376" spans="1:41" s="11" customFormat="1" ht="291.95" customHeight="1" x14ac:dyDescent="0.2">
      <c r="A376" s="110">
        <f>IF(ISBLANK(F376),"",COUNTA($F$2:F376))</f>
        <v>268</v>
      </c>
      <c r="B376" s="111">
        <f t="shared" si="109"/>
        <v>375</v>
      </c>
      <c r="C376" s="111">
        <v>2023</v>
      </c>
      <c r="D376" s="111" t="s">
        <v>2496</v>
      </c>
      <c r="E376" s="111" t="s">
        <v>2468</v>
      </c>
      <c r="F376" s="111" t="s">
        <v>1791</v>
      </c>
      <c r="G376" s="113" t="s">
        <v>1180</v>
      </c>
      <c r="H376" s="114" t="s">
        <v>2262</v>
      </c>
      <c r="I376" s="114" t="s">
        <v>2263</v>
      </c>
      <c r="J376" s="114" t="s">
        <v>2264</v>
      </c>
      <c r="K376" s="140" t="s">
        <v>2265</v>
      </c>
      <c r="L376" s="113" t="s">
        <v>2029</v>
      </c>
      <c r="M376" s="113">
        <v>1</v>
      </c>
      <c r="N376" s="144">
        <v>45318</v>
      </c>
      <c r="O376" s="144">
        <v>45657</v>
      </c>
      <c r="P376" s="118">
        <f t="shared" si="108"/>
        <v>48.428571428571431</v>
      </c>
      <c r="Q376" s="145" t="s">
        <v>1055</v>
      </c>
      <c r="R376" s="145" t="s">
        <v>1734</v>
      </c>
      <c r="S376" s="111">
        <v>0</v>
      </c>
      <c r="T376" s="119"/>
      <c r="U376" s="120"/>
      <c r="V376" s="121">
        <f t="shared" si="110"/>
        <v>-1521.9</v>
      </c>
      <c r="W376" s="122">
        <f t="shared" si="111"/>
        <v>0</v>
      </c>
      <c r="X376" s="123">
        <f t="shared" si="112"/>
        <v>0</v>
      </c>
      <c r="Y376" s="123">
        <f t="shared" si="113"/>
        <v>0</v>
      </c>
      <c r="Z376" s="123">
        <f t="shared" si="114"/>
        <v>48.428571428571431</v>
      </c>
      <c r="AA376" s="111"/>
      <c r="AB376" s="111" t="str">
        <f t="shared" si="98"/>
        <v>PRÓXIMA A VENCER</v>
      </c>
      <c r="AC376" s="111" t="str">
        <f t="shared" si="99"/>
        <v>PRÓXIMO A VENCER</v>
      </c>
      <c r="AD376" s="111" t="str">
        <f t="shared" si="100"/>
        <v>EN EJECUCIÓN</v>
      </c>
      <c r="AE376" s="113" t="s">
        <v>2304</v>
      </c>
      <c r="AF376" s="98" t="str">
        <f t="shared" si="101"/>
        <v>H18AEFCAT1765-2023-1</v>
      </c>
      <c r="AG376" s="78">
        <f t="shared" si="102"/>
        <v>1</v>
      </c>
      <c r="AH376" s="78" t="str">
        <f t="shared" si="103"/>
        <v>H18AEFCAT1765-2023-1 - 1</v>
      </c>
      <c r="AI376" s="92">
        <f t="shared" si="104"/>
        <v>2</v>
      </c>
      <c r="AJ376" s="92">
        <f t="shared" si="105"/>
        <v>2</v>
      </c>
      <c r="AK376" s="92" t="str">
        <f t="shared" si="106"/>
        <v>H18AEFCAT1765-2023-1.</v>
      </c>
      <c r="AL376" s="92" t="str">
        <f t="shared" si="107"/>
        <v>H18AEFCAT1765-2023-1</v>
      </c>
      <c r="AM376" s="83"/>
      <c r="AN376" s="84"/>
      <c r="AO376" s="77"/>
    </row>
    <row r="377" spans="1:41" s="11" customFormat="1" ht="291.95" customHeight="1" x14ac:dyDescent="0.2">
      <c r="A377" s="110">
        <f>IF(ISBLANK(F377),"",COUNTA($F$2:F377))</f>
        <v>269</v>
      </c>
      <c r="B377" s="111">
        <f t="shared" si="109"/>
        <v>376</v>
      </c>
      <c r="C377" s="111">
        <v>2023</v>
      </c>
      <c r="D377" s="111" t="s">
        <v>2497</v>
      </c>
      <c r="E377" s="111" t="s">
        <v>637</v>
      </c>
      <c r="F377" s="111" t="s">
        <v>776</v>
      </c>
      <c r="G377" s="113" t="s">
        <v>1180</v>
      </c>
      <c r="H377" s="114" t="s">
        <v>2266</v>
      </c>
      <c r="I377" s="114" t="s">
        <v>2267</v>
      </c>
      <c r="J377" s="114" t="s">
        <v>2221</v>
      </c>
      <c r="K377" s="140" t="s">
        <v>2153</v>
      </c>
      <c r="L377" s="113" t="s">
        <v>2132</v>
      </c>
      <c r="M377" s="113">
        <v>1</v>
      </c>
      <c r="N377" s="144">
        <v>45318</v>
      </c>
      <c r="O377" s="144">
        <v>45381</v>
      </c>
      <c r="P377" s="118">
        <f t="shared" si="108"/>
        <v>9</v>
      </c>
      <c r="Q377" s="145" t="s">
        <v>1055</v>
      </c>
      <c r="R377" s="145" t="s">
        <v>1734</v>
      </c>
      <c r="S377" s="111">
        <v>1</v>
      </c>
      <c r="T377" s="119"/>
      <c r="U377" s="120"/>
      <c r="V377" s="121">
        <f t="shared" si="110"/>
        <v>-1512.7</v>
      </c>
      <c r="W377" s="122">
        <f t="shared" si="111"/>
        <v>100</v>
      </c>
      <c r="X377" s="123">
        <f t="shared" si="112"/>
        <v>9</v>
      </c>
      <c r="Y377" s="123">
        <f t="shared" si="113"/>
        <v>9</v>
      </c>
      <c r="Z377" s="123">
        <f t="shared" si="114"/>
        <v>9</v>
      </c>
      <c r="AA377" s="111"/>
      <c r="AB377" s="111" t="str">
        <f t="shared" si="98"/>
        <v>CUMPLIDA</v>
      </c>
      <c r="AC377" s="111" t="str">
        <f t="shared" si="99"/>
        <v>CUMPLIDO</v>
      </c>
      <c r="AD377" s="111" t="str">
        <f t="shared" si="100"/>
        <v>CUMPLIDA PENDIENTE DE REVISIÓN DE LA CGR</v>
      </c>
      <c r="AE377" s="113" t="s">
        <v>2304</v>
      </c>
      <c r="AF377" s="98" t="str">
        <f t="shared" si="101"/>
        <v>H19AEFCAT1765-2023-1</v>
      </c>
      <c r="AG377" s="78">
        <f t="shared" si="102"/>
        <v>1</v>
      </c>
      <c r="AH377" s="78" t="str">
        <f t="shared" si="103"/>
        <v>H19AEFCAT1765-2023-1 - 1</v>
      </c>
      <c r="AI377" s="92">
        <f t="shared" si="104"/>
        <v>5</v>
      </c>
      <c r="AJ377" s="92">
        <f t="shared" si="105"/>
        <v>5</v>
      </c>
      <c r="AK377" s="92" t="str">
        <f t="shared" si="106"/>
        <v>H19AEFCAT1765-2023-1.</v>
      </c>
      <c r="AL377" s="92" t="str">
        <f t="shared" si="107"/>
        <v>H19AEFCAT1765-2023-1</v>
      </c>
      <c r="AM377" s="83"/>
      <c r="AN377" s="84"/>
      <c r="AO377" s="77"/>
    </row>
    <row r="378" spans="1:41" s="11" customFormat="1" ht="291.95" customHeight="1" x14ac:dyDescent="0.2">
      <c r="A378" s="110">
        <f>IF(ISBLANK(F378),"",COUNTA($F$2:F378))</f>
        <v>270</v>
      </c>
      <c r="B378" s="111">
        <f t="shared" si="109"/>
        <v>377</v>
      </c>
      <c r="C378" s="111">
        <v>2023</v>
      </c>
      <c r="D378" s="111" t="s">
        <v>2497</v>
      </c>
      <c r="E378" s="111" t="s">
        <v>637</v>
      </c>
      <c r="F378" s="111" t="s">
        <v>776</v>
      </c>
      <c r="G378" s="113" t="s">
        <v>1180</v>
      </c>
      <c r="H378" s="114" t="s">
        <v>2268</v>
      </c>
      <c r="I378" s="114" t="s">
        <v>2269</v>
      </c>
      <c r="J378" s="114" t="s">
        <v>2221</v>
      </c>
      <c r="K378" s="140" t="s">
        <v>2153</v>
      </c>
      <c r="L378" s="113" t="s">
        <v>2132</v>
      </c>
      <c r="M378" s="113">
        <v>1</v>
      </c>
      <c r="N378" s="144">
        <v>45318</v>
      </c>
      <c r="O378" s="144">
        <v>45381</v>
      </c>
      <c r="P378" s="118">
        <f t="shared" si="108"/>
        <v>9</v>
      </c>
      <c r="Q378" s="145" t="s">
        <v>1055</v>
      </c>
      <c r="R378" s="145" t="s">
        <v>1734</v>
      </c>
      <c r="S378" s="111">
        <v>1</v>
      </c>
      <c r="T378" s="119"/>
      <c r="U378" s="120"/>
      <c r="V378" s="121">
        <f t="shared" si="110"/>
        <v>-1512.7</v>
      </c>
      <c r="W378" s="122">
        <f t="shared" si="111"/>
        <v>100</v>
      </c>
      <c r="X378" s="123">
        <f t="shared" si="112"/>
        <v>9</v>
      </c>
      <c r="Y378" s="123">
        <f t="shared" si="113"/>
        <v>9</v>
      </c>
      <c r="Z378" s="123">
        <f t="shared" si="114"/>
        <v>9</v>
      </c>
      <c r="AA378" s="111"/>
      <c r="AB378" s="111" t="str">
        <f t="shared" si="98"/>
        <v>CUMPLIDA</v>
      </c>
      <c r="AC378" s="111" t="str">
        <f t="shared" si="99"/>
        <v>CUMPLIDO</v>
      </c>
      <c r="AD378" s="111" t="str">
        <f t="shared" si="100"/>
        <v>CUMPLIDA PENDIENTE DE REVISIÓN DE LA CGR</v>
      </c>
      <c r="AE378" s="113" t="s">
        <v>2304</v>
      </c>
      <c r="AF378" s="98" t="str">
        <f t="shared" si="101"/>
        <v>H20AEFCAT1765-2023-1</v>
      </c>
      <c r="AG378" s="78">
        <f t="shared" si="102"/>
        <v>1</v>
      </c>
      <c r="AH378" s="78" t="str">
        <f t="shared" si="103"/>
        <v>H20AEFCAT1765-2023-1 - 1</v>
      </c>
      <c r="AI378" s="92">
        <f t="shared" si="104"/>
        <v>5</v>
      </c>
      <c r="AJ378" s="92">
        <f t="shared" si="105"/>
        <v>5</v>
      </c>
      <c r="AK378" s="92" t="str">
        <f t="shared" si="106"/>
        <v>H20AEFCAT1765-2023-1.</v>
      </c>
      <c r="AL378" s="92" t="str">
        <f t="shared" si="107"/>
        <v>H20AEFCAT1765-2023-1</v>
      </c>
      <c r="AM378" s="83"/>
      <c r="AN378" s="84"/>
      <c r="AO378" s="77"/>
    </row>
    <row r="379" spans="1:41" s="11" customFormat="1" ht="291.95" customHeight="1" x14ac:dyDescent="0.2">
      <c r="A379" s="110">
        <f>IF(ISBLANK(F379),"",COUNTA($F$2:F379))</f>
        <v>271</v>
      </c>
      <c r="B379" s="111">
        <f t="shared" si="109"/>
        <v>378</v>
      </c>
      <c r="C379" s="111">
        <v>2023</v>
      </c>
      <c r="D379" s="111" t="s">
        <v>2497</v>
      </c>
      <c r="E379" s="111" t="s">
        <v>637</v>
      </c>
      <c r="F379" s="111" t="s">
        <v>776</v>
      </c>
      <c r="G379" s="113" t="s">
        <v>1180</v>
      </c>
      <c r="H379" s="114" t="s">
        <v>2270</v>
      </c>
      <c r="I379" s="114" t="s">
        <v>2271</v>
      </c>
      <c r="J379" s="114" t="s">
        <v>2221</v>
      </c>
      <c r="K379" s="140" t="s">
        <v>2153</v>
      </c>
      <c r="L379" s="113" t="s">
        <v>2132</v>
      </c>
      <c r="M379" s="113">
        <v>1</v>
      </c>
      <c r="N379" s="144">
        <v>45318</v>
      </c>
      <c r="O379" s="144">
        <v>45381</v>
      </c>
      <c r="P379" s="118">
        <f t="shared" si="108"/>
        <v>9</v>
      </c>
      <c r="Q379" s="145" t="s">
        <v>1055</v>
      </c>
      <c r="R379" s="145" t="s">
        <v>1734</v>
      </c>
      <c r="S379" s="111">
        <v>1</v>
      </c>
      <c r="T379" s="119"/>
      <c r="U379" s="120"/>
      <c r="V379" s="121">
        <f t="shared" si="110"/>
        <v>-1512.7</v>
      </c>
      <c r="W379" s="122">
        <f t="shared" si="111"/>
        <v>100</v>
      </c>
      <c r="X379" s="123">
        <f t="shared" si="112"/>
        <v>9</v>
      </c>
      <c r="Y379" s="123">
        <f t="shared" si="113"/>
        <v>9</v>
      </c>
      <c r="Z379" s="123">
        <f t="shared" si="114"/>
        <v>9</v>
      </c>
      <c r="AA379" s="111"/>
      <c r="AB379" s="111" t="str">
        <f t="shared" si="98"/>
        <v>CUMPLIDA</v>
      </c>
      <c r="AC379" s="111" t="str">
        <f t="shared" si="99"/>
        <v>CUMPLIDO</v>
      </c>
      <c r="AD379" s="111" t="str">
        <f t="shared" si="100"/>
        <v>CUMPLIDA PENDIENTE DE REVISIÓN DE LA CGR</v>
      </c>
      <c r="AE379" s="113" t="s">
        <v>2304</v>
      </c>
      <c r="AF379" s="98" t="str">
        <f t="shared" si="101"/>
        <v>H21AEFCAT1765-2023-1</v>
      </c>
      <c r="AG379" s="78">
        <f t="shared" si="102"/>
        <v>1</v>
      </c>
      <c r="AH379" s="78" t="str">
        <f t="shared" si="103"/>
        <v>H21AEFCAT1765-2023-1 - 1</v>
      </c>
      <c r="AI379" s="92">
        <f t="shared" si="104"/>
        <v>5</v>
      </c>
      <c r="AJ379" s="92">
        <f t="shared" si="105"/>
        <v>5</v>
      </c>
      <c r="AK379" s="92" t="str">
        <f t="shared" si="106"/>
        <v>H21AEFCAT1765-2023-1.</v>
      </c>
      <c r="AL379" s="92" t="str">
        <f t="shared" si="107"/>
        <v>H21AEFCAT1765-2023-1</v>
      </c>
      <c r="AM379" s="83"/>
      <c r="AN379" s="84"/>
      <c r="AO379" s="77"/>
    </row>
    <row r="380" spans="1:41" s="11" customFormat="1" ht="291.95" customHeight="1" x14ac:dyDescent="0.2">
      <c r="A380" s="110">
        <f>IF(ISBLANK(F380),"",COUNTA($F$2:F380))</f>
        <v>272</v>
      </c>
      <c r="B380" s="111">
        <f t="shared" si="109"/>
        <v>379</v>
      </c>
      <c r="C380" s="111">
        <v>2023</v>
      </c>
      <c r="D380" s="111" t="s">
        <v>2496</v>
      </c>
      <c r="E380" s="111" t="s">
        <v>2469</v>
      </c>
      <c r="F380" s="111" t="s">
        <v>2302</v>
      </c>
      <c r="G380" s="113" t="s">
        <v>1180</v>
      </c>
      <c r="H380" s="114" t="s">
        <v>2453</v>
      </c>
      <c r="I380" s="114" t="s">
        <v>2272</v>
      </c>
      <c r="J380" s="114" t="s">
        <v>2273</v>
      </c>
      <c r="K380" s="140" t="s">
        <v>2274</v>
      </c>
      <c r="L380" s="113" t="s">
        <v>2275</v>
      </c>
      <c r="M380" s="113">
        <v>1</v>
      </c>
      <c r="N380" s="144">
        <v>45318</v>
      </c>
      <c r="O380" s="144">
        <v>45503</v>
      </c>
      <c r="P380" s="118">
        <f t="shared" si="108"/>
        <v>26.428571428571427</v>
      </c>
      <c r="Q380" s="145" t="s">
        <v>1055</v>
      </c>
      <c r="R380" s="145" t="s">
        <v>1734</v>
      </c>
      <c r="S380" s="111">
        <v>0.1</v>
      </c>
      <c r="T380" s="119"/>
      <c r="U380" s="120"/>
      <c r="V380" s="121">
        <f t="shared" si="110"/>
        <v>-1516.7666666666667</v>
      </c>
      <c r="W380" s="122">
        <f t="shared" si="111"/>
        <v>10</v>
      </c>
      <c r="X380" s="123">
        <f t="shared" si="112"/>
        <v>2.6428571428571428</v>
      </c>
      <c r="Y380" s="123">
        <f t="shared" si="113"/>
        <v>2.6428571428571428</v>
      </c>
      <c r="Z380" s="123">
        <f t="shared" si="114"/>
        <v>26.428571428571427</v>
      </c>
      <c r="AA380" s="111"/>
      <c r="AB380" s="111" t="str">
        <f t="shared" si="98"/>
        <v>VENCIDA</v>
      </c>
      <c r="AC380" s="111" t="str">
        <f t="shared" si="99"/>
        <v>VENCIDO</v>
      </c>
      <c r="AD380" s="111" t="str">
        <f t="shared" si="100"/>
        <v>VENCIDA</v>
      </c>
      <c r="AE380" s="113" t="s">
        <v>2304</v>
      </c>
      <c r="AF380" s="98" t="str">
        <f t="shared" si="101"/>
        <v>H22AEFCAT1765-2023-1</v>
      </c>
      <c r="AG380" s="78">
        <f t="shared" si="102"/>
        <v>1</v>
      </c>
      <c r="AH380" s="78" t="str">
        <f t="shared" si="103"/>
        <v>H22AEFCAT1765-2023-1 - 1</v>
      </c>
      <c r="AI380" s="92">
        <f t="shared" si="104"/>
        <v>1</v>
      </c>
      <c r="AJ380" s="92">
        <f t="shared" si="105"/>
        <v>1</v>
      </c>
      <c r="AK380" s="92" t="str">
        <f t="shared" si="106"/>
        <v>H22AEFCAT1765-2023-1.</v>
      </c>
      <c r="AL380" s="92" t="str">
        <f t="shared" si="107"/>
        <v>H22AEFCAT1765-2023-1</v>
      </c>
      <c r="AM380" s="83"/>
      <c r="AN380" s="84"/>
      <c r="AO380" s="77"/>
    </row>
    <row r="381" spans="1:41" s="11" customFormat="1" ht="291.95" customHeight="1" x14ac:dyDescent="0.2">
      <c r="A381" s="110">
        <f>IF(ISBLANK(F381),"",COUNTA($F$2:F381))</f>
        <v>273</v>
      </c>
      <c r="B381" s="111">
        <f t="shared" si="109"/>
        <v>380</v>
      </c>
      <c r="C381" s="111">
        <v>2023</v>
      </c>
      <c r="D381" s="111" t="s">
        <v>2498</v>
      </c>
      <c r="E381" s="111" t="s">
        <v>637</v>
      </c>
      <c r="F381" s="111" t="s">
        <v>2303</v>
      </c>
      <c r="G381" s="113" t="s">
        <v>1180</v>
      </c>
      <c r="H381" s="114" t="s">
        <v>2276</v>
      </c>
      <c r="I381" s="114" t="s">
        <v>2277</v>
      </c>
      <c r="J381" s="114" t="s">
        <v>2278</v>
      </c>
      <c r="K381" s="140" t="s">
        <v>2153</v>
      </c>
      <c r="L381" s="113" t="s">
        <v>2132</v>
      </c>
      <c r="M381" s="113">
        <v>1</v>
      </c>
      <c r="N381" s="144">
        <v>45318</v>
      </c>
      <c r="O381" s="144">
        <v>45381</v>
      </c>
      <c r="P381" s="118">
        <f t="shared" si="108"/>
        <v>9</v>
      </c>
      <c r="Q381" s="145" t="s">
        <v>1055</v>
      </c>
      <c r="R381" s="145" t="s">
        <v>1734</v>
      </c>
      <c r="S381" s="111">
        <v>1</v>
      </c>
      <c r="T381" s="119"/>
      <c r="U381" s="120"/>
      <c r="V381" s="121">
        <f t="shared" si="110"/>
        <v>-1512.7</v>
      </c>
      <c r="W381" s="122">
        <f t="shared" si="111"/>
        <v>100</v>
      </c>
      <c r="X381" s="123">
        <f t="shared" si="112"/>
        <v>9</v>
      </c>
      <c r="Y381" s="123">
        <f t="shared" si="113"/>
        <v>9</v>
      </c>
      <c r="Z381" s="123">
        <f t="shared" si="114"/>
        <v>9</v>
      </c>
      <c r="AA381" s="111"/>
      <c r="AB381" s="111" t="str">
        <f t="shared" si="98"/>
        <v>CUMPLIDA</v>
      </c>
      <c r="AC381" s="111" t="str">
        <f t="shared" si="99"/>
        <v>CUMPLIDO</v>
      </c>
      <c r="AD381" s="111" t="str">
        <f t="shared" si="100"/>
        <v>CUMPLIDA PENDIENTE DE REVISIÓN DE LA CGR</v>
      </c>
      <c r="AE381" s="113" t="s">
        <v>2304</v>
      </c>
      <c r="AF381" s="98" t="str">
        <f t="shared" si="101"/>
        <v>H23AEFCAT1765-2023-1</v>
      </c>
      <c r="AG381" s="78">
        <f t="shared" si="102"/>
        <v>1</v>
      </c>
      <c r="AH381" s="78" t="str">
        <f t="shared" si="103"/>
        <v>H23AEFCAT1765-2023-1 - 1</v>
      </c>
      <c r="AI381" s="92">
        <f t="shared" si="104"/>
        <v>5</v>
      </c>
      <c r="AJ381" s="92">
        <f t="shared" si="105"/>
        <v>5</v>
      </c>
      <c r="AK381" s="92" t="str">
        <f t="shared" si="106"/>
        <v>H23AEFCAT1765-2023-1.</v>
      </c>
      <c r="AL381" s="92" t="str">
        <f t="shared" si="107"/>
        <v>H23AEFCAT1765-2023-1</v>
      </c>
      <c r="AM381" s="83"/>
      <c r="AN381" s="84"/>
      <c r="AO381" s="77"/>
    </row>
    <row r="382" spans="1:41" s="11" customFormat="1" ht="291.95" customHeight="1" x14ac:dyDescent="0.2">
      <c r="A382" s="110">
        <f>IF(ISBLANK(F382),"",COUNTA($F$2:F382))</f>
        <v>274</v>
      </c>
      <c r="B382" s="111">
        <f t="shared" si="109"/>
        <v>381</v>
      </c>
      <c r="C382" s="111">
        <v>2023</v>
      </c>
      <c r="D382" s="111" t="s">
        <v>2498</v>
      </c>
      <c r="E382" s="111" t="s">
        <v>637</v>
      </c>
      <c r="F382" s="111" t="s">
        <v>2303</v>
      </c>
      <c r="G382" s="113" t="s">
        <v>1180</v>
      </c>
      <c r="H382" s="114" t="s">
        <v>2279</v>
      </c>
      <c r="I382" s="114" t="s">
        <v>2280</v>
      </c>
      <c r="J382" s="114" t="s">
        <v>2281</v>
      </c>
      <c r="K382" s="140" t="s">
        <v>2161</v>
      </c>
      <c r="L382" s="113" t="s">
        <v>2132</v>
      </c>
      <c r="M382" s="113">
        <v>1</v>
      </c>
      <c r="N382" s="144">
        <v>45318</v>
      </c>
      <c r="O382" s="144">
        <v>45381</v>
      </c>
      <c r="P382" s="118">
        <f t="shared" si="108"/>
        <v>9</v>
      </c>
      <c r="Q382" s="145" t="s">
        <v>1055</v>
      </c>
      <c r="R382" s="145" t="s">
        <v>1734</v>
      </c>
      <c r="S382" s="111">
        <v>1</v>
      </c>
      <c r="T382" s="119"/>
      <c r="U382" s="120"/>
      <c r="V382" s="121">
        <f t="shared" si="110"/>
        <v>-1512.7</v>
      </c>
      <c r="W382" s="122">
        <f t="shared" si="111"/>
        <v>100</v>
      </c>
      <c r="X382" s="123">
        <f t="shared" si="112"/>
        <v>9</v>
      </c>
      <c r="Y382" s="123">
        <f t="shared" si="113"/>
        <v>9</v>
      </c>
      <c r="Z382" s="123">
        <f t="shared" si="114"/>
        <v>9</v>
      </c>
      <c r="AA382" s="111"/>
      <c r="AB382" s="111" t="str">
        <f t="shared" si="98"/>
        <v>CUMPLIDA</v>
      </c>
      <c r="AC382" s="111" t="str">
        <f t="shared" si="99"/>
        <v>CUMPLIDO</v>
      </c>
      <c r="AD382" s="111" t="str">
        <f t="shared" si="100"/>
        <v>CUMPLIDA PENDIENTE DE REVISIÓN DE LA CGR</v>
      </c>
      <c r="AE382" s="113" t="s">
        <v>2304</v>
      </c>
      <c r="AF382" s="98" t="str">
        <f t="shared" si="101"/>
        <v>H24AEFCAT1765-2023-1</v>
      </c>
      <c r="AG382" s="78">
        <f t="shared" si="102"/>
        <v>1</v>
      </c>
      <c r="AH382" s="78" t="str">
        <f t="shared" si="103"/>
        <v>H24AEFCAT1765-2023-1 - 1</v>
      </c>
      <c r="AI382" s="92">
        <f t="shared" si="104"/>
        <v>5</v>
      </c>
      <c r="AJ382" s="92">
        <f t="shared" si="105"/>
        <v>5</v>
      </c>
      <c r="AK382" s="92" t="str">
        <f t="shared" si="106"/>
        <v>H24AEFCAT1765-2023-1.</v>
      </c>
      <c r="AL382" s="92" t="str">
        <f t="shared" si="107"/>
        <v>H24AEFCAT1765-2023-1</v>
      </c>
      <c r="AM382" s="83"/>
      <c r="AN382" s="84"/>
      <c r="AO382" s="77"/>
    </row>
    <row r="383" spans="1:41" s="11" customFormat="1" ht="291.95" customHeight="1" x14ac:dyDescent="0.2">
      <c r="A383" s="110">
        <f>IF(ISBLANK(F383),"",COUNTA($F$2:F383))</f>
        <v>275</v>
      </c>
      <c r="B383" s="111">
        <f t="shared" si="109"/>
        <v>382</v>
      </c>
      <c r="C383" s="111">
        <v>2023</v>
      </c>
      <c r="D383" s="111" t="s">
        <v>2498</v>
      </c>
      <c r="E383" s="111" t="s">
        <v>637</v>
      </c>
      <c r="F383" s="111" t="s">
        <v>2303</v>
      </c>
      <c r="G383" s="113" t="s">
        <v>1180</v>
      </c>
      <c r="H383" s="114" t="s">
        <v>2282</v>
      </c>
      <c r="I383" s="114" t="s">
        <v>2283</v>
      </c>
      <c r="J383" s="114" t="s">
        <v>2284</v>
      </c>
      <c r="K383" s="140" t="s">
        <v>2153</v>
      </c>
      <c r="L383" s="113" t="s">
        <v>2132</v>
      </c>
      <c r="M383" s="113">
        <v>1</v>
      </c>
      <c r="N383" s="144">
        <v>45318</v>
      </c>
      <c r="O383" s="144">
        <v>45381</v>
      </c>
      <c r="P383" s="118">
        <f t="shared" si="108"/>
        <v>9</v>
      </c>
      <c r="Q383" s="145" t="s">
        <v>1055</v>
      </c>
      <c r="R383" s="145" t="s">
        <v>1734</v>
      </c>
      <c r="S383" s="111">
        <v>1</v>
      </c>
      <c r="T383" s="119"/>
      <c r="U383" s="120"/>
      <c r="V383" s="121">
        <f t="shared" si="110"/>
        <v>-1512.7</v>
      </c>
      <c r="W383" s="122">
        <f t="shared" si="111"/>
        <v>100</v>
      </c>
      <c r="X383" s="123">
        <f t="shared" si="112"/>
        <v>9</v>
      </c>
      <c r="Y383" s="123">
        <f t="shared" si="113"/>
        <v>9</v>
      </c>
      <c r="Z383" s="123">
        <f t="shared" si="114"/>
        <v>9</v>
      </c>
      <c r="AA383" s="111"/>
      <c r="AB383" s="111" t="str">
        <f t="shared" si="98"/>
        <v>CUMPLIDA</v>
      </c>
      <c r="AC383" s="111" t="str">
        <f t="shared" si="99"/>
        <v>CUMPLIDO</v>
      </c>
      <c r="AD383" s="111" t="str">
        <f t="shared" si="100"/>
        <v>CUMPLIDA PENDIENTE DE REVISIÓN DE LA CGR</v>
      </c>
      <c r="AE383" s="113" t="s">
        <v>2304</v>
      </c>
      <c r="AF383" s="98" t="str">
        <f t="shared" si="101"/>
        <v>H25AEFCAT1765-2023-1</v>
      </c>
      <c r="AG383" s="78">
        <f t="shared" si="102"/>
        <v>1</v>
      </c>
      <c r="AH383" s="78" t="str">
        <f t="shared" si="103"/>
        <v>H25AEFCAT1765-2023-1 - 1</v>
      </c>
      <c r="AI383" s="92">
        <f t="shared" si="104"/>
        <v>5</v>
      </c>
      <c r="AJ383" s="92">
        <f t="shared" si="105"/>
        <v>5</v>
      </c>
      <c r="AK383" s="92" t="str">
        <f t="shared" si="106"/>
        <v>H25AEFCAT1765-2023-1.</v>
      </c>
      <c r="AL383" s="92" t="str">
        <f t="shared" si="107"/>
        <v>H25AEFCAT1765-2023-1</v>
      </c>
      <c r="AM383" s="83"/>
      <c r="AN383" s="84"/>
      <c r="AO383" s="77"/>
    </row>
    <row r="384" spans="1:41" s="11" customFormat="1" ht="291.95" customHeight="1" x14ac:dyDescent="0.2">
      <c r="A384" s="110">
        <f>IF(ISBLANK(F384),"",COUNTA($F$2:F384))</f>
        <v>276</v>
      </c>
      <c r="B384" s="111">
        <f t="shared" si="109"/>
        <v>383</v>
      </c>
      <c r="C384" s="111">
        <v>2023</v>
      </c>
      <c r="D384" s="111" t="s">
        <v>2496</v>
      </c>
      <c r="E384" s="111" t="s">
        <v>2469</v>
      </c>
      <c r="F384" s="111" t="s">
        <v>2302</v>
      </c>
      <c r="G384" s="113" t="s">
        <v>1180</v>
      </c>
      <c r="H384" s="114" t="s">
        <v>2285</v>
      </c>
      <c r="I384" s="114" t="s">
        <v>2286</v>
      </c>
      <c r="J384" s="114" t="s">
        <v>2287</v>
      </c>
      <c r="K384" s="140" t="s">
        <v>2288</v>
      </c>
      <c r="L384" s="113" t="s">
        <v>2289</v>
      </c>
      <c r="M384" s="113">
        <v>1</v>
      </c>
      <c r="N384" s="144">
        <v>45318</v>
      </c>
      <c r="O384" s="144">
        <v>45350</v>
      </c>
      <c r="P384" s="118">
        <f t="shared" si="108"/>
        <v>4.5714285714285712</v>
      </c>
      <c r="Q384" s="145" t="s">
        <v>1055</v>
      </c>
      <c r="R384" s="145" t="s">
        <v>1734</v>
      </c>
      <c r="S384" s="111">
        <v>1</v>
      </c>
      <c r="T384" s="119"/>
      <c r="U384" s="120">
        <v>45341</v>
      </c>
      <c r="V384" s="121">
        <f t="shared" si="110"/>
        <v>-0.3</v>
      </c>
      <c r="W384" s="122">
        <f t="shared" si="111"/>
        <v>100</v>
      </c>
      <c r="X384" s="123">
        <f t="shared" si="112"/>
        <v>4.5714285714285712</v>
      </c>
      <c r="Y384" s="123">
        <f t="shared" si="113"/>
        <v>4.5714285714285712</v>
      </c>
      <c r="Z384" s="123">
        <f t="shared" si="114"/>
        <v>4.5714285714285712</v>
      </c>
      <c r="AA384" s="111"/>
      <c r="AB384" s="111" t="str">
        <f t="shared" si="98"/>
        <v>CUMPLIDA</v>
      </c>
      <c r="AC384" s="111" t="str">
        <f t="shared" si="99"/>
        <v>CUMPLIDO</v>
      </c>
      <c r="AD384" s="111" t="str">
        <f t="shared" si="100"/>
        <v>CUMPLIDA PENDIENTE DE REVISIÓN DE LA CGR</v>
      </c>
      <c r="AE384" s="113" t="s">
        <v>2304</v>
      </c>
      <c r="AF384" s="98" t="str">
        <f t="shared" si="101"/>
        <v>H26AEFCAT1765-2023-1</v>
      </c>
      <c r="AG384" s="78">
        <f t="shared" si="102"/>
        <v>1</v>
      </c>
      <c r="AH384" s="78" t="str">
        <f t="shared" si="103"/>
        <v>H26AEFCAT1765-2023-1 - 1</v>
      </c>
      <c r="AI384" s="92">
        <f t="shared" si="104"/>
        <v>5</v>
      </c>
      <c r="AJ384" s="92">
        <f t="shared" si="105"/>
        <v>5</v>
      </c>
      <c r="AK384" s="92" t="str">
        <f t="shared" si="106"/>
        <v>H26AEFCAT1765-2023-1.</v>
      </c>
      <c r="AL384" s="92" t="str">
        <f t="shared" si="107"/>
        <v>H26AEFCAT1765-2023-1</v>
      </c>
      <c r="AM384" s="83"/>
      <c r="AN384" s="84"/>
      <c r="AO384" s="77"/>
    </row>
    <row r="385" spans="1:41" s="11" customFormat="1" ht="291.95" customHeight="1" x14ac:dyDescent="0.2">
      <c r="A385" s="110">
        <f>IF(ISBLANK(F385),"",COUNTA($F$2:F385))</f>
        <v>277</v>
      </c>
      <c r="B385" s="111">
        <f t="shared" si="109"/>
        <v>384</v>
      </c>
      <c r="C385" s="111">
        <v>2023</v>
      </c>
      <c r="D385" s="111" t="s">
        <v>2496</v>
      </c>
      <c r="E385" s="111" t="s">
        <v>2469</v>
      </c>
      <c r="F385" s="111" t="s">
        <v>2302</v>
      </c>
      <c r="G385" s="113" t="s">
        <v>1180</v>
      </c>
      <c r="H385" s="114" t="s">
        <v>2290</v>
      </c>
      <c r="I385" s="114" t="s">
        <v>2291</v>
      </c>
      <c r="J385" s="114" t="s">
        <v>2292</v>
      </c>
      <c r="K385" s="114" t="s">
        <v>2293</v>
      </c>
      <c r="L385" s="113" t="s">
        <v>8</v>
      </c>
      <c r="M385" s="113">
        <v>1</v>
      </c>
      <c r="N385" s="144">
        <v>45318</v>
      </c>
      <c r="O385" s="144">
        <v>45412</v>
      </c>
      <c r="P385" s="118">
        <f t="shared" si="108"/>
        <v>13.428571428571429</v>
      </c>
      <c r="Q385" s="145" t="s">
        <v>1055</v>
      </c>
      <c r="R385" s="145" t="s">
        <v>1734</v>
      </c>
      <c r="S385" s="111">
        <v>0.1</v>
      </c>
      <c r="T385" s="119"/>
      <c r="U385" s="120"/>
      <c r="V385" s="121">
        <f t="shared" si="110"/>
        <v>-1513.7333333333333</v>
      </c>
      <c r="W385" s="122">
        <f t="shared" si="111"/>
        <v>10</v>
      </c>
      <c r="X385" s="123">
        <f t="shared" si="112"/>
        <v>1.3428571428571427</v>
      </c>
      <c r="Y385" s="123">
        <f t="shared" si="113"/>
        <v>1.3428571428571427</v>
      </c>
      <c r="Z385" s="123">
        <f t="shared" si="114"/>
        <v>13.428571428571429</v>
      </c>
      <c r="AA385" s="111"/>
      <c r="AB385" s="111" t="str">
        <f t="shared" si="98"/>
        <v>VENCIDA</v>
      </c>
      <c r="AC385" s="111" t="str">
        <f t="shared" si="99"/>
        <v>VENCIDO</v>
      </c>
      <c r="AD385" s="111" t="str">
        <f t="shared" si="100"/>
        <v>VENCIDA</v>
      </c>
      <c r="AE385" s="113" t="s">
        <v>2304</v>
      </c>
      <c r="AF385" s="98" t="str">
        <f t="shared" si="101"/>
        <v>H27AEFCAT1765-2023-1</v>
      </c>
      <c r="AG385" s="78">
        <f t="shared" si="102"/>
        <v>1</v>
      </c>
      <c r="AH385" s="78" t="str">
        <f t="shared" si="103"/>
        <v>H27AEFCAT1765-2023-1 - 1</v>
      </c>
      <c r="AI385" s="92">
        <f t="shared" si="104"/>
        <v>1</v>
      </c>
      <c r="AJ385" s="92">
        <f t="shared" si="105"/>
        <v>1</v>
      </c>
      <c r="AK385" s="92" t="str">
        <f t="shared" si="106"/>
        <v>H27AEFCAT1765-2023-1.</v>
      </c>
      <c r="AL385" s="92" t="str">
        <f t="shared" si="107"/>
        <v>H27AEFCAT1765-2023-1</v>
      </c>
      <c r="AM385" s="83"/>
      <c r="AN385" s="84"/>
      <c r="AO385" s="77"/>
    </row>
    <row r="386" spans="1:41" s="11" customFormat="1" ht="291.95" customHeight="1" x14ac:dyDescent="0.2">
      <c r="A386" s="110">
        <f>IF(ISBLANK(F386),"",COUNTA($F$2:F386))</f>
        <v>278</v>
      </c>
      <c r="B386" s="111">
        <f t="shared" si="109"/>
        <v>385</v>
      </c>
      <c r="C386" s="111">
        <v>2023</v>
      </c>
      <c r="D386" s="111" t="s">
        <v>2497</v>
      </c>
      <c r="E386" s="111" t="s">
        <v>637</v>
      </c>
      <c r="F386" s="111" t="s">
        <v>2303</v>
      </c>
      <c r="G386" s="113" t="s">
        <v>1180</v>
      </c>
      <c r="H386" s="114" t="s">
        <v>2294</v>
      </c>
      <c r="I386" s="114" t="s">
        <v>2295</v>
      </c>
      <c r="J386" s="114" t="s">
        <v>2221</v>
      </c>
      <c r="K386" s="140" t="s">
        <v>2153</v>
      </c>
      <c r="L386" s="113" t="s">
        <v>2132</v>
      </c>
      <c r="M386" s="113">
        <v>1</v>
      </c>
      <c r="N386" s="144">
        <v>45318</v>
      </c>
      <c r="O386" s="144">
        <v>45381</v>
      </c>
      <c r="P386" s="118">
        <f t="shared" si="108"/>
        <v>9</v>
      </c>
      <c r="Q386" s="145" t="s">
        <v>1055</v>
      </c>
      <c r="R386" s="145" t="s">
        <v>1734</v>
      </c>
      <c r="S386" s="111">
        <v>1</v>
      </c>
      <c r="T386" s="119"/>
      <c r="U386" s="120"/>
      <c r="V386" s="121">
        <f t="shared" si="110"/>
        <v>-1512.7</v>
      </c>
      <c r="W386" s="122">
        <f t="shared" si="111"/>
        <v>100</v>
      </c>
      <c r="X386" s="123">
        <f t="shared" si="112"/>
        <v>9</v>
      </c>
      <c r="Y386" s="123">
        <f t="shared" si="113"/>
        <v>9</v>
      </c>
      <c r="Z386" s="123">
        <f t="shared" si="114"/>
        <v>9</v>
      </c>
      <c r="AA386" s="111"/>
      <c r="AB386" s="111" t="str">
        <f t="shared" si="98"/>
        <v>CUMPLIDA</v>
      </c>
      <c r="AC386" s="111" t="str">
        <f t="shared" si="99"/>
        <v>CUMPLIDO</v>
      </c>
      <c r="AD386" s="111" t="str">
        <f t="shared" si="100"/>
        <v>CUMPLIDA PENDIENTE DE REVISIÓN DE LA CGR</v>
      </c>
      <c r="AE386" s="113" t="s">
        <v>2304</v>
      </c>
      <c r="AF386" s="98" t="str">
        <f t="shared" si="101"/>
        <v>H28AEFCAT1765-2023-1</v>
      </c>
      <c r="AG386" s="78">
        <f t="shared" si="102"/>
        <v>1</v>
      </c>
      <c r="AH386" s="78" t="str">
        <f t="shared" si="103"/>
        <v>H28AEFCAT1765-2023-1 - 1</v>
      </c>
      <c r="AI386" s="92">
        <f t="shared" si="104"/>
        <v>5</v>
      </c>
      <c r="AJ386" s="92">
        <f t="shared" si="105"/>
        <v>5</v>
      </c>
      <c r="AK386" s="92" t="str">
        <f t="shared" si="106"/>
        <v>H28AEFCAT1765-2023-1.</v>
      </c>
      <c r="AL386" s="92" t="str">
        <f t="shared" si="107"/>
        <v>H28AEFCAT1765-2023-1</v>
      </c>
      <c r="AM386" s="83"/>
      <c r="AN386" s="84"/>
      <c r="AO386" s="77"/>
    </row>
    <row r="387" spans="1:41" s="11" customFormat="1" ht="291.95" customHeight="1" x14ac:dyDescent="0.2">
      <c r="A387" s="110">
        <f>IF(ISBLANK(F387),"",COUNTA($F$2:F387))</f>
        <v>279</v>
      </c>
      <c r="B387" s="111">
        <f t="shared" si="109"/>
        <v>386</v>
      </c>
      <c r="C387" s="111">
        <v>2023</v>
      </c>
      <c r="D387" s="111" t="s">
        <v>2497</v>
      </c>
      <c r="E387" s="111" t="s">
        <v>637</v>
      </c>
      <c r="F387" s="111" t="s">
        <v>2303</v>
      </c>
      <c r="G387" s="113" t="s">
        <v>1180</v>
      </c>
      <c r="H387" s="114" t="s">
        <v>2296</v>
      </c>
      <c r="I387" s="114" t="s">
        <v>2297</v>
      </c>
      <c r="J387" s="114" t="s">
        <v>2221</v>
      </c>
      <c r="K387" s="140" t="s">
        <v>2153</v>
      </c>
      <c r="L387" s="113" t="s">
        <v>2132</v>
      </c>
      <c r="M387" s="113">
        <v>1</v>
      </c>
      <c r="N387" s="144">
        <v>45318</v>
      </c>
      <c r="O387" s="144">
        <v>45381</v>
      </c>
      <c r="P387" s="118">
        <f t="shared" si="108"/>
        <v>9</v>
      </c>
      <c r="Q387" s="145" t="s">
        <v>1055</v>
      </c>
      <c r="R387" s="145" t="s">
        <v>1734</v>
      </c>
      <c r="S387" s="111">
        <v>1</v>
      </c>
      <c r="T387" s="119"/>
      <c r="U387" s="120"/>
      <c r="V387" s="121">
        <f t="shared" si="110"/>
        <v>-1512.7</v>
      </c>
      <c r="W387" s="122">
        <f t="shared" si="111"/>
        <v>100</v>
      </c>
      <c r="X387" s="123">
        <f t="shared" si="112"/>
        <v>9</v>
      </c>
      <c r="Y387" s="123">
        <f t="shared" si="113"/>
        <v>9</v>
      </c>
      <c r="Z387" s="123">
        <f t="shared" si="114"/>
        <v>9</v>
      </c>
      <c r="AA387" s="111"/>
      <c r="AB387" s="111" t="str">
        <f t="shared" ref="AB387:AB450" si="115">IF(W387=100,"CUMPLIDA",IF(O387-$AN$1&lt;0,"VENCIDA",IF(O387-$AN$1&lt;=30,"PRÓXIMA A VENCER",IF(W387&gt;0,"CON AVANCE","EN TERMINO"))))</f>
        <v>CUMPLIDA</v>
      </c>
      <c r="AC387" s="111" t="str">
        <f t="shared" ref="AC387:AC450" si="116">IF(A387&lt;&gt;"",IF(AJ387=1,"VENCIDO",IF(AJ387=2,"PRÓXIMO A VENCER",IF(AJ387=3,"EN TERMINO",IF(AJ387=4,"CON AVANCE",IF(AJ387=5,"CUMPLIDO",))))),"")</f>
        <v>CUMPLIDO</v>
      </c>
      <c r="AD387" s="111" t="str">
        <f t="shared" ref="AD387:AD450" si="117">IF(AB387="EN TERMINO","EN EJECUCIÓN",IF(AB387="CUMPLIDA","CUMPLIDA PENDIENTE DE REVISIÓN DE LA CGR",IF(AB387="VENCIDA","VENCIDA",IF(AB387="PRÓXIMA A VENCER","EN EJECUCIÓN",IF(AB387="CON AVANCE","EN EJECUCIÓN",IF(AB387="CUMPLIDA NO EFECTIVA","CUMPLIDA NO EFECTIVA",IF(AB387="CUMPLIDA EN MENOS DEL 100% PENDIENTE DE REVISIÓN POR LA CGR","CUMPLIDA EN MENOS DEL 100% PENDIENTE DE REVISIÓN POR LA CGR")))))))</f>
        <v>CUMPLIDA PENDIENTE DE REVISIÓN DE LA CGR</v>
      </c>
      <c r="AE387" s="113" t="s">
        <v>2304</v>
      </c>
      <c r="AF387" s="98" t="str">
        <f t="shared" ref="AF387:AF450" si="118">AL387</f>
        <v>H29AEFCAT1765-2023-1</v>
      </c>
      <c r="AG387" s="78">
        <f t="shared" ref="AG387:AG450" si="119">IF(A387&lt;&gt;"",1,AG386+1)</f>
        <v>1</v>
      </c>
      <c r="AH387" s="78" t="str">
        <f t="shared" ref="AH387:AH450" si="120">CONCATENATE(AF387," - ",AG387)</f>
        <v>H29AEFCAT1765-2023-1 - 1</v>
      </c>
      <c r="AI387" s="92">
        <f t="shared" ref="AI387:AI450" si="121">IF(AB387="VENCIDA",1,IF(AB387="PRÓXIMA A VENCER",2,IF(AB387="EN TERMINO",3,IF(AB387="CON AVANCE",4,IF(AB387="CUMPLIDA",5,)))))</f>
        <v>5</v>
      </c>
      <c r="AJ387" s="92">
        <f t="shared" ref="AJ387:AJ450" si="122">IF(AG388=AG387+1,MIN(AI387,AJ388),AI387)</f>
        <v>5</v>
      </c>
      <c r="AK387" s="92" t="str">
        <f t="shared" ref="AK387:AK450" si="123">IF(A387&lt;&gt;"",MID(H387,1,FIND(" ",H387,1)-1),AK386)</f>
        <v>H29AEFCAT1765-2023-1.</v>
      </c>
      <c r="AL387" s="92" t="str">
        <f t="shared" ref="AL387:AL450" si="124">IFERROR(MID(AK387,1,FIND(".",AK387,1)-1),AK387)</f>
        <v>H29AEFCAT1765-2023-1</v>
      </c>
      <c r="AM387" s="83"/>
      <c r="AN387" s="84"/>
      <c r="AO387" s="77"/>
    </row>
    <row r="388" spans="1:41" s="11" customFormat="1" ht="281.25" customHeight="1" x14ac:dyDescent="0.2">
      <c r="A388" s="110">
        <f>IF(ISBLANK(F388),"",COUNTA($F$2:F388))</f>
        <v>280</v>
      </c>
      <c r="B388" s="111">
        <f t="shared" si="109"/>
        <v>387</v>
      </c>
      <c r="C388" s="111">
        <v>2023</v>
      </c>
      <c r="D388" s="111" t="s">
        <v>2496</v>
      </c>
      <c r="E388" s="111" t="s">
        <v>2469</v>
      </c>
      <c r="F388" s="111" t="s">
        <v>2302</v>
      </c>
      <c r="G388" s="113" t="s">
        <v>1180</v>
      </c>
      <c r="H388" s="114" t="s">
        <v>2738</v>
      </c>
      <c r="I388" s="114" t="s">
        <v>2298</v>
      </c>
      <c r="J388" s="114" t="s">
        <v>2646</v>
      </c>
      <c r="K388" s="114" t="s">
        <v>2647</v>
      </c>
      <c r="L388" s="113" t="s">
        <v>2648</v>
      </c>
      <c r="M388" s="113">
        <v>1</v>
      </c>
      <c r="N388" s="144">
        <v>45489</v>
      </c>
      <c r="O388" s="144">
        <v>45657</v>
      </c>
      <c r="P388" s="118">
        <f t="shared" si="108"/>
        <v>24</v>
      </c>
      <c r="Q388" s="145" t="s">
        <v>1248</v>
      </c>
      <c r="R388" s="145" t="s">
        <v>1049</v>
      </c>
      <c r="S388" s="111">
        <v>0</v>
      </c>
      <c r="T388" s="119" t="s">
        <v>2745</v>
      </c>
      <c r="U388" s="120"/>
      <c r="V388" s="121">
        <f t="shared" si="110"/>
        <v>-1521.9</v>
      </c>
      <c r="W388" s="122">
        <f t="shared" si="111"/>
        <v>0</v>
      </c>
      <c r="X388" s="123">
        <f t="shared" si="112"/>
        <v>0</v>
      </c>
      <c r="Y388" s="123">
        <f t="shared" si="113"/>
        <v>0</v>
      </c>
      <c r="Z388" s="123">
        <f t="shared" si="114"/>
        <v>24</v>
      </c>
      <c r="AA388" s="111"/>
      <c r="AB388" s="111" t="str">
        <f t="shared" si="115"/>
        <v>PRÓXIMA A VENCER</v>
      </c>
      <c r="AC388" s="111" t="str">
        <f t="shared" si="116"/>
        <v>PRÓXIMO A VENCER</v>
      </c>
      <c r="AD388" s="111" t="str">
        <f t="shared" si="117"/>
        <v>EN EJECUCIÓN</v>
      </c>
      <c r="AE388" s="113" t="s">
        <v>2304</v>
      </c>
      <c r="AF388" s="98" t="str">
        <f t="shared" si="118"/>
        <v>H30AEFCAT1765-2023-1</v>
      </c>
      <c r="AG388" s="78">
        <f t="shared" si="119"/>
        <v>1</v>
      </c>
      <c r="AH388" s="78" t="str">
        <f t="shared" si="120"/>
        <v>H30AEFCAT1765-2023-1 - 1</v>
      </c>
      <c r="AI388" s="92">
        <f t="shared" si="121"/>
        <v>2</v>
      </c>
      <c r="AJ388" s="92">
        <f t="shared" si="122"/>
        <v>2</v>
      </c>
      <c r="AK388" s="92" t="str">
        <f t="shared" si="123"/>
        <v>H30AEFCAT1765-2023-1.</v>
      </c>
      <c r="AL388" s="92" t="str">
        <f t="shared" si="124"/>
        <v>H30AEFCAT1765-2023-1</v>
      </c>
      <c r="AM388" s="83"/>
      <c r="AN388" s="84"/>
      <c r="AO388" s="77"/>
    </row>
    <row r="389" spans="1:41" s="11" customFormat="1" ht="291.95" customHeight="1" x14ac:dyDescent="0.2">
      <c r="A389" s="110" t="str">
        <f>IF(ISBLANK(F389),"",COUNTA($F$2:F389))</f>
        <v/>
      </c>
      <c r="B389" s="111">
        <f t="shared" si="109"/>
        <v>388</v>
      </c>
      <c r="C389" s="111">
        <v>2023</v>
      </c>
      <c r="D389" s="111"/>
      <c r="E389" s="111"/>
      <c r="F389" s="111"/>
      <c r="G389" s="113" t="s">
        <v>1180</v>
      </c>
      <c r="H389" s="114" t="s">
        <v>2739</v>
      </c>
      <c r="I389" s="114" t="s">
        <v>2298</v>
      </c>
      <c r="J389" s="114" t="s">
        <v>2545</v>
      </c>
      <c r="K389" s="114" t="s">
        <v>2741</v>
      </c>
      <c r="L389" s="113" t="s">
        <v>2547</v>
      </c>
      <c r="M389" s="113">
        <v>1</v>
      </c>
      <c r="N389" s="144">
        <v>45378</v>
      </c>
      <c r="O389" s="144">
        <v>45657</v>
      </c>
      <c r="P389" s="118">
        <f t="shared" ref="P389:P452" si="125">(+O389-N389)/7</f>
        <v>39.857142857142854</v>
      </c>
      <c r="Q389" s="145" t="s">
        <v>1055</v>
      </c>
      <c r="R389" s="145" t="s">
        <v>1734</v>
      </c>
      <c r="S389" s="111">
        <v>1</v>
      </c>
      <c r="T389" s="119" t="s">
        <v>2745</v>
      </c>
      <c r="U389" s="120"/>
      <c r="V389" s="121">
        <f t="shared" si="110"/>
        <v>-1521.9</v>
      </c>
      <c r="W389" s="122">
        <f t="shared" si="111"/>
        <v>100</v>
      </c>
      <c r="X389" s="123">
        <f t="shared" si="112"/>
        <v>39.857142857142854</v>
      </c>
      <c r="Y389" s="123">
        <f t="shared" si="113"/>
        <v>39.857142857142854</v>
      </c>
      <c r="Z389" s="123">
        <f t="shared" si="114"/>
        <v>39.857142857142854</v>
      </c>
      <c r="AA389" s="111"/>
      <c r="AB389" s="111" t="str">
        <f t="shared" si="115"/>
        <v>CUMPLIDA</v>
      </c>
      <c r="AC389" s="111" t="str">
        <f t="shared" si="116"/>
        <v/>
      </c>
      <c r="AD389" s="111" t="str">
        <f t="shared" si="117"/>
        <v>CUMPLIDA PENDIENTE DE REVISIÓN DE LA CGR</v>
      </c>
      <c r="AE389" s="113" t="s">
        <v>2304</v>
      </c>
      <c r="AF389" s="98" t="str">
        <f t="shared" si="118"/>
        <v>H30AEFCAT1765-2023-1</v>
      </c>
      <c r="AG389" s="78">
        <f t="shared" si="119"/>
        <v>2</v>
      </c>
      <c r="AH389" s="78" t="str">
        <f t="shared" si="120"/>
        <v>H30AEFCAT1765-2023-1 - 2</v>
      </c>
      <c r="AI389" s="92">
        <f t="shared" si="121"/>
        <v>5</v>
      </c>
      <c r="AJ389" s="92">
        <f t="shared" si="122"/>
        <v>2</v>
      </c>
      <c r="AK389" s="92" t="str">
        <f t="shared" si="123"/>
        <v>H30AEFCAT1765-2023-1.</v>
      </c>
      <c r="AL389" s="92" t="str">
        <f t="shared" si="124"/>
        <v>H30AEFCAT1765-2023-1</v>
      </c>
      <c r="AM389" s="83"/>
      <c r="AN389" s="84"/>
      <c r="AO389" s="77"/>
    </row>
    <row r="390" spans="1:41" s="11" customFormat="1" ht="291.95" customHeight="1" x14ac:dyDescent="0.2">
      <c r="A390" s="110" t="str">
        <f>IF(ISBLANK(F390),"",COUNTA($F$2:F390))</f>
        <v/>
      </c>
      <c r="B390" s="111">
        <f t="shared" si="109"/>
        <v>389</v>
      </c>
      <c r="C390" s="111">
        <v>2023</v>
      </c>
      <c r="D390" s="111"/>
      <c r="E390" s="111"/>
      <c r="F390" s="111"/>
      <c r="G390" s="113" t="s">
        <v>1180</v>
      </c>
      <c r="H390" s="114" t="s">
        <v>2740</v>
      </c>
      <c r="I390" s="114" t="s">
        <v>2298</v>
      </c>
      <c r="J390" s="114" t="s">
        <v>2742</v>
      </c>
      <c r="K390" s="114" t="s">
        <v>2743</v>
      </c>
      <c r="L390" s="113" t="s">
        <v>2744</v>
      </c>
      <c r="M390" s="113">
        <v>1</v>
      </c>
      <c r="N390" s="144">
        <v>45378</v>
      </c>
      <c r="O390" s="144">
        <v>45657</v>
      </c>
      <c r="P390" s="118">
        <f t="shared" si="125"/>
        <v>39.857142857142854</v>
      </c>
      <c r="Q390" s="145" t="s">
        <v>1055</v>
      </c>
      <c r="R390" s="145" t="s">
        <v>1734</v>
      </c>
      <c r="S390" s="111">
        <v>0</v>
      </c>
      <c r="T390" s="119" t="s">
        <v>2745</v>
      </c>
      <c r="U390" s="120"/>
      <c r="V390" s="121">
        <f t="shared" si="110"/>
        <v>-1521.9</v>
      </c>
      <c r="W390" s="122">
        <f t="shared" si="111"/>
        <v>0</v>
      </c>
      <c r="X390" s="123">
        <f t="shared" si="112"/>
        <v>0</v>
      </c>
      <c r="Y390" s="123">
        <f t="shared" si="113"/>
        <v>0</v>
      </c>
      <c r="Z390" s="123">
        <f t="shared" si="114"/>
        <v>39.857142857142854</v>
      </c>
      <c r="AA390" s="111"/>
      <c r="AB390" s="111" t="str">
        <f t="shared" si="115"/>
        <v>PRÓXIMA A VENCER</v>
      </c>
      <c r="AC390" s="111" t="str">
        <f t="shared" si="116"/>
        <v/>
      </c>
      <c r="AD390" s="111" t="str">
        <f t="shared" si="117"/>
        <v>EN EJECUCIÓN</v>
      </c>
      <c r="AE390" s="113" t="s">
        <v>2304</v>
      </c>
      <c r="AF390" s="98" t="str">
        <f t="shared" si="118"/>
        <v>H30AEFCAT1765-2023-1</v>
      </c>
      <c r="AG390" s="78">
        <f t="shared" si="119"/>
        <v>3</v>
      </c>
      <c r="AH390" s="78" t="str">
        <f t="shared" si="120"/>
        <v>H30AEFCAT1765-2023-1 - 3</v>
      </c>
      <c r="AI390" s="92">
        <f t="shared" si="121"/>
        <v>2</v>
      </c>
      <c r="AJ390" s="92">
        <f t="shared" si="122"/>
        <v>2</v>
      </c>
      <c r="AK390" s="92" t="str">
        <f t="shared" si="123"/>
        <v>H30AEFCAT1765-2023-1.</v>
      </c>
      <c r="AL390" s="92" t="str">
        <f t="shared" si="124"/>
        <v>H30AEFCAT1765-2023-1</v>
      </c>
      <c r="AM390" s="83"/>
      <c r="AN390" s="84"/>
      <c r="AO390" s="77"/>
    </row>
    <row r="391" spans="1:41" s="11" customFormat="1" ht="291.95" customHeight="1" x14ac:dyDescent="0.2">
      <c r="A391" s="110">
        <f>IF(ISBLANK(F391),"",COUNTA($F$2:F391))</f>
        <v>281</v>
      </c>
      <c r="B391" s="111">
        <f t="shared" si="109"/>
        <v>390</v>
      </c>
      <c r="C391" s="111">
        <v>2023</v>
      </c>
      <c r="D391" s="111" t="s">
        <v>2496</v>
      </c>
      <c r="E391" s="111" t="s">
        <v>408</v>
      </c>
      <c r="F391" s="111" t="s">
        <v>2301</v>
      </c>
      <c r="G391" s="113" t="s">
        <v>1180</v>
      </c>
      <c r="H391" s="114" t="s">
        <v>2299</v>
      </c>
      <c r="I391" s="114" t="s">
        <v>2300</v>
      </c>
      <c r="J391" s="114" t="s">
        <v>2261</v>
      </c>
      <c r="K391" s="140" t="s">
        <v>2153</v>
      </c>
      <c r="L391" s="113" t="s">
        <v>2132</v>
      </c>
      <c r="M391" s="113">
        <v>1</v>
      </c>
      <c r="N391" s="144">
        <v>45318</v>
      </c>
      <c r="O391" s="144">
        <v>45381</v>
      </c>
      <c r="P391" s="118">
        <f t="shared" si="125"/>
        <v>9</v>
      </c>
      <c r="Q391" s="145" t="s">
        <v>1055</v>
      </c>
      <c r="R391" s="145" t="s">
        <v>1734</v>
      </c>
      <c r="S391" s="111">
        <v>1</v>
      </c>
      <c r="T391" s="119"/>
      <c r="U391" s="120"/>
      <c r="V391" s="121">
        <f t="shared" si="110"/>
        <v>-1512.7</v>
      </c>
      <c r="W391" s="122">
        <f t="shared" si="111"/>
        <v>100</v>
      </c>
      <c r="X391" s="123">
        <f t="shared" si="112"/>
        <v>9</v>
      </c>
      <c r="Y391" s="123">
        <f t="shared" si="113"/>
        <v>9</v>
      </c>
      <c r="Z391" s="123">
        <f t="shared" si="114"/>
        <v>9</v>
      </c>
      <c r="AA391" s="111"/>
      <c r="AB391" s="111" t="str">
        <f t="shared" si="115"/>
        <v>CUMPLIDA</v>
      </c>
      <c r="AC391" s="111" t="str">
        <f t="shared" si="116"/>
        <v>CUMPLIDO</v>
      </c>
      <c r="AD391" s="111" t="str">
        <f t="shared" si="117"/>
        <v>CUMPLIDA PENDIENTE DE REVISIÓN DE LA CGR</v>
      </c>
      <c r="AE391" s="113" t="s">
        <v>2304</v>
      </c>
      <c r="AF391" s="98" t="str">
        <f t="shared" si="118"/>
        <v>H31AEFCAT1765-2023-1</v>
      </c>
      <c r="AG391" s="78">
        <f t="shared" si="119"/>
        <v>1</v>
      </c>
      <c r="AH391" s="78" t="str">
        <f t="shared" si="120"/>
        <v>H31AEFCAT1765-2023-1 - 1</v>
      </c>
      <c r="AI391" s="92">
        <f t="shared" si="121"/>
        <v>5</v>
      </c>
      <c r="AJ391" s="92">
        <f t="shared" si="122"/>
        <v>5</v>
      </c>
      <c r="AK391" s="92" t="str">
        <f t="shared" si="123"/>
        <v>H31AEFCAT1765-2023-1.</v>
      </c>
      <c r="AL391" s="92" t="str">
        <f t="shared" si="124"/>
        <v>H31AEFCAT1765-2023-1</v>
      </c>
      <c r="AM391" s="83"/>
      <c r="AN391" s="84"/>
      <c r="AO391" s="77"/>
    </row>
    <row r="392" spans="1:41" s="11" customFormat="1" ht="291.95" customHeight="1" x14ac:dyDescent="0.2">
      <c r="A392" s="110">
        <f>IF(ISBLANK(F392),"",COUNTA($F$2:F392))</f>
        <v>282</v>
      </c>
      <c r="B392" s="111">
        <f t="shared" si="109"/>
        <v>391</v>
      </c>
      <c r="C392" s="111">
        <v>2023</v>
      </c>
      <c r="D392" s="111" t="s">
        <v>2497</v>
      </c>
      <c r="E392" s="111" t="s">
        <v>637</v>
      </c>
      <c r="F392" s="111" t="s">
        <v>407</v>
      </c>
      <c r="G392" s="113" t="s">
        <v>1619</v>
      </c>
      <c r="H392" s="146" t="s">
        <v>2150</v>
      </c>
      <c r="I392" s="146" t="s">
        <v>2151</v>
      </c>
      <c r="J392" s="146" t="s">
        <v>2152</v>
      </c>
      <c r="K392" s="146" t="s">
        <v>2153</v>
      </c>
      <c r="L392" s="110" t="s">
        <v>2132</v>
      </c>
      <c r="M392" s="147">
        <v>1</v>
      </c>
      <c r="N392" s="148">
        <v>45303</v>
      </c>
      <c r="O392" s="148">
        <v>45378</v>
      </c>
      <c r="P392" s="118">
        <f t="shared" si="125"/>
        <v>10.714285714285714</v>
      </c>
      <c r="Q392" s="145" t="s">
        <v>1053</v>
      </c>
      <c r="R392" s="145" t="s">
        <v>1734</v>
      </c>
      <c r="S392" s="111">
        <v>1</v>
      </c>
      <c r="T392" s="119"/>
      <c r="U392" s="120"/>
      <c r="V392" s="121">
        <f t="shared" si="110"/>
        <v>-1512.6</v>
      </c>
      <c r="W392" s="122">
        <f t="shared" si="111"/>
        <v>100</v>
      </c>
      <c r="X392" s="123">
        <f t="shared" si="112"/>
        <v>10.714285714285714</v>
      </c>
      <c r="Y392" s="123">
        <f t="shared" si="113"/>
        <v>10.714285714285714</v>
      </c>
      <c r="Z392" s="123">
        <f t="shared" si="114"/>
        <v>10.714285714285714</v>
      </c>
      <c r="AA392" s="111"/>
      <c r="AB392" s="111" t="str">
        <f t="shared" si="115"/>
        <v>CUMPLIDA</v>
      </c>
      <c r="AC392" s="111" t="str">
        <f t="shared" si="116"/>
        <v>CUMPLIDO</v>
      </c>
      <c r="AD392" s="111" t="str">
        <f t="shared" si="117"/>
        <v>CUMPLIDA PENDIENTE DE REVISIÓN DE LA CGR</v>
      </c>
      <c r="AE392" s="113" t="s">
        <v>2194</v>
      </c>
      <c r="AF392" s="98" t="str">
        <f t="shared" si="118"/>
        <v>H1AEFcontratos1728-1793</v>
      </c>
      <c r="AG392" s="78">
        <f t="shared" si="119"/>
        <v>1</v>
      </c>
      <c r="AH392" s="78" t="str">
        <f t="shared" si="120"/>
        <v>H1AEFcontratos1728-1793 - 1</v>
      </c>
      <c r="AI392" s="92">
        <f t="shared" si="121"/>
        <v>5</v>
      </c>
      <c r="AJ392" s="92">
        <f t="shared" si="122"/>
        <v>5</v>
      </c>
      <c r="AK392" s="92" t="str">
        <f t="shared" si="123"/>
        <v>H1AEFcontratos1728-1793</v>
      </c>
      <c r="AL392" s="92" t="str">
        <f t="shared" si="124"/>
        <v>H1AEFcontratos1728-1793</v>
      </c>
      <c r="AM392" s="83"/>
      <c r="AN392" s="84"/>
      <c r="AO392" s="77"/>
    </row>
    <row r="393" spans="1:41" s="11" customFormat="1" ht="291.95" customHeight="1" x14ac:dyDescent="0.2">
      <c r="A393" s="110">
        <f>IF(ISBLANK(F393),"",COUNTA($F$2:F393))</f>
        <v>283</v>
      </c>
      <c r="B393" s="111">
        <f t="shared" si="109"/>
        <v>392</v>
      </c>
      <c r="C393" s="111">
        <v>2023</v>
      </c>
      <c r="D393" s="111" t="s">
        <v>2496</v>
      </c>
      <c r="E393" s="111" t="s">
        <v>637</v>
      </c>
      <c r="F393" s="111" t="s">
        <v>407</v>
      </c>
      <c r="G393" s="113" t="s">
        <v>665</v>
      </c>
      <c r="H393" s="146" t="s">
        <v>2154</v>
      </c>
      <c r="I393" s="146" t="s">
        <v>2477</v>
      </c>
      <c r="J393" s="146" t="s">
        <v>2155</v>
      </c>
      <c r="K393" s="146" t="s">
        <v>2156</v>
      </c>
      <c r="L393" s="110" t="s">
        <v>2157</v>
      </c>
      <c r="M393" s="147">
        <v>1</v>
      </c>
      <c r="N393" s="148">
        <v>45311</v>
      </c>
      <c r="O393" s="148">
        <v>45444</v>
      </c>
      <c r="P393" s="118">
        <f t="shared" si="125"/>
        <v>19</v>
      </c>
      <c r="Q393" s="145" t="s">
        <v>1248</v>
      </c>
      <c r="R393" s="145" t="s">
        <v>1739</v>
      </c>
      <c r="S393" s="111">
        <v>0</v>
      </c>
      <c r="T393" s="119"/>
      <c r="U393" s="120"/>
      <c r="V393" s="121">
        <f t="shared" si="110"/>
        <v>-1514.8</v>
      </c>
      <c r="W393" s="122">
        <f t="shared" si="111"/>
        <v>0</v>
      </c>
      <c r="X393" s="123">
        <f t="shared" si="112"/>
        <v>0</v>
      </c>
      <c r="Y393" s="123">
        <f t="shared" si="113"/>
        <v>0</v>
      </c>
      <c r="Z393" s="123">
        <f t="shared" si="114"/>
        <v>19</v>
      </c>
      <c r="AA393" s="111"/>
      <c r="AB393" s="111" t="str">
        <f t="shared" si="115"/>
        <v>VENCIDA</v>
      </c>
      <c r="AC393" s="111" t="str">
        <f t="shared" si="116"/>
        <v>VENCIDO</v>
      </c>
      <c r="AD393" s="111" t="str">
        <f t="shared" si="117"/>
        <v>VENCIDA</v>
      </c>
      <c r="AE393" s="113" t="s">
        <v>2194</v>
      </c>
      <c r="AF393" s="98" t="str">
        <f t="shared" si="118"/>
        <v>H2AEFcontratos1728-1793</v>
      </c>
      <c r="AG393" s="78">
        <f t="shared" si="119"/>
        <v>1</v>
      </c>
      <c r="AH393" s="78" t="str">
        <f t="shared" si="120"/>
        <v>H2AEFcontratos1728-1793 - 1</v>
      </c>
      <c r="AI393" s="92">
        <f t="shared" si="121"/>
        <v>1</v>
      </c>
      <c r="AJ393" s="92">
        <f t="shared" si="122"/>
        <v>1</v>
      </c>
      <c r="AK393" s="92" t="str">
        <f t="shared" si="123"/>
        <v>H2AEFcontratos1728-1793</v>
      </c>
      <c r="AL393" s="92" t="str">
        <f t="shared" si="124"/>
        <v>H2AEFcontratos1728-1793</v>
      </c>
      <c r="AM393" s="83"/>
      <c r="AN393" s="84"/>
      <c r="AO393" s="77"/>
    </row>
    <row r="394" spans="1:41" s="11" customFormat="1" ht="291.95" customHeight="1" x14ac:dyDescent="0.2">
      <c r="A394" s="110">
        <f>IF(ISBLANK(F394),"",COUNTA($F$2:F394))</f>
        <v>284</v>
      </c>
      <c r="B394" s="111">
        <f t="shared" ref="B394:B457" si="126">ROW()-1</f>
        <v>393</v>
      </c>
      <c r="C394" s="111">
        <v>2023</v>
      </c>
      <c r="D394" s="111" t="s">
        <v>2497</v>
      </c>
      <c r="E394" s="111" t="s">
        <v>637</v>
      </c>
      <c r="F394" s="111" t="s">
        <v>407</v>
      </c>
      <c r="G394" s="113" t="s">
        <v>1499</v>
      </c>
      <c r="H394" s="146" t="s">
        <v>2158</v>
      </c>
      <c r="I394" s="146" t="s">
        <v>2159</v>
      </c>
      <c r="J394" s="146" t="s">
        <v>2160</v>
      </c>
      <c r="K394" s="146" t="s">
        <v>2161</v>
      </c>
      <c r="L394" s="110" t="s">
        <v>2132</v>
      </c>
      <c r="M394" s="147">
        <v>1</v>
      </c>
      <c r="N394" s="148">
        <v>45303</v>
      </c>
      <c r="O394" s="148">
        <v>45378</v>
      </c>
      <c r="P394" s="118">
        <f t="shared" si="125"/>
        <v>10.714285714285714</v>
      </c>
      <c r="Q394" s="145" t="s">
        <v>1053</v>
      </c>
      <c r="R394" s="145" t="s">
        <v>1734</v>
      </c>
      <c r="S394" s="111">
        <v>1</v>
      </c>
      <c r="T394" s="119"/>
      <c r="U394" s="120"/>
      <c r="V394" s="121">
        <f t="shared" si="110"/>
        <v>-1512.6</v>
      </c>
      <c r="W394" s="122">
        <f t="shared" si="111"/>
        <v>100</v>
      </c>
      <c r="X394" s="123">
        <f t="shared" si="112"/>
        <v>10.714285714285714</v>
      </c>
      <c r="Y394" s="123">
        <f t="shared" si="113"/>
        <v>10.714285714285714</v>
      </c>
      <c r="Z394" s="123">
        <f t="shared" si="114"/>
        <v>10.714285714285714</v>
      </c>
      <c r="AA394" s="111"/>
      <c r="AB394" s="111" t="str">
        <f t="shared" si="115"/>
        <v>CUMPLIDA</v>
      </c>
      <c r="AC394" s="111" t="str">
        <f t="shared" si="116"/>
        <v>CUMPLIDO</v>
      </c>
      <c r="AD394" s="111" t="str">
        <f t="shared" si="117"/>
        <v>CUMPLIDA PENDIENTE DE REVISIÓN DE LA CGR</v>
      </c>
      <c r="AE394" s="113" t="s">
        <v>2194</v>
      </c>
      <c r="AF394" s="98" t="str">
        <f t="shared" si="118"/>
        <v>H3AEFcontratos1728-1793</v>
      </c>
      <c r="AG394" s="78">
        <f t="shared" si="119"/>
        <v>1</v>
      </c>
      <c r="AH394" s="78" t="str">
        <f t="shared" si="120"/>
        <v>H3AEFcontratos1728-1793 - 1</v>
      </c>
      <c r="AI394" s="92">
        <f t="shared" si="121"/>
        <v>5</v>
      </c>
      <c r="AJ394" s="92">
        <f t="shared" si="122"/>
        <v>5</v>
      </c>
      <c r="AK394" s="92" t="str">
        <f t="shared" si="123"/>
        <v>H3AEFcontratos1728-1793</v>
      </c>
      <c r="AL394" s="92" t="str">
        <f t="shared" si="124"/>
        <v>H3AEFcontratos1728-1793</v>
      </c>
      <c r="AM394" s="83"/>
      <c r="AN394" s="84"/>
      <c r="AO394" s="77"/>
    </row>
    <row r="395" spans="1:41" s="11" customFormat="1" ht="291.95" customHeight="1" x14ac:dyDescent="0.2">
      <c r="A395" s="110">
        <f>IF(ISBLANK(F395),"",COUNTA($F$2:F395))</f>
        <v>285</v>
      </c>
      <c r="B395" s="111">
        <f t="shared" si="126"/>
        <v>394</v>
      </c>
      <c r="C395" s="111">
        <v>2023</v>
      </c>
      <c r="D395" s="111" t="s">
        <v>2496</v>
      </c>
      <c r="E395" s="111" t="s">
        <v>637</v>
      </c>
      <c r="F395" s="111" t="s">
        <v>407</v>
      </c>
      <c r="G395" s="113" t="s">
        <v>1499</v>
      </c>
      <c r="H395" s="146" t="s">
        <v>2162</v>
      </c>
      <c r="I395" s="146" t="s">
        <v>2163</v>
      </c>
      <c r="J395" s="146" t="s">
        <v>2164</v>
      </c>
      <c r="K395" s="146" t="s">
        <v>2161</v>
      </c>
      <c r="L395" s="110" t="s">
        <v>2132</v>
      </c>
      <c r="M395" s="147">
        <v>1</v>
      </c>
      <c r="N395" s="148">
        <v>45303</v>
      </c>
      <c r="O395" s="148">
        <v>45443</v>
      </c>
      <c r="P395" s="118">
        <f t="shared" si="125"/>
        <v>20</v>
      </c>
      <c r="Q395" s="145" t="s">
        <v>1050</v>
      </c>
      <c r="R395" s="145" t="s">
        <v>1739</v>
      </c>
      <c r="S395" s="111">
        <v>1</v>
      </c>
      <c r="T395" s="119"/>
      <c r="U395" s="120"/>
      <c r="V395" s="121">
        <f t="shared" si="110"/>
        <v>-1514.7666666666667</v>
      </c>
      <c r="W395" s="122">
        <f t="shared" si="111"/>
        <v>100</v>
      </c>
      <c r="X395" s="123">
        <f t="shared" si="112"/>
        <v>20</v>
      </c>
      <c r="Y395" s="123">
        <f t="shared" si="113"/>
        <v>20</v>
      </c>
      <c r="Z395" s="123">
        <f t="shared" si="114"/>
        <v>20</v>
      </c>
      <c r="AA395" s="111"/>
      <c r="AB395" s="111" t="str">
        <f t="shared" si="115"/>
        <v>CUMPLIDA</v>
      </c>
      <c r="AC395" s="111" t="str">
        <f t="shared" si="116"/>
        <v>CUMPLIDO</v>
      </c>
      <c r="AD395" s="111" t="str">
        <f t="shared" si="117"/>
        <v>CUMPLIDA PENDIENTE DE REVISIÓN DE LA CGR</v>
      </c>
      <c r="AE395" s="113" t="s">
        <v>2194</v>
      </c>
      <c r="AF395" s="98" t="str">
        <f t="shared" si="118"/>
        <v xml:space="preserve">
H4AEFcontratos1728-1793</v>
      </c>
      <c r="AG395" s="78">
        <f t="shared" si="119"/>
        <v>1</v>
      </c>
      <c r="AH395" s="78" t="str">
        <f t="shared" si="120"/>
        <v xml:space="preserve">
H4AEFcontratos1728-1793 - 1</v>
      </c>
      <c r="AI395" s="92">
        <f t="shared" si="121"/>
        <v>5</v>
      </c>
      <c r="AJ395" s="92">
        <f t="shared" si="122"/>
        <v>5</v>
      </c>
      <c r="AK395" s="92" t="str">
        <f t="shared" si="123"/>
        <v xml:space="preserve">
H4AEFcontratos1728-1793</v>
      </c>
      <c r="AL395" s="92" t="str">
        <f t="shared" si="124"/>
        <v xml:space="preserve">
H4AEFcontratos1728-1793</v>
      </c>
      <c r="AM395" s="83"/>
      <c r="AN395" s="84"/>
      <c r="AO395" s="77"/>
    </row>
    <row r="396" spans="1:41" s="11" customFormat="1" ht="291.95" customHeight="1" x14ac:dyDescent="0.2">
      <c r="A396" s="110">
        <f>IF(ISBLANK(F396),"",COUNTA($F$2:F396))</f>
        <v>286</v>
      </c>
      <c r="B396" s="111">
        <f t="shared" si="126"/>
        <v>395</v>
      </c>
      <c r="C396" s="111">
        <v>2023</v>
      </c>
      <c r="D396" s="111" t="s">
        <v>2500</v>
      </c>
      <c r="E396" s="111" t="s">
        <v>408</v>
      </c>
      <c r="F396" s="111" t="s">
        <v>408</v>
      </c>
      <c r="G396" s="113" t="s">
        <v>1503</v>
      </c>
      <c r="H396" s="146" t="s">
        <v>2193</v>
      </c>
      <c r="I396" s="146" t="s">
        <v>2165</v>
      </c>
      <c r="J396" s="146" t="s">
        <v>2166</v>
      </c>
      <c r="K396" s="146" t="s">
        <v>2161</v>
      </c>
      <c r="L396" s="110" t="s">
        <v>2132</v>
      </c>
      <c r="M396" s="147">
        <v>1</v>
      </c>
      <c r="N396" s="148">
        <v>45303</v>
      </c>
      <c r="O396" s="148">
        <v>45443</v>
      </c>
      <c r="P396" s="118">
        <f t="shared" si="125"/>
        <v>20</v>
      </c>
      <c r="Q396" s="145" t="s">
        <v>1050</v>
      </c>
      <c r="R396" s="145" t="s">
        <v>1739</v>
      </c>
      <c r="S396" s="111">
        <v>1</v>
      </c>
      <c r="T396" s="119"/>
      <c r="U396" s="120"/>
      <c r="V396" s="121">
        <f t="shared" si="110"/>
        <v>-1514.7666666666667</v>
      </c>
      <c r="W396" s="122">
        <f t="shared" si="111"/>
        <v>100</v>
      </c>
      <c r="X396" s="123">
        <f t="shared" si="112"/>
        <v>20</v>
      </c>
      <c r="Y396" s="123">
        <f t="shared" si="113"/>
        <v>20</v>
      </c>
      <c r="Z396" s="123">
        <f t="shared" si="114"/>
        <v>20</v>
      </c>
      <c r="AA396" s="111"/>
      <c r="AB396" s="111" t="str">
        <f t="shared" si="115"/>
        <v>CUMPLIDA</v>
      </c>
      <c r="AC396" s="111" t="str">
        <f t="shared" si="116"/>
        <v>CUMPLIDO</v>
      </c>
      <c r="AD396" s="111" t="str">
        <f t="shared" si="117"/>
        <v>CUMPLIDA PENDIENTE DE REVISIÓN DE LA CGR</v>
      </c>
      <c r="AE396" s="113" t="s">
        <v>2194</v>
      </c>
      <c r="AF396" s="98" t="str">
        <f t="shared" si="118"/>
        <v>H5AEFcontratos1728-1793</v>
      </c>
      <c r="AG396" s="78">
        <f t="shared" si="119"/>
        <v>1</v>
      </c>
      <c r="AH396" s="78" t="str">
        <f t="shared" si="120"/>
        <v>H5AEFcontratos1728-1793 - 1</v>
      </c>
      <c r="AI396" s="92">
        <f t="shared" si="121"/>
        <v>5</v>
      </c>
      <c r="AJ396" s="92">
        <f t="shared" si="122"/>
        <v>5</v>
      </c>
      <c r="AK396" s="92" t="str">
        <f t="shared" si="123"/>
        <v>H5AEFcontratos1728-1793</v>
      </c>
      <c r="AL396" s="92" t="str">
        <f t="shared" si="124"/>
        <v>H5AEFcontratos1728-1793</v>
      </c>
      <c r="AM396" s="83"/>
      <c r="AN396" s="84"/>
      <c r="AO396" s="77"/>
    </row>
    <row r="397" spans="1:41" s="11" customFormat="1" ht="291.95" customHeight="1" x14ac:dyDescent="0.2">
      <c r="A397" s="110">
        <f>IF(ISBLANK(F397),"",COUNTA($F$2:F397))</f>
        <v>287</v>
      </c>
      <c r="B397" s="111">
        <f t="shared" si="126"/>
        <v>396</v>
      </c>
      <c r="C397" s="111">
        <v>2023</v>
      </c>
      <c r="D397" s="111" t="s">
        <v>2498</v>
      </c>
      <c r="E397" s="111" t="s">
        <v>408</v>
      </c>
      <c r="F397" s="111" t="s">
        <v>408</v>
      </c>
      <c r="G397" s="113" t="s">
        <v>1180</v>
      </c>
      <c r="H397" s="146" t="s">
        <v>2167</v>
      </c>
      <c r="I397" s="146" t="s">
        <v>2168</v>
      </c>
      <c r="J397" s="146" t="s">
        <v>2169</v>
      </c>
      <c r="K397" s="146" t="s">
        <v>2170</v>
      </c>
      <c r="L397" s="110" t="s">
        <v>2132</v>
      </c>
      <c r="M397" s="147">
        <v>1</v>
      </c>
      <c r="N397" s="148">
        <v>45311</v>
      </c>
      <c r="O397" s="148">
        <v>45381</v>
      </c>
      <c r="P397" s="118">
        <f t="shared" si="125"/>
        <v>10</v>
      </c>
      <c r="Q397" s="145" t="s">
        <v>1055</v>
      </c>
      <c r="R397" s="145" t="s">
        <v>1734</v>
      </c>
      <c r="S397" s="111">
        <v>1</v>
      </c>
      <c r="T397" s="119"/>
      <c r="U397" s="120"/>
      <c r="V397" s="121">
        <f t="shared" si="110"/>
        <v>-1512.7</v>
      </c>
      <c r="W397" s="122">
        <f t="shared" si="111"/>
        <v>100</v>
      </c>
      <c r="X397" s="123">
        <f t="shared" si="112"/>
        <v>10</v>
      </c>
      <c r="Y397" s="123">
        <f t="shared" si="113"/>
        <v>10</v>
      </c>
      <c r="Z397" s="123">
        <f t="shared" si="114"/>
        <v>10</v>
      </c>
      <c r="AA397" s="111"/>
      <c r="AB397" s="111" t="str">
        <f t="shared" si="115"/>
        <v>CUMPLIDA</v>
      </c>
      <c r="AC397" s="111" t="str">
        <f t="shared" si="116"/>
        <v>CUMPLIDO</v>
      </c>
      <c r="AD397" s="111" t="str">
        <f t="shared" si="117"/>
        <v>CUMPLIDA PENDIENTE DE REVISIÓN DE LA CGR</v>
      </c>
      <c r="AE397" s="113" t="s">
        <v>2192</v>
      </c>
      <c r="AF397" s="98" t="str">
        <f t="shared" si="118"/>
        <v>H1Denuncia2023-268267-80631-D</v>
      </c>
      <c r="AG397" s="78">
        <f t="shared" si="119"/>
        <v>1</v>
      </c>
      <c r="AH397" s="78" t="str">
        <f t="shared" si="120"/>
        <v>H1Denuncia2023-268267-80631-D - 1</v>
      </c>
      <c r="AI397" s="92">
        <f t="shared" si="121"/>
        <v>5</v>
      </c>
      <c r="AJ397" s="92">
        <f t="shared" si="122"/>
        <v>5</v>
      </c>
      <c r="AK397" s="92" t="str">
        <f t="shared" si="123"/>
        <v>H1Denuncia2023-268267-80631-D.</v>
      </c>
      <c r="AL397" s="92" t="str">
        <f t="shared" si="124"/>
        <v>H1Denuncia2023-268267-80631-D</v>
      </c>
      <c r="AM397" s="83"/>
      <c r="AN397" s="84"/>
      <c r="AO397" s="77"/>
    </row>
    <row r="398" spans="1:41" s="11" customFormat="1" ht="291.95" customHeight="1" x14ac:dyDescent="0.2">
      <c r="A398" s="110">
        <f>IF(ISBLANK(F398),"",COUNTA($F$2:F398))</f>
        <v>288</v>
      </c>
      <c r="B398" s="111">
        <f t="shared" si="126"/>
        <v>397</v>
      </c>
      <c r="C398" s="111">
        <v>2023</v>
      </c>
      <c r="D398" s="111" t="s">
        <v>2498</v>
      </c>
      <c r="E398" s="111" t="s">
        <v>408</v>
      </c>
      <c r="F398" s="111" t="s">
        <v>408</v>
      </c>
      <c r="G398" s="113" t="s">
        <v>1180</v>
      </c>
      <c r="H398" s="146" t="s">
        <v>2171</v>
      </c>
      <c r="I398" s="146" t="s">
        <v>2172</v>
      </c>
      <c r="J398" s="146" t="s">
        <v>2173</v>
      </c>
      <c r="K398" s="146" t="s">
        <v>2170</v>
      </c>
      <c r="L398" s="110" t="s">
        <v>2132</v>
      </c>
      <c r="M398" s="147">
        <v>1</v>
      </c>
      <c r="N398" s="148">
        <v>45311</v>
      </c>
      <c r="O398" s="148">
        <v>45381</v>
      </c>
      <c r="P398" s="118">
        <f t="shared" si="125"/>
        <v>10</v>
      </c>
      <c r="Q398" s="145" t="s">
        <v>1055</v>
      </c>
      <c r="R398" s="145" t="s">
        <v>1734</v>
      </c>
      <c r="S398" s="111">
        <v>1</v>
      </c>
      <c r="T398" s="119"/>
      <c r="U398" s="120"/>
      <c r="V398" s="121">
        <f t="shared" si="110"/>
        <v>-1512.7</v>
      </c>
      <c r="W398" s="122">
        <f t="shared" si="111"/>
        <v>100</v>
      </c>
      <c r="X398" s="123">
        <f t="shared" si="112"/>
        <v>10</v>
      </c>
      <c r="Y398" s="123">
        <f t="shared" si="113"/>
        <v>10</v>
      </c>
      <c r="Z398" s="123">
        <f t="shared" si="114"/>
        <v>10</v>
      </c>
      <c r="AA398" s="111"/>
      <c r="AB398" s="111" t="str">
        <f t="shared" si="115"/>
        <v>CUMPLIDA</v>
      </c>
      <c r="AC398" s="111" t="str">
        <f t="shared" si="116"/>
        <v>CUMPLIDO</v>
      </c>
      <c r="AD398" s="111" t="str">
        <f t="shared" si="117"/>
        <v>CUMPLIDA PENDIENTE DE REVISIÓN DE LA CGR</v>
      </c>
      <c r="AE398" s="113" t="s">
        <v>2192</v>
      </c>
      <c r="AF398" s="98" t="str">
        <f t="shared" si="118"/>
        <v>H2Denuncia2023-268267-80631-D</v>
      </c>
      <c r="AG398" s="78">
        <f t="shared" si="119"/>
        <v>1</v>
      </c>
      <c r="AH398" s="78" t="str">
        <f t="shared" si="120"/>
        <v>H2Denuncia2023-268267-80631-D - 1</v>
      </c>
      <c r="AI398" s="92">
        <f t="shared" si="121"/>
        <v>5</v>
      </c>
      <c r="AJ398" s="92">
        <f t="shared" si="122"/>
        <v>5</v>
      </c>
      <c r="AK398" s="92" t="str">
        <f t="shared" si="123"/>
        <v>H2Denuncia2023-268267-80631-D.</v>
      </c>
      <c r="AL398" s="92" t="str">
        <f t="shared" si="124"/>
        <v>H2Denuncia2023-268267-80631-D</v>
      </c>
      <c r="AM398" s="83"/>
      <c r="AN398" s="84"/>
      <c r="AO398" s="77"/>
    </row>
    <row r="399" spans="1:41" s="11" customFormat="1" ht="291.95" customHeight="1" x14ac:dyDescent="0.2">
      <c r="A399" s="110">
        <f>IF(ISBLANK(F399),"",COUNTA($F$2:F399))</f>
        <v>289</v>
      </c>
      <c r="B399" s="111">
        <f t="shared" si="126"/>
        <v>398</v>
      </c>
      <c r="C399" s="111">
        <v>2023</v>
      </c>
      <c r="D399" s="111" t="s">
        <v>2498</v>
      </c>
      <c r="E399" s="111" t="s">
        <v>637</v>
      </c>
      <c r="F399" s="111" t="s">
        <v>776</v>
      </c>
      <c r="G399" s="113" t="s">
        <v>665</v>
      </c>
      <c r="H399" s="146" t="s">
        <v>2174</v>
      </c>
      <c r="I399" s="146" t="s">
        <v>2175</v>
      </c>
      <c r="J399" s="146" t="s">
        <v>2176</v>
      </c>
      <c r="K399" s="146" t="s">
        <v>2177</v>
      </c>
      <c r="L399" s="110" t="s">
        <v>2178</v>
      </c>
      <c r="M399" s="147">
        <v>1</v>
      </c>
      <c r="N399" s="148">
        <v>45311</v>
      </c>
      <c r="O399" s="148">
        <v>45657</v>
      </c>
      <c r="P399" s="118">
        <f t="shared" si="125"/>
        <v>49.428571428571431</v>
      </c>
      <c r="Q399" s="145" t="s">
        <v>1055</v>
      </c>
      <c r="R399" s="145" t="s">
        <v>1734</v>
      </c>
      <c r="S399" s="111">
        <v>0</v>
      </c>
      <c r="T399" s="119"/>
      <c r="U399" s="120"/>
      <c r="V399" s="121">
        <f t="shared" si="110"/>
        <v>-1521.9</v>
      </c>
      <c r="W399" s="122">
        <f t="shared" si="111"/>
        <v>0</v>
      </c>
      <c r="X399" s="123">
        <f t="shared" si="112"/>
        <v>0</v>
      </c>
      <c r="Y399" s="123">
        <f t="shared" si="113"/>
        <v>0</v>
      </c>
      <c r="Z399" s="123">
        <f t="shared" si="114"/>
        <v>49.428571428571431</v>
      </c>
      <c r="AA399" s="111"/>
      <c r="AB399" s="111" t="str">
        <f t="shared" si="115"/>
        <v>PRÓXIMA A VENCER</v>
      </c>
      <c r="AC399" s="111" t="str">
        <f t="shared" si="116"/>
        <v>PRÓXIMO A VENCER</v>
      </c>
      <c r="AD399" s="111" t="str">
        <f t="shared" si="117"/>
        <v>EN EJECUCIÓN</v>
      </c>
      <c r="AE399" s="113" t="s">
        <v>2192</v>
      </c>
      <c r="AF399" s="98" t="str">
        <f t="shared" si="118"/>
        <v>H3Denuncia2023-268267-80631-D</v>
      </c>
      <c r="AG399" s="78">
        <f t="shared" si="119"/>
        <v>1</v>
      </c>
      <c r="AH399" s="78" t="str">
        <f t="shared" si="120"/>
        <v>H3Denuncia2023-268267-80631-D - 1</v>
      </c>
      <c r="AI399" s="92">
        <f t="shared" si="121"/>
        <v>2</v>
      </c>
      <c r="AJ399" s="92">
        <f t="shared" si="122"/>
        <v>2</v>
      </c>
      <c r="AK399" s="92" t="str">
        <f t="shared" si="123"/>
        <v>H3Denuncia2023-268267-80631-D.</v>
      </c>
      <c r="AL399" s="92" t="str">
        <f t="shared" si="124"/>
        <v>H3Denuncia2023-268267-80631-D</v>
      </c>
      <c r="AM399" s="83"/>
      <c r="AN399" s="84"/>
      <c r="AO399" s="77"/>
    </row>
    <row r="400" spans="1:41" s="11" customFormat="1" ht="291.95" customHeight="1" x14ac:dyDescent="0.2">
      <c r="A400" s="110">
        <f>IF(ISBLANK(F400),"",COUNTA($F$2:F400))</f>
        <v>290</v>
      </c>
      <c r="B400" s="111">
        <f t="shared" si="126"/>
        <v>399</v>
      </c>
      <c r="C400" s="111">
        <v>2023</v>
      </c>
      <c r="D400" s="111" t="s">
        <v>2496</v>
      </c>
      <c r="E400" s="111" t="s">
        <v>637</v>
      </c>
      <c r="F400" s="111" t="s">
        <v>776</v>
      </c>
      <c r="G400" s="113" t="s">
        <v>1180</v>
      </c>
      <c r="H400" s="146" t="s">
        <v>2179</v>
      </c>
      <c r="I400" s="146" t="s">
        <v>2180</v>
      </c>
      <c r="J400" s="146" t="s">
        <v>2181</v>
      </c>
      <c r="K400" s="146" t="s">
        <v>2182</v>
      </c>
      <c r="L400" s="110" t="s">
        <v>2178</v>
      </c>
      <c r="M400" s="147">
        <v>1</v>
      </c>
      <c r="N400" s="148">
        <v>45311</v>
      </c>
      <c r="O400" s="148">
        <v>45657</v>
      </c>
      <c r="P400" s="118">
        <f t="shared" si="125"/>
        <v>49.428571428571431</v>
      </c>
      <c r="Q400" s="145" t="s">
        <v>1055</v>
      </c>
      <c r="R400" s="145" t="s">
        <v>1734</v>
      </c>
      <c r="S400" s="111">
        <v>0</v>
      </c>
      <c r="T400" s="119"/>
      <c r="U400" s="120"/>
      <c r="V400" s="121">
        <f t="shared" si="110"/>
        <v>-1521.9</v>
      </c>
      <c r="W400" s="122">
        <f t="shared" si="111"/>
        <v>0</v>
      </c>
      <c r="X400" s="123">
        <f t="shared" si="112"/>
        <v>0</v>
      </c>
      <c r="Y400" s="123">
        <f t="shared" si="113"/>
        <v>0</v>
      </c>
      <c r="Z400" s="123">
        <f t="shared" si="114"/>
        <v>49.428571428571431</v>
      </c>
      <c r="AA400" s="111"/>
      <c r="AB400" s="111" t="str">
        <f t="shared" si="115"/>
        <v>PRÓXIMA A VENCER</v>
      </c>
      <c r="AC400" s="111" t="str">
        <f t="shared" si="116"/>
        <v>PRÓXIMO A VENCER</v>
      </c>
      <c r="AD400" s="111" t="str">
        <f t="shared" si="117"/>
        <v>EN EJECUCIÓN</v>
      </c>
      <c r="AE400" s="113" t="s">
        <v>2192</v>
      </c>
      <c r="AF400" s="98" t="str">
        <f t="shared" si="118"/>
        <v>H4Denuncia2023-268267-80631-D</v>
      </c>
      <c r="AG400" s="78">
        <f t="shared" si="119"/>
        <v>1</v>
      </c>
      <c r="AH400" s="78" t="str">
        <f t="shared" si="120"/>
        <v>H4Denuncia2023-268267-80631-D - 1</v>
      </c>
      <c r="AI400" s="92">
        <f t="shared" si="121"/>
        <v>2</v>
      </c>
      <c r="AJ400" s="92">
        <f t="shared" si="122"/>
        <v>2</v>
      </c>
      <c r="AK400" s="92" t="str">
        <f t="shared" si="123"/>
        <v>H4Denuncia2023-268267-80631-D.</v>
      </c>
      <c r="AL400" s="92" t="str">
        <f t="shared" si="124"/>
        <v>H4Denuncia2023-268267-80631-D</v>
      </c>
      <c r="AM400" s="83"/>
      <c r="AN400" s="84"/>
      <c r="AO400" s="77"/>
    </row>
    <row r="401" spans="1:41" s="11" customFormat="1" ht="291.95" customHeight="1" x14ac:dyDescent="0.2">
      <c r="A401" s="110">
        <f>IF(ISBLANK(F401),"",COUNTA($F$2:F401))</f>
        <v>291</v>
      </c>
      <c r="B401" s="111">
        <f t="shared" si="126"/>
        <v>400</v>
      </c>
      <c r="C401" s="111">
        <v>2023</v>
      </c>
      <c r="D401" s="111" t="s">
        <v>2496</v>
      </c>
      <c r="E401" s="111" t="s">
        <v>2469</v>
      </c>
      <c r="F401" s="111" t="s">
        <v>1759</v>
      </c>
      <c r="G401" s="113" t="s">
        <v>1180</v>
      </c>
      <c r="H401" s="146" t="s">
        <v>2183</v>
      </c>
      <c r="I401" s="146" t="s">
        <v>2184</v>
      </c>
      <c r="J401" s="146" t="s">
        <v>2185</v>
      </c>
      <c r="K401" s="146" t="s">
        <v>2186</v>
      </c>
      <c r="L401" s="110" t="s">
        <v>2132</v>
      </c>
      <c r="M401" s="147">
        <v>1</v>
      </c>
      <c r="N401" s="148">
        <v>45301</v>
      </c>
      <c r="O401" s="148">
        <v>45381</v>
      </c>
      <c r="P401" s="118">
        <f t="shared" si="125"/>
        <v>11.428571428571429</v>
      </c>
      <c r="Q401" s="145" t="s">
        <v>1055</v>
      </c>
      <c r="R401" s="110" t="s">
        <v>1734</v>
      </c>
      <c r="S401" s="111">
        <v>1</v>
      </c>
      <c r="T401" s="119"/>
      <c r="U401" s="120"/>
      <c r="V401" s="121">
        <f t="shared" si="110"/>
        <v>-1512.7</v>
      </c>
      <c r="W401" s="122">
        <f t="shared" si="111"/>
        <v>100</v>
      </c>
      <c r="X401" s="123">
        <f t="shared" si="112"/>
        <v>11.428571428571429</v>
      </c>
      <c r="Y401" s="123">
        <f t="shared" si="113"/>
        <v>11.428571428571429</v>
      </c>
      <c r="Z401" s="123">
        <f t="shared" si="114"/>
        <v>11.428571428571429</v>
      </c>
      <c r="AA401" s="111"/>
      <c r="AB401" s="111" t="str">
        <f t="shared" si="115"/>
        <v>CUMPLIDA</v>
      </c>
      <c r="AC401" s="111" t="str">
        <f t="shared" si="116"/>
        <v>CUMPLIDO</v>
      </c>
      <c r="AD401" s="111" t="str">
        <f t="shared" si="117"/>
        <v>CUMPLIDA PENDIENTE DE REVISIÓN DE LA CGR</v>
      </c>
      <c r="AE401" s="113" t="s">
        <v>2191</v>
      </c>
      <c r="AF401" s="98" t="str">
        <f t="shared" si="118"/>
        <v>H1Denuncia2023-270134-82111-D</v>
      </c>
      <c r="AG401" s="78">
        <f t="shared" si="119"/>
        <v>1</v>
      </c>
      <c r="AH401" s="78" t="str">
        <f t="shared" si="120"/>
        <v>H1Denuncia2023-270134-82111-D - 1</v>
      </c>
      <c r="AI401" s="92">
        <f t="shared" si="121"/>
        <v>5</v>
      </c>
      <c r="AJ401" s="92">
        <f t="shared" si="122"/>
        <v>5</v>
      </c>
      <c r="AK401" s="92" t="str">
        <f t="shared" si="123"/>
        <v>H1Denuncia2023-270134-82111-D.</v>
      </c>
      <c r="AL401" s="92" t="str">
        <f t="shared" si="124"/>
        <v>H1Denuncia2023-270134-82111-D</v>
      </c>
      <c r="AM401" s="83"/>
      <c r="AN401" s="84"/>
      <c r="AO401" s="77"/>
    </row>
    <row r="402" spans="1:41" s="11" customFormat="1" ht="291.95" customHeight="1" x14ac:dyDescent="0.2">
      <c r="A402" s="110" t="str">
        <f>IF(ISBLANK(F402),"",COUNTA($F$2:F402))</f>
        <v/>
      </c>
      <c r="B402" s="111">
        <f t="shared" si="126"/>
        <v>401</v>
      </c>
      <c r="C402" s="111">
        <v>2023</v>
      </c>
      <c r="D402" s="111" t="s">
        <v>2496</v>
      </c>
      <c r="E402" s="111"/>
      <c r="F402" s="111"/>
      <c r="G402" s="113" t="s">
        <v>1180</v>
      </c>
      <c r="H402" s="146" t="s">
        <v>2187</v>
      </c>
      <c r="I402" s="146" t="s">
        <v>2184</v>
      </c>
      <c r="J402" s="146" t="s">
        <v>2188</v>
      </c>
      <c r="K402" s="146" t="s">
        <v>2189</v>
      </c>
      <c r="L402" s="110" t="s">
        <v>2190</v>
      </c>
      <c r="M402" s="147">
        <v>1</v>
      </c>
      <c r="N402" s="148">
        <v>45301</v>
      </c>
      <c r="O402" s="148">
        <v>45501</v>
      </c>
      <c r="P402" s="118">
        <f t="shared" si="125"/>
        <v>28.571428571428573</v>
      </c>
      <c r="Q402" s="145" t="s">
        <v>1055</v>
      </c>
      <c r="R402" s="110" t="s">
        <v>1734</v>
      </c>
      <c r="S402" s="111">
        <v>1</v>
      </c>
      <c r="T402" s="119"/>
      <c r="U402" s="120">
        <v>45621</v>
      </c>
      <c r="V402" s="121">
        <f t="shared" si="110"/>
        <v>4</v>
      </c>
      <c r="W402" s="122">
        <f t="shared" si="111"/>
        <v>100</v>
      </c>
      <c r="X402" s="123">
        <f t="shared" si="112"/>
        <v>28.571428571428573</v>
      </c>
      <c r="Y402" s="123">
        <f t="shared" si="113"/>
        <v>28.571428571428573</v>
      </c>
      <c r="Z402" s="123">
        <f t="shared" si="114"/>
        <v>28.571428571428573</v>
      </c>
      <c r="AA402" s="111"/>
      <c r="AB402" s="111" t="str">
        <f t="shared" si="115"/>
        <v>CUMPLIDA</v>
      </c>
      <c r="AC402" s="111" t="str">
        <f t="shared" si="116"/>
        <v/>
      </c>
      <c r="AD402" s="111" t="str">
        <f t="shared" si="117"/>
        <v>CUMPLIDA PENDIENTE DE REVISIÓN DE LA CGR</v>
      </c>
      <c r="AE402" s="113" t="s">
        <v>2191</v>
      </c>
      <c r="AF402" s="98" t="str">
        <f t="shared" si="118"/>
        <v>H1Denuncia2023-270134-82111-D</v>
      </c>
      <c r="AG402" s="78">
        <f t="shared" si="119"/>
        <v>2</v>
      </c>
      <c r="AH402" s="78" t="str">
        <f t="shared" si="120"/>
        <v>H1Denuncia2023-270134-82111-D - 2</v>
      </c>
      <c r="AI402" s="92">
        <f t="shared" si="121"/>
        <v>5</v>
      </c>
      <c r="AJ402" s="92">
        <f t="shared" si="122"/>
        <v>5</v>
      </c>
      <c r="AK402" s="92" t="str">
        <f t="shared" si="123"/>
        <v>H1Denuncia2023-270134-82111-D.</v>
      </c>
      <c r="AL402" s="92" t="str">
        <f t="shared" si="124"/>
        <v>H1Denuncia2023-270134-82111-D</v>
      </c>
      <c r="AM402" s="83"/>
      <c r="AN402" s="84"/>
      <c r="AO402" s="77"/>
    </row>
    <row r="403" spans="1:41" s="11" customFormat="1" ht="291.95" customHeight="1" x14ac:dyDescent="0.2">
      <c r="A403" s="110">
        <f>IF(ISBLANK(F403),"",COUNTA($F$2:F403))</f>
        <v>292</v>
      </c>
      <c r="B403" s="111">
        <f t="shared" si="126"/>
        <v>402</v>
      </c>
      <c r="C403" s="111">
        <v>2023</v>
      </c>
      <c r="D403" s="111" t="s">
        <v>2496</v>
      </c>
      <c r="E403" s="111" t="s">
        <v>2466</v>
      </c>
      <c r="F403" s="111" t="s">
        <v>2127</v>
      </c>
      <c r="G403" s="113" t="s">
        <v>1180</v>
      </c>
      <c r="H403" s="146" t="s">
        <v>2128</v>
      </c>
      <c r="I403" s="146" t="s">
        <v>2129</v>
      </c>
      <c r="J403" s="146" t="s">
        <v>2130</v>
      </c>
      <c r="K403" s="146" t="s">
        <v>2131</v>
      </c>
      <c r="L403" s="110" t="s">
        <v>2132</v>
      </c>
      <c r="M403" s="147">
        <v>1</v>
      </c>
      <c r="N403" s="148">
        <v>45280</v>
      </c>
      <c r="O403" s="148">
        <v>45381</v>
      </c>
      <c r="P403" s="118">
        <f t="shared" si="125"/>
        <v>14.428571428571429</v>
      </c>
      <c r="Q403" s="145" t="s">
        <v>283</v>
      </c>
      <c r="R403" s="145" t="s">
        <v>2009</v>
      </c>
      <c r="S403" s="111">
        <v>1</v>
      </c>
      <c r="T403" s="119"/>
      <c r="U403" s="120"/>
      <c r="V403" s="121">
        <f t="shared" si="110"/>
        <v>-1512.7</v>
      </c>
      <c r="W403" s="122">
        <f t="shared" si="111"/>
        <v>100</v>
      </c>
      <c r="X403" s="123">
        <f t="shared" si="112"/>
        <v>14.428571428571429</v>
      </c>
      <c r="Y403" s="123">
        <f t="shared" si="113"/>
        <v>14.428571428571429</v>
      </c>
      <c r="Z403" s="123">
        <f t="shared" si="114"/>
        <v>14.428571428571429</v>
      </c>
      <c r="AA403" s="111"/>
      <c r="AB403" s="111" t="str">
        <f t="shared" si="115"/>
        <v>CUMPLIDA</v>
      </c>
      <c r="AC403" s="111" t="str">
        <f t="shared" si="116"/>
        <v>CUMPLIDO</v>
      </c>
      <c r="AD403" s="111" t="str">
        <f t="shared" si="117"/>
        <v>CUMPLIDA PENDIENTE DE REVISIÓN DE LA CGR</v>
      </c>
      <c r="AE403" s="113" t="s">
        <v>2149</v>
      </c>
      <c r="AF403" s="98" t="str">
        <f t="shared" si="118"/>
        <v>H1AEFMuelleVictoriaRegia</v>
      </c>
      <c r="AG403" s="78">
        <f t="shared" si="119"/>
        <v>1</v>
      </c>
      <c r="AH403" s="78" t="str">
        <f t="shared" si="120"/>
        <v>H1AEFMuelleVictoriaRegia - 1</v>
      </c>
      <c r="AI403" s="92">
        <f t="shared" si="121"/>
        <v>5</v>
      </c>
      <c r="AJ403" s="92">
        <f t="shared" si="122"/>
        <v>5</v>
      </c>
      <c r="AK403" s="92" t="str">
        <f t="shared" si="123"/>
        <v>H1AEFMuelleVictoriaRegia.</v>
      </c>
      <c r="AL403" s="92" t="str">
        <f t="shared" si="124"/>
        <v>H1AEFMuelleVictoriaRegia</v>
      </c>
      <c r="AM403" s="83"/>
      <c r="AN403" s="84"/>
      <c r="AO403" s="77"/>
    </row>
    <row r="404" spans="1:41" s="11" customFormat="1" ht="291.95" customHeight="1" x14ac:dyDescent="0.2">
      <c r="A404" s="110">
        <f>IF(ISBLANK(F404),"",COUNTA($F$2:F404))</f>
        <v>293</v>
      </c>
      <c r="B404" s="111">
        <f t="shared" si="126"/>
        <v>403</v>
      </c>
      <c r="C404" s="111">
        <v>2023</v>
      </c>
      <c r="D404" s="111" t="s">
        <v>2496</v>
      </c>
      <c r="E404" s="111" t="s">
        <v>637</v>
      </c>
      <c r="F404" s="111" t="s">
        <v>407</v>
      </c>
      <c r="G404" s="113" t="s">
        <v>1180</v>
      </c>
      <c r="H404" s="146" t="s">
        <v>2133</v>
      </c>
      <c r="I404" s="146" t="s">
        <v>2134</v>
      </c>
      <c r="J404" s="146" t="s">
        <v>2135</v>
      </c>
      <c r="K404" s="146" t="s">
        <v>2131</v>
      </c>
      <c r="L404" s="110" t="s">
        <v>2132</v>
      </c>
      <c r="M404" s="147">
        <v>1</v>
      </c>
      <c r="N404" s="148">
        <v>45280</v>
      </c>
      <c r="O404" s="148">
        <v>45381</v>
      </c>
      <c r="P404" s="118">
        <f t="shared" si="125"/>
        <v>14.428571428571429</v>
      </c>
      <c r="Q404" s="145" t="s">
        <v>283</v>
      </c>
      <c r="R404" s="145" t="s">
        <v>2009</v>
      </c>
      <c r="S404" s="111">
        <v>1</v>
      </c>
      <c r="T404" s="119"/>
      <c r="U404" s="120"/>
      <c r="V404" s="121">
        <f t="shared" si="110"/>
        <v>-1512.7</v>
      </c>
      <c r="W404" s="122">
        <f t="shared" si="111"/>
        <v>100</v>
      </c>
      <c r="X404" s="123">
        <f t="shared" si="112"/>
        <v>14.428571428571429</v>
      </c>
      <c r="Y404" s="123">
        <f t="shared" si="113"/>
        <v>14.428571428571429</v>
      </c>
      <c r="Z404" s="123">
        <f t="shared" si="114"/>
        <v>14.428571428571429</v>
      </c>
      <c r="AA404" s="111"/>
      <c r="AB404" s="111" t="str">
        <f t="shared" si="115"/>
        <v>CUMPLIDA</v>
      </c>
      <c r="AC404" s="111" t="str">
        <f t="shared" si="116"/>
        <v>CUMPLIDO</v>
      </c>
      <c r="AD404" s="111" t="str">
        <f t="shared" si="117"/>
        <v>CUMPLIDA PENDIENTE DE REVISIÓN DE LA CGR</v>
      </c>
      <c r="AE404" s="113" t="s">
        <v>2149</v>
      </c>
      <c r="AF404" s="98" t="str">
        <f t="shared" si="118"/>
        <v>H2AEFMuelleVictoriaRegia</v>
      </c>
      <c r="AG404" s="78">
        <f t="shared" si="119"/>
        <v>1</v>
      </c>
      <c r="AH404" s="78" t="str">
        <f t="shared" si="120"/>
        <v>H2AEFMuelleVictoriaRegia - 1</v>
      </c>
      <c r="AI404" s="92">
        <f t="shared" si="121"/>
        <v>5</v>
      </c>
      <c r="AJ404" s="92">
        <f t="shared" si="122"/>
        <v>5</v>
      </c>
      <c r="AK404" s="92" t="str">
        <f t="shared" si="123"/>
        <v>H2AEFMuelleVictoriaRegia.</v>
      </c>
      <c r="AL404" s="92" t="str">
        <f t="shared" si="124"/>
        <v>H2AEFMuelleVictoriaRegia</v>
      </c>
      <c r="AM404" s="83"/>
      <c r="AN404" s="84"/>
      <c r="AO404" s="77"/>
    </row>
    <row r="405" spans="1:41" s="11" customFormat="1" ht="291.95" customHeight="1" x14ac:dyDescent="0.2">
      <c r="A405" s="110">
        <f>IF(ISBLANK(F405),"",COUNTA($F$2:F405))</f>
        <v>294</v>
      </c>
      <c r="B405" s="111">
        <f t="shared" si="126"/>
        <v>404</v>
      </c>
      <c r="C405" s="111">
        <v>2023</v>
      </c>
      <c r="D405" s="111" t="s">
        <v>2498</v>
      </c>
      <c r="E405" s="111" t="s">
        <v>637</v>
      </c>
      <c r="F405" s="111" t="s">
        <v>407</v>
      </c>
      <c r="G405" s="113" t="s">
        <v>1180</v>
      </c>
      <c r="H405" s="146" t="s">
        <v>2136</v>
      </c>
      <c r="I405" s="146" t="s">
        <v>2137</v>
      </c>
      <c r="J405" s="146" t="s">
        <v>2130</v>
      </c>
      <c r="K405" s="146" t="s">
        <v>2131</v>
      </c>
      <c r="L405" s="110" t="s">
        <v>2132</v>
      </c>
      <c r="M405" s="147">
        <v>1</v>
      </c>
      <c r="N405" s="148">
        <v>45280</v>
      </c>
      <c r="O405" s="148">
        <v>45381</v>
      </c>
      <c r="P405" s="118">
        <f t="shared" si="125"/>
        <v>14.428571428571429</v>
      </c>
      <c r="Q405" s="145" t="s">
        <v>283</v>
      </c>
      <c r="R405" s="145" t="s">
        <v>2009</v>
      </c>
      <c r="S405" s="111">
        <v>1</v>
      </c>
      <c r="T405" s="119"/>
      <c r="U405" s="120"/>
      <c r="V405" s="121">
        <f t="shared" si="110"/>
        <v>-1512.7</v>
      </c>
      <c r="W405" s="122">
        <f t="shared" si="111"/>
        <v>100</v>
      </c>
      <c r="X405" s="123">
        <f t="shared" si="112"/>
        <v>14.428571428571429</v>
      </c>
      <c r="Y405" s="123">
        <f t="shared" si="113"/>
        <v>14.428571428571429</v>
      </c>
      <c r="Z405" s="123">
        <f t="shared" si="114"/>
        <v>14.428571428571429</v>
      </c>
      <c r="AA405" s="111"/>
      <c r="AB405" s="111" t="str">
        <f t="shared" si="115"/>
        <v>CUMPLIDA</v>
      </c>
      <c r="AC405" s="111" t="str">
        <f t="shared" si="116"/>
        <v>CUMPLIDO</v>
      </c>
      <c r="AD405" s="111" t="str">
        <f t="shared" si="117"/>
        <v>CUMPLIDA PENDIENTE DE REVISIÓN DE LA CGR</v>
      </c>
      <c r="AE405" s="113" t="s">
        <v>2149</v>
      </c>
      <c r="AF405" s="98" t="str">
        <f t="shared" si="118"/>
        <v>H3AEFMuelleVictoriaRegia</v>
      </c>
      <c r="AG405" s="78">
        <f t="shared" si="119"/>
        <v>1</v>
      </c>
      <c r="AH405" s="78" t="str">
        <f t="shared" si="120"/>
        <v>H3AEFMuelleVictoriaRegia - 1</v>
      </c>
      <c r="AI405" s="92">
        <f t="shared" si="121"/>
        <v>5</v>
      </c>
      <c r="AJ405" s="92">
        <f t="shared" si="122"/>
        <v>5</v>
      </c>
      <c r="AK405" s="92" t="str">
        <f t="shared" si="123"/>
        <v>H3AEFMuelleVictoriaRegia.</v>
      </c>
      <c r="AL405" s="92" t="str">
        <f t="shared" si="124"/>
        <v>H3AEFMuelleVictoriaRegia</v>
      </c>
      <c r="AM405" s="83"/>
      <c r="AN405" s="84"/>
      <c r="AO405" s="77"/>
    </row>
    <row r="406" spans="1:41" s="11" customFormat="1" ht="291.95" customHeight="1" x14ac:dyDescent="0.2">
      <c r="A406" s="110">
        <f>IF(ISBLANK(F406),"",COUNTA($F$2:F406))</f>
        <v>295</v>
      </c>
      <c r="B406" s="111">
        <f t="shared" si="126"/>
        <v>405</v>
      </c>
      <c r="C406" s="111">
        <v>2023</v>
      </c>
      <c r="D406" s="111" t="s">
        <v>2497</v>
      </c>
      <c r="E406" s="111" t="s">
        <v>637</v>
      </c>
      <c r="F406" s="111" t="s">
        <v>407</v>
      </c>
      <c r="G406" s="113" t="s">
        <v>1180</v>
      </c>
      <c r="H406" s="146" t="s">
        <v>2138</v>
      </c>
      <c r="I406" s="146" t="s">
        <v>2139</v>
      </c>
      <c r="J406" s="146" t="s">
        <v>2140</v>
      </c>
      <c r="K406" s="146" t="s">
        <v>2141</v>
      </c>
      <c r="L406" s="110" t="s">
        <v>2142</v>
      </c>
      <c r="M406" s="147">
        <v>1</v>
      </c>
      <c r="N406" s="148">
        <v>45280</v>
      </c>
      <c r="O406" s="148">
        <v>45381</v>
      </c>
      <c r="P406" s="118">
        <f t="shared" si="125"/>
        <v>14.428571428571429</v>
      </c>
      <c r="Q406" s="145" t="s">
        <v>283</v>
      </c>
      <c r="R406" s="145" t="s">
        <v>2009</v>
      </c>
      <c r="S406" s="111">
        <v>1</v>
      </c>
      <c r="T406" s="119"/>
      <c r="U406" s="120">
        <v>45471</v>
      </c>
      <c r="V406" s="121">
        <f t="shared" si="110"/>
        <v>3</v>
      </c>
      <c r="W406" s="122">
        <f t="shared" si="111"/>
        <v>100</v>
      </c>
      <c r="X406" s="123">
        <f t="shared" si="112"/>
        <v>14.428571428571429</v>
      </c>
      <c r="Y406" s="123">
        <f t="shared" si="113"/>
        <v>14.428571428571429</v>
      </c>
      <c r="Z406" s="123">
        <f t="shared" si="114"/>
        <v>14.428571428571429</v>
      </c>
      <c r="AA406" s="111"/>
      <c r="AB406" s="111" t="str">
        <f t="shared" si="115"/>
        <v>CUMPLIDA</v>
      </c>
      <c r="AC406" s="111" t="str">
        <f t="shared" si="116"/>
        <v>CUMPLIDO</v>
      </c>
      <c r="AD406" s="111" t="str">
        <f t="shared" si="117"/>
        <v>CUMPLIDA PENDIENTE DE REVISIÓN DE LA CGR</v>
      </c>
      <c r="AE406" s="113" t="s">
        <v>2149</v>
      </c>
      <c r="AF406" s="98" t="str">
        <f t="shared" si="118"/>
        <v>H4AEFMuelleVictoriaRegia</v>
      </c>
      <c r="AG406" s="78">
        <f t="shared" si="119"/>
        <v>1</v>
      </c>
      <c r="AH406" s="78" t="str">
        <f t="shared" si="120"/>
        <v>H4AEFMuelleVictoriaRegia - 1</v>
      </c>
      <c r="AI406" s="92">
        <f t="shared" si="121"/>
        <v>5</v>
      </c>
      <c r="AJ406" s="92">
        <f t="shared" si="122"/>
        <v>5</v>
      </c>
      <c r="AK406" s="92" t="str">
        <f t="shared" si="123"/>
        <v>H4AEFMuelleVictoriaRegia.</v>
      </c>
      <c r="AL406" s="92" t="str">
        <f t="shared" si="124"/>
        <v>H4AEFMuelleVictoriaRegia</v>
      </c>
      <c r="AM406" s="83"/>
      <c r="AN406" s="84"/>
      <c r="AO406" s="77"/>
    </row>
    <row r="407" spans="1:41" s="11" customFormat="1" ht="291.95" customHeight="1" x14ac:dyDescent="0.2">
      <c r="A407" s="110" t="str">
        <f>IF(ISBLANK(F407),"",COUNTA($F$2:F407))</f>
        <v/>
      </c>
      <c r="B407" s="111">
        <f t="shared" si="126"/>
        <v>406</v>
      </c>
      <c r="C407" s="111">
        <v>2023</v>
      </c>
      <c r="D407" s="111" t="s">
        <v>2497</v>
      </c>
      <c r="E407" s="111"/>
      <c r="F407" s="111"/>
      <c r="G407" s="113" t="s">
        <v>1180</v>
      </c>
      <c r="H407" s="146" t="s">
        <v>2143</v>
      </c>
      <c r="I407" s="146" t="s">
        <v>2139</v>
      </c>
      <c r="J407" s="146" t="s">
        <v>2144</v>
      </c>
      <c r="K407" s="146" t="s">
        <v>2131</v>
      </c>
      <c r="L407" s="110" t="s">
        <v>2132</v>
      </c>
      <c r="M407" s="147">
        <v>1</v>
      </c>
      <c r="N407" s="148">
        <v>45280</v>
      </c>
      <c r="O407" s="148">
        <v>45381</v>
      </c>
      <c r="P407" s="118">
        <f t="shared" si="125"/>
        <v>14.428571428571429</v>
      </c>
      <c r="Q407" s="145" t="s">
        <v>283</v>
      </c>
      <c r="R407" s="145" t="s">
        <v>2009</v>
      </c>
      <c r="S407" s="111">
        <v>1</v>
      </c>
      <c r="T407" s="119"/>
      <c r="U407" s="120"/>
      <c r="V407" s="121">
        <f t="shared" si="110"/>
        <v>-1512.7</v>
      </c>
      <c r="W407" s="122">
        <f t="shared" si="111"/>
        <v>100</v>
      </c>
      <c r="X407" s="123">
        <f t="shared" si="112"/>
        <v>14.428571428571429</v>
      </c>
      <c r="Y407" s="123">
        <f t="shared" si="113"/>
        <v>14.428571428571429</v>
      </c>
      <c r="Z407" s="123">
        <f t="shared" si="114"/>
        <v>14.428571428571429</v>
      </c>
      <c r="AA407" s="111"/>
      <c r="AB407" s="111" t="str">
        <f t="shared" si="115"/>
        <v>CUMPLIDA</v>
      </c>
      <c r="AC407" s="111" t="str">
        <f t="shared" si="116"/>
        <v/>
      </c>
      <c r="AD407" s="111" t="str">
        <f t="shared" si="117"/>
        <v>CUMPLIDA PENDIENTE DE REVISIÓN DE LA CGR</v>
      </c>
      <c r="AE407" s="113" t="s">
        <v>2149</v>
      </c>
      <c r="AF407" s="98" t="str">
        <f t="shared" si="118"/>
        <v>H4AEFMuelleVictoriaRegia</v>
      </c>
      <c r="AG407" s="78">
        <f t="shared" si="119"/>
        <v>2</v>
      </c>
      <c r="AH407" s="78" t="str">
        <f t="shared" si="120"/>
        <v>H4AEFMuelleVictoriaRegia - 2</v>
      </c>
      <c r="AI407" s="92">
        <f t="shared" si="121"/>
        <v>5</v>
      </c>
      <c r="AJ407" s="92">
        <f t="shared" si="122"/>
        <v>5</v>
      </c>
      <c r="AK407" s="92" t="str">
        <f t="shared" si="123"/>
        <v>H4AEFMuelleVictoriaRegia.</v>
      </c>
      <c r="AL407" s="92" t="str">
        <f t="shared" si="124"/>
        <v>H4AEFMuelleVictoriaRegia</v>
      </c>
      <c r="AM407" s="83"/>
      <c r="AN407" s="84"/>
      <c r="AO407" s="77"/>
    </row>
    <row r="408" spans="1:41" s="11" customFormat="1" ht="291.95" customHeight="1" x14ac:dyDescent="0.2">
      <c r="A408" s="110">
        <f>IF(ISBLANK(F408),"",COUNTA($F$2:F408))</f>
        <v>296</v>
      </c>
      <c r="B408" s="111">
        <f t="shared" si="126"/>
        <v>407</v>
      </c>
      <c r="C408" s="111">
        <v>2023</v>
      </c>
      <c r="D408" s="111" t="s">
        <v>2496</v>
      </c>
      <c r="E408" s="111" t="s">
        <v>637</v>
      </c>
      <c r="F408" s="111" t="s">
        <v>407</v>
      </c>
      <c r="G408" s="113" t="s">
        <v>1503</v>
      </c>
      <c r="H408" s="146" t="s">
        <v>2145</v>
      </c>
      <c r="I408" s="146" t="s">
        <v>2146</v>
      </c>
      <c r="J408" s="146" t="s">
        <v>2147</v>
      </c>
      <c r="K408" s="146" t="s">
        <v>2148</v>
      </c>
      <c r="L408" s="110" t="s">
        <v>252</v>
      </c>
      <c r="M408" s="147">
        <v>1</v>
      </c>
      <c r="N408" s="148">
        <v>45280</v>
      </c>
      <c r="O408" s="148">
        <v>45322</v>
      </c>
      <c r="P408" s="118">
        <f t="shared" si="125"/>
        <v>6</v>
      </c>
      <c r="Q408" s="145" t="s">
        <v>283</v>
      </c>
      <c r="R408" s="145" t="s">
        <v>2009</v>
      </c>
      <c r="S408" s="111">
        <v>0</v>
      </c>
      <c r="T408" s="119"/>
      <c r="U408" s="120"/>
      <c r="V408" s="121">
        <f t="shared" si="110"/>
        <v>-1510.7333333333333</v>
      </c>
      <c r="W408" s="122">
        <f t="shared" si="111"/>
        <v>0</v>
      </c>
      <c r="X408" s="123">
        <f t="shared" si="112"/>
        <v>0</v>
      </c>
      <c r="Y408" s="123">
        <f t="shared" si="113"/>
        <v>0</v>
      </c>
      <c r="Z408" s="123">
        <f t="shared" si="114"/>
        <v>6</v>
      </c>
      <c r="AA408" s="111"/>
      <c r="AB408" s="111" t="str">
        <f t="shared" si="115"/>
        <v>VENCIDA</v>
      </c>
      <c r="AC408" s="111" t="str">
        <f t="shared" si="116"/>
        <v>VENCIDO</v>
      </c>
      <c r="AD408" s="111" t="str">
        <f t="shared" si="117"/>
        <v>VENCIDA</v>
      </c>
      <c r="AE408" s="113" t="s">
        <v>2149</v>
      </c>
      <c r="AF408" s="98" t="str">
        <f t="shared" si="118"/>
        <v>H5AEFMuelleVictoriaRegia</v>
      </c>
      <c r="AG408" s="78">
        <f t="shared" si="119"/>
        <v>1</v>
      </c>
      <c r="AH408" s="78" t="str">
        <f t="shared" si="120"/>
        <v>H5AEFMuelleVictoriaRegia - 1</v>
      </c>
      <c r="AI408" s="92">
        <f t="shared" si="121"/>
        <v>1</v>
      </c>
      <c r="AJ408" s="92">
        <f t="shared" si="122"/>
        <v>1</v>
      </c>
      <c r="AK408" s="92" t="str">
        <f t="shared" si="123"/>
        <v>H5AEFMuelleVictoriaRegia.</v>
      </c>
      <c r="AL408" s="92" t="str">
        <f t="shared" si="124"/>
        <v>H5AEFMuelleVictoriaRegia</v>
      </c>
      <c r="AM408" s="83"/>
      <c r="AN408" s="84"/>
      <c r="AO408" s="77"/>
    </row>
    <row r="409" spans="1:41" s="11" customFormat="1" ht="291.95" customHeight="1" x14ac:dyDescent="0.2">
      <c r="A409" s="110">
        <f>IF(ISBLANK(F409),"",COUNTA($F$2:F409))</f>
        <v>297</v>
      </c>
      <c r="B409" s="111">
        <f t="shared" si="126"/>
        <v>408</v>
      </c>
      <c r="C409" s="111">
        <v>2023</v>
      </c>
      <c r="D409" s="111" t="s">
        <v>2498</v>
      </c>
      <c r="E409" s="111" t="s">
        <v>636</v>
      </c>
      <c r="F409" s="111" t="s">
        <v>2118</v>
      </c>
      <c r="G409" s="113" t="s">
        <v>1180</v>
      </c>
      <c r="H409" s="146" t="s">
        <v>3755</v>
      </c>
      <c r="I409" s="146" t="s">
        <v>2119</v>
      </c>
      <c r="J409" s="146" t="s">
        <v>2120</v>
      </c>
      <c r="K409" s="146" t="s">
        <v>2121</v>
      </c>
      <c r="L409" s="110" t="s">
        <v>2122</v>
      </c>
      <c r="M409" s="147">
        <v>1</v>
      </c>
      <c r="N409" s="148">
        <v>45258</v>
      </c>
      <c r="O409" s="148">
        <v>45278</v>
      </c>
      <c r="P409" s="118">
        <f t="shared" si="125"/>
        <v>2.8571428571428572</v>
      </c>
      <c r="Q409" s="145" t="s">
        <v>1055</v>
      </c>
      <c r="R409" s="145" t="s">
        <v>2009</v>
      </c>
      <c r="S409" s="111">
        <v>1</v>
      </c>
      <c r="T409" s="119"/>
      <c r="U409" s="120">
        <v>45322</v>
      </c>
      <c r="V409" s="121">
        <f t="shared" si="110"/>
        <v>1.4666666666666666</v>
      </c>
      <c r="W409" s="122">
        <f t="shared" si="111"/>
        <v>100</v>
      </c>
      <c r="X409" s="123">
        <f t="shared" si="112"/>
        <v>2.8571428571428572</v>
      </c>
      <c r="Y409" s="123">
        <f t="shared" si="113"/>
        <v>2.8571428571428572</v>
      </c>
      <c r="Z409" s="123">
        <f t="shared" si="114"/>
        <v>2.8571428571428572</v>
      </c>
      <c r="AA409" s="111"/>
      <c r="AB409" s="111" t="str">
        <f t="shared" si="115"/>
        <v>CUMPLIDA</v>
      </c>
      <c r="AC409" s="111" t="str">
        <f t="shared" si="116"/>
        <v>CUMPLIDO</v>
      </c>
      <c r="AD409" s="111" t="str">
        <f t="shared" si="117"/>
        <v>CUMPLIDA PENDIENTE DE REVISIÓN DE LA CGR</v>
      </c>
      <c r="AE409" s="113" t="s">
        <v>2126</v>
      </c>
      <c r="AF409" s="98" t="str">
        <f t="shared" si="118"/>
        <v>H1DConvenio1721-2020</v>
      </c>
      <c r="AG409" s="78">
        <f t="shared" si="119"/>
        <v>1</v>
      </c>
      <c r="AH409" s="78" t="str">
        <f t="shared" si="120"/>
        <v>H1DConvenio1721-2020 - 1</v>
      </c>
      <c r="AI409" s="92">
        <f t="shared" si="121"/>
        <v>5</v>
      </c>
      <c r="AJ409" s="92">
        <f t="shared" si="122"/>
        <v>5</v>
      </c>
      <c r="AK409" s="92" t="str">
        <f t="shared" si="123"/>
        <v>H1DConvenio1721-2020.</v>
      </c>
      <c r="AL409" s="92" t="str">
        <f t="shared" si="124"/>
        <v>H1DConvenio1721-2020</v>
      </c>
      <c r="AM409" s="83"/>
      <c r="AN409" s="84"/>
      <c r="AO409" s="77"/>
    </row>
    <row r="410" spans="1:41" s="11" customFormat="1" ht="291.95" customHeight="1" x14ac:dyDescent="0.2">
      <c r="A410" s="110" t="str">
        <f>IF(ISBLANK(F410),"",COUNTA($F$2:F410))</f>
        <v/>
      </c>
      <c r="B410" s="111">
        <f t="shared" si="126"/>
        <v>409</v>
      </c>
      <c r="C410" s="111">
        <v>2023</v>
      </c>
      <c r="D410" s="111" t="s">
        <v>2498</v>
      </c>
      <c r="E410" s="111"/>
      <c r="F410" s="111"/>
      <c r="G410" s="113" t="s">
        <v>1180</v>
      </c>
      <c r="H410" s="146" t="s">
        <v>3756</v>
      </c>
      <c r="I410" s="146" t="s">
        <v>2119</v>
      </c>
      <c r="J410" s="146" t="s">
        <v>2123</v>
      </c>
      <c r="K410" s="146" t="s">
        <v>2124</v>
      </c>
      <c r="L410" s="110" t="s">
        <v>2125</v>
      </c>
      <c r="M410" s="147">
        <v>1</v>
      </c>
      <c r="N410" s="148">
        <v>45258</v>
      </c>
      <c r="O410" s="148">
        <v>45282</v>
      </c>
      <c r="P410" s="118">
        <f t="shared" si="125"/>
        <v>3.4285714285714284</v>
      </c>
      <c r="Q410" s="145" t="s">
        <v>1055</v>
      </c>
      <c r="R410" s="145" t="s">
        <v>2009</v>
      </c>
      <c r="S410" s="111">
        <v>1</v>
      </c>
      <c r="T410" s="119"/>
      <c r="U410" s="120">
        <v>45357</v>
      </c>
      <c r="V410" s="121">
        <f t="shared" si="110"/>
        <v>2.5</v>
      </c>
      <c r="W410" s="122">
        <f t="shared" si="111"/>
        <v>100</v>
      </c>
      <c r="X410" s="123">
        <f t="shared" si="112"/>
        <v>3.4285714285714284</v>
      </c>
      <c r="Y410" s="123">
        <f t="shared" si="113"/>
        <v>3.4285714285714284</v>
      </c>
      <c r="Z410" s="123">
        <f t="shared" si="114"/>
        <v>3.4285714285714284</v>
      </c>
      <c r="AA410" s="111"/>
      <c r="AB410" s="111" t="str">
        <f t="shared" si="115"/>
        <v>CUMPLIDA</v>
      </c>
      <c r="AC410" s="111" t="str">
        <f t="shared" si="116"/>
        <v/>
      </c>
      <c r="AD410" s="111" t="str">
        <f t="shared" si="117"/>
        <v>CUMPLIDA PENDIENTE DE REVISIÓN DE LA CGR</v>
      </c>
      <c r="AE410" s="113" t="s">
        <v>2126</v>
      </c>
      <c r="AF410" s="98" t="str">
        <f t="shared" si="118"/>
        <v>H1DConvenio1721-2020</v>
      </c>
      <c r="AG410" s="78">
        <f t="shared" si="119"/>
        <v>2</v>
      </c>
      <c r="AH410" s="78" t="str">
        <f t="shared" si="120"/>
        <v>H1DConvenio1721-2020 - 2</v>
      </c>
      <c r="AI410" s="92">
        <f t="shared" si="121"/>
        <v>5</v>
      </c>
      <c r="AJ410" s="92">
        <f t="shared" si="122"/>
        <v>5</v>
      </c>
      <c r="AK410" s="92" t="str">
        <f t="shared" si="123"/>
        <v>H1DConvenio1721-2020.</v>
      </c>
      <c r="AL410" s="92" t="str">
        <f t="shared" si="124"/>
        <v>H1DConvenio1721-2020</v>
      </c>
      <c r="AM410" s="83"/>
      <c r="AN410" s="84"/>
      <c r="AO410" s="77"/>
    </row>
    <row r="411" spans="1:41" s="11" customFormat="1" ht="291.95" customHeight="1" x14ac:dyDescent="0.2">
      <c r="A411" s="110">
        <f>IF(ISBLANK(F411),"",COUNTA($F$2:F411))</f>
        <v>298</v>
      </c>
      <c r="B411" s="111">
        <f t="shared" si="126"/>
        <v>410</v>
      </c>
      <c r="C411" s="111">
        <v>2023</v>
      </c>
      <c r="D411" s="111" t="s">
        <v>2497</v>
      </c>
      <c r="E411" s="111" t="s">
        <v>637</v>
      </c>
      <c r="F411" s="111" t="s">
        <v>409</v>
      </c>
      <c r="G411" s="113" t="s">
        <v>15</v>
      </c>
      <c r="H411" s="149" t="s">
        <v>2020</v>
      </c>
      <c r="I411" s="149" t="s">
        <v>2005</v>
      </c>
      <c r="J411" s="149" t="s">
        <v>2006</v>
      </c>
      <c r="K411" s="149" t="s">
        <v>2007</v>
      </c>
      <c r="L411" s="145" t="s">
        <v>2008</v>
      </c>
      <c r="M411" s="145">
        <v>1</v>
      </c>
      <c r="N411" s="150">
        <v>45184</v>
      </c>
      <c r="O411" s="150">
        <v>45191</v>
      </c>
      <c r="P411" s="118">
        <f t="shared" si="125"/>
        <v>1</v>
      </c>
      <c r="Q411" s="145" t="s">
        <v>1055</v>
      </c>
      <c r="R411" s="145" t="s">
        <v>2009</v>
      </c>
      <c r="S411" s="111">
        <v>1</v>
      </c>
      <c r="T411" s="119"/>
      <c r="U411" s="120">
        <v>45198</v>
      </c>
      <c r="V411" s="121">
        <f t="shared" si="110"/>
        <v>0.23333333333333334</v>
      </c>
      <c r="W411" s="122">
        <f t="shared" si="111"/>
        <v>100</v>
      </c>
      <c r="X411" s="123">
        <f t="shared" si="112"/>
        <v>1</v>
      </c>
      <c r="Y411" s="123">
        <f t="shared" si="113"/>
        <v>1</v>
      </c>
      <c r="Z411" s="123">
        <f t="shared" si="114"/>
        <v>1</v>
      </c>
      <c r="AA411" s="111"/>
      <c r="AB411" s="111" t="str">
        <f t="shared" si="115"/>
        <v>CUMPLIDA</v>
      </c>
      <c r="AC411" s="111" t="str">
        <f t="shared" si="116"/>
        <v>CUMPLIDO</v>
      </c>
      <c r="AD411" s="111" t="str">
        <f t="shared" si="117"/>
        <v>CUMPLIDA PENDIENTE DE REVISIÓN DE LA CGR</v>
      </c>
      <c r="AE411" s="113" t="s">
        <v>2019</v>
      </c>
      <c r="AF411" s="98" t="str">
        <f t="shared" si="118"/>
        <v>H1AEF-CAT781-2023</v>
      </c>
      <c r="AG411" s="78">
        <f t="shared" si="119"/>
        <v>1</v>
      </c>
      <c r="AH411" s="78" t="str">
        <f t="shared" si="120"/>
        <v>H1AEF-CAT781-2023 - 1</v>
      </c>
      <c r="AI411" s="92">
        <f t="shared" si="121"/>
        <v>5</v>
      </c>
      <c r="AJ411" s="92">
        <f t="shared" si="122"/>
        <v>5</v>
      </c>
      <c r="AK411" s="92" t="str">
        <f t="shared" si="123"/>
        <v>H1AEF-CAT781-2023.</v>
      </c>
      <c r="AL411" s="92" t="str">
        <f t="shared" si="124"/>
        <v>H1AEF-CAT781-2023</v>
      </c>
      <c r="AM411" s="83"/>
      <c r="AN411" s="84"/>
      <c r="AO411" s="77"/>
    </row>
    <row r="412" spans="1:41" s="11" customFormat="1" ht="291.95" customHeight="1" x14ac:dyDescent="0.2">
      <c r="A412" s="110" t="str">
        <f>IF(ISBLANK(F412),"",COUNTA($F$2:F412))</f>
        <v/>
      </c>
      <c r="B412" s="111">
        <f t="shared" si="126"/>
        <v>411</v>
      </c>
      <c r="C412" s="111">
        <v>2023</v>
      </c>
      <c r="D412" s="111" t="s">
        <v>2497</v>
      </c>
      <c r="E412" s="111"/>
      <c r="F412" s="111"/>
      <c r="G412" s="113" t="s">
        <v>15</v>
      </c>
      <c r="H412" s="149" t="s">
        <v>2112</v>
      </c>
      <c r="I412" s="149" t="s">
        <v>2005</v>
      </c>
      <c r="J412" s="149" t="s">
        <v>2010</v>
      </c>
      <c r="K412" s="149" t="s">
        <v>2011</v>
      </c>
      <c r="L412" s="145" t="s">
        <v>2012</v>
      </c>
      <c r="M412" s="145">
        <v>1</v>
      </c>
      <c r="N412" s="150">
        <v>45184</v>
      </c>
      <c r="O412" s="150">
        <v>45291</v>
      </c>
      <c r="P412" s="118">
        <f t="shared" si="125"/>
        <v>15.285714285714286</v>
      </c>
      <c r="Q412" s="145" t="s">
        <v>1049</v>
      </c>
      <c r="R412" s="145" t="s">
        <v>1739</v>
      </c>
      <c r="S412" s="111">
        <v>1</v>
      </c>
      <c r="T412" s="119" t="s">
        <v>2018</v>
      </c>
      <c r="U412" s="120"/>
      <c r="V412" s="121">
        <f t="shared" si="110"/>
        <v>-1509.7</v>
      </c>
      <c r="W412" s="122">
        <f t="shared" si="111"/>
        <v>100</v>
      </c>
      <c r="X412" s="123">
        <f t="shared" si="112"/>
        <v>15.285714285714286</v>
      </c>
      <c r="Y412" s="123">
        <f t="shared" si="113"/>
        <v>15.285714285714286</v>
      </c>
      <c r="Z412" s="123">
        <f t="shared" si="114"/>
        <v>15.285714285714286</v>
      </c>
      <c r="AA412" s="111"/>
      <c r="AB412" s="111" t="str">
        <f t="shared" si="115"/>
        <v>CUMPLIDA</v>
      </c>
      <c r="AC412" s="111" t="str">
        <f t="shared" si="116"/>
        <v/>
      </c>
      <c r="AD412" s="111" t="str">
        <f t="shared" si="117"/>
        <v>CUMPLIDA PENDIENTE DE REVISIÓN DE LA CGR</v>
      </c>
      <c r="AE412" s="113" t="s">
        <v>2019</v>
      </c>
      <c r="AF412" s="98" t="str">
        <f t="shared" si="118"/>
        <v>H1AEF-CAT781-2023</v>
      </c>
      <c r="AG412" s="78">
        <f t="shared" si="119"/>
        <v>2</v>
      </c>
      <c r="AH412" s="78" t="str">
        <f t="shared" si="120"/>
        <v>H1AEF-CAT781-2023 - 2</v>
      </c>
      <c r="AI412" s="92">
        <f t="shared" si="121"/>
        <v>5</v>
      </c>
      <c r="AJ412" s="92">
        <f t="shared" si="122"/>
        <v>5</v>
      </c>
      <c r="AK412" s="92" t="str">
        <f t="shared" si="123"/>
        <v>H1AEF-CAT781-2023.</v>
      </c>
      <c r="AL412" s="92" t="str">
        <f t="shared" si="124"/>
        <v>H1AEF-CAT781-2023</v>
      </c>
      <c r="AM412" s="83"/>
      <c r="AN412" s="84"/>
      <c r="AO412" s="77"/>
    </row>
    <row r="413" spans="1:41" s="11" customFormat="1" ht="291.95" customHeight="1" x14ac:dyDescent="0.2">
      <c r="A413" s="110" t="str">
        <f>IF(ISBLANK(F413),"",COUNTA($F$2:F413))</f>
        <v/>
      </c>
      <c r="B413" s="111">
        <f t="shared" si="126"/>
        <v>412</v>
      </c>
      <c r="C413" s="111">
        <v>2023</v>
      </c>
      <c r="D413" s="111" t="s">
        <v>2497</v>
      </c>
      <c r="E413" s="111"/>
      <c r="F413" s="111"/>
      <c r="G413" s="113" t="s">
        <v>15</v>
      </c>
      <c r="H413" s="149" t="s">
        <v>2111</v>
      </c>
      <c r="I413" s="149" t="s">
        <v>2005</v>
      </c>
      <c r="J413" s="149" t="s">
        <v>2013</v>
      </c>
      <c r="K413" s="149" t="s">
        <v>1751</v>
      </c>
      <c r="L413" s="145" t="s">
        <v>1679</v>
      </c>
      <c r="M413" s="145">
        <v>2</v>
      </c>
      <c r="N413" s="150">
        <v>45184</v>
      </c>
      <c r="O413" s="150">
        <v>45230</v>
      </c>
      <c r="P413" s="118">
        <f t="shared" si="125"/>
        <v>6.5714285714285712</v>
      </c>
      <c r="Q413" s="145" t="s">
        <v>1055</v>
      </c>
      <c r="R413" s="145" t="s">
        <v>2009</v>
      </c>
      <c r="S413" s="111">
        <v>2</v>
      </c>
      <c r="T413" s="119"/>
      <c r="U413" s="120">
        <v>45289</v>
      </c>
      <c r="V413" s="121">
        <f t="shared" si="110"/>
        <v>1.9666666666666666</v>
      </c>
      <c r="W413" s="122">
        <f t="shared" si="111"/>
        <v>100</v>
      </c>
      <c r="X413" s="123">
        <f t="shared" si="112"/>
        <v>6.5714285714285712</v>
      </c>
      <c r="Y413" s="123">
        <f t="shared" si="113"/>
        <v>6.5714285714285712</v>
      </c>
      <c r="Z413" s="123">
        <f t="shared" si="114"/>
        <v>6.5714285714285712</v>
      </c>
      <c r="AA413" s="111"/>
      <c r="AB413" s="111" t="str">
        <f t="shared" si="115"/>
        <v>CUMPLIDA</v>
      </c>
      <c r="AC413" s="111" t="str">
        <f t="shared" si="116"/>
        <v/>
      </c>
      <c r="AD413" s="111" t="str">
        <f t="shared" si="117"/>
        <v>CUMPLIDA PENDIENTE DE REVISIÓN DE LA CGR</v>
      </c>
      <c r="AE413" s="113" t="s">
        <v>2019</v>
      </c>
      <c r="AF413" s="98" t="str">
        <f t="shared" si="118"/>
        <v>H1AEF-CAT781-2023</v>
      </c>
      <c r="AG413" s="78">
        <f t="shared" si="119"/>
        <v>3</v>
      </c>
      <c r="AH413" s="78" t="str">
        <f t="shared" si="120"/>
        <v>H1AEF-CAT781-2023 - 3</v>
      </c>
      <c r="AI413" s="92">
        <f t="shared" si="121"/>
        <v>5</v>
      </c>
      <c r="AJ413" s="92">
        <f t="shared" si="122"/>
        <v>5</v>
      </c>
      <c r="AK413" s="92" t="str">
        <f t="shared" si="123"/>
        <v>H1AEF-CAT781-2023.</v>
      </c>
      <c r="AL413" s="92" t="str">
        <f t="shared" si="124"/>
        <v>H1AEF-CAT781-2023</v>
      </c>
      <c r="AM413" s="83"/>
      <c r="AN413" s="84"/>
      <c r="AO413" s="77"/>
    </row>
    <row r="414" spans="1:41" s="11" customFormat="1" ht="291.95" customHeight="1" x14ac:dyDescent="0.2">
      <c r="A414" s="110">
        <f>IF(ISBLANK(F414),"",COUNTA($F$2:F414))</f>
        <v>299</v>
      </c>
      <c r="B414" s="111">
        <f t="shared" si="126"/>
        <v>413</v>
      </c>
      <c r="C414" s="111">
        <v>2023</v>
      </c>
      <c r="D414" s="111" t="s">
        <v>2497</v>
      </c>
      <c r="E414" s="111" t="s">
        <v>637</v>
      </c>
      <c r="F414" s="111" t="s">
        <v>409</v>
      </c>
      <c r="G414" s="113" t="s">
        <v>1180</v>
      </c>
      <c r="H414" s="149" t="s">
        <v>2113</v>
      </c>
      <c r="I414" s="149" t="s">
        <v>2014</v>
      </c>
      <c r="J414" s="149" t="s">
        <v>2015</v>
      </c>
      <c r="K414" s="149" t="s">
        <v>2016</v>
      </c>
      <c r="L414" s="145" t="s">
        <v>2017</v>
      </c>
      <c r="M414" s="145">
        <v>1</v>
      </c>
      <c r="N414" s="150">
        <v>45184</v>
      </c>
      <c r="O414" s="150">
        <v>45199</v>
      </c>
      <c r="P414" s="118">
        <f t="shared" si="125"/>
        <v>2.1428571428571428</v>
      </c>
      <c r="Q414" s="145" t="s">
        <v>1055</v>
      </c>
      <c r="R414" s="145" t="s">
        <v>1734</v>
      </c>
      <c r="S414" s="111">
        <v>1</v>
      </c>
      <c r="T414" s="119"/>
      <c r="U414" s="120">
        <v>45205</v>
      </c>
      <c r="V414" s="121">
        <f t="shared" si="110"/>
        <v>0.2</v>
      </c>
      <c r="W414" s="122">
        <f t="shared" si="111"/>
        <v>100</v>
      </c>
      <c r="X414" s="123">
        <f t="shared" si="112"/>
        <v>2.1428571428571428</v>
      </c>
      <c r="Y414" s="123">
        <f t="shared" si="113"/>
        <v>2.1428571428571428</v>
      </c>
      <c r="Z414" s="123">
        <f t="shared" si="114"/>
        <v>2.1428571428571428</v>
      </c>
      <c r="AA414" s="111"/>
      <c r="AB414" s="111" t="str">
        <f t="shared" si="115"/>
        <v>CUMPLIDA</v>
      </c>
      <c r="AC414" s="111" t="str">
        <f t="shared" si="116"/>
        <v>CUMPLIDO</v>
      </c>
      <c r="AD414" s="111" t="str">
        <f t="shared" si="117"/>
        <v>CUMPLIDA PENDIENTE DE REVISIÓN DE LA CGR</v>
      </c>
      <c r="AE414" s="113" t="s">
        <v>2019</v>
      </c>
      <c r="AF414" s="98" t="str">
        <f t="shared" si="118"/>
        <v>H2AEF-CAT781-2023</v>
      </c>
      <c r="AG414" s="78">
        <f t="shared" si="119"/>
        <v>1</v>
      </c>
      <c r="AH414" s="78" t="str">
        <f t="shared" si="120"/>
        <v>H2AEF-CAT781-2023 - 1</v>
      </c>
      <c r="AI414" s="92">
        <f t="shared" si="121"/>
        <v>5</v>
      </c>
      <c r="AJ414" s="92">
        <f t="shared" si="122"/>
        <v>5</v>
      </c>
      <c r="AK414" s="92" t="str">
        <f t="shared" si="123"/>
        <v>H2AEF-CAT781-2023.</v>
      </c>
      <c r="AL414" s="92" t="str">
        <f t="shared" si="124"/>
        <v>H2AEF-CAT781-2023</v>
      </c>
      <c r="AM414" s="83"/>
      <c r="AN414" s="84"/>
      <c r="AO414" s="77"/>
    </row>
    <row r="415" spans="1:41" s="11" customFormat="1" ht="291.95" customHeight="1" x14ac:dyDescent="0.2">
      <c r="A415" s="110" t="str">
        <f>IF(ISBLANK(F415),"",COUNTA($F$2:F415))</f>
        <v/>
      </c>
      <c r="B415" s="111">
        <f t="shared" si="126"/>
        <v>414</v>
      </c>
      <c r="C415" s="111">
        <v>2023</v>
      </c>
      <c r="D415" s="111" t="s">
        <v>2497</v>
      </c>
      <c r="E415" s="111"/>
      <c r="F415" s="111"/>
      <c r="G415" s="113" t="s">
        <v>1180</v>
      </c>
      <c r="H415" s="149" t="s">
        <v>2114</v>
      </c>
      <c r="I415" s="149" t="s">
        <v>2014</v>
      </c>
      <c r="J415" s="149" t="s">
        <v>2010</v>
      </c>
      <c r="K415" s="149" t="s">
        <v>2011</v>
      </c>
      <c r="L415" s="145" t="s">
        <v>2012</v>
      </c>
      <c r="M415" s="145">
        <v>1</v>
      </c>
      <c r="N415" s="150">
        <v>45184</v>
      </c>
      <c r="O415" s="150">
        <v>45291</v>
      </c>
      <c r="P415" s="118">
        <f t="shared" si="125"/>
        <v>15.285714285714286</v>
      </c>
      <c r="Q415" s="145" t="s">
        <v>1049</v>
      </c>
      <c r="R415" s="145" t="s">
        <v>1739</v>
      </c>
      <c r="S415" s="111">
        <v>1</v>
      </c>
      <c r="T415" s="119" t="s">
        <v>2018</v>
      </c>
      <c r="U415" s="120"/>
      <c r="V415" s="121">
        <f t="shared" si="110"/>
        <v>-1509.7</v>
      </c>
      <c r="W415" s="122">
        <f t="shared" si="111"/>
        <v>100</v>
      </c>
      <c r="X415" s="123">
        <f t="shared" si="112"/>
        <v>15.285714285714286</v>
      </c>
      <c r="Y415" s="123">
        <f t="shared" si="113"/>
        <v>15.285714285714286</v>
      </c>
      <c r="Z415" s="123">
        <f t="shared" si="114"/>
        <v>15.285714285714286</v>
      </c>
      <c r="AA415" s="111"/>
      <c r="AB415" s="111" t="str">
        <f t="shared" si="115"/>
        <v>CUMPLIDA</v>
      </c>
      <c r="AC415" s="111" t="str">
        <f t="shared" si="116"/>
        <v/>
      </c>
      <c r="AD415" s="111" t="str">
        <f t="shared" si="117"/>
        <v>CUMPLIDA PENDIENTE DE REVISIÓN DE LA CGR</v>
      </c>
      <c r="AE415" s="113" t="s">
        <v>2019</v>
      </c>
      <c r="AF415" s="98" t="str">
        <f t="shared" si="118"/>
        <v>H2AEF-CAT781-2023</v>
      </c>
      <c r="AG415" s="78">
        <f t="shared" si="119"/>
        <v>2</v>
      </c>
      <c r="AH415" s="78" t="str">
        <f t="shared" si="120"/>
        <v>H2AEF-CAT781-2023 - 2</v>
      </c>
      <c r="AI415" s="92">
        <f t="shared" si="121"/>
        <v>5</v>
      </c>
      <c r="AJ415" s="92">
        <f t="shared" si="122"/>
        <v>5</v>
      </c>
      <c r="AK415" s="92" t="str">
        <f t="shared" si="123"/>
        <v>H2AEF-CAT781-2023.</v>
      </c>
      <c r="AL415" s="92" t="str">
        <f t="shared" si="124"/>
        <v>H2AEF-CAT781-2023</v>
      </c>
      <c r="AM415" s="83"/>
      <c r="AN415" s="84"/>
      <c r="AO415" s="77"/>
    </row>
    <row r="416" spans="1:41" s="11" customFormat="1" ht="291.95" customHeight="1" x14ac:dyDescent="0.2">
      <c r="A416" s="110" t="str">
        <f>IF(ISBLANK(F416),"",COUNTA($F$2:F416))</f>
        <v/>
      </c>
      <c r="B416" s="111">
        <f t="shared" si="126"/>
        <v>415</v>
      </c>
      <c r="C416" s="111">
        <v>2023</v>
      </c>
      <c r="D416" s="111" t="s">
        <v>2497</v>
      </c>
      <c r="E416" s="111"/>
      <c r="F416" s="111"/>
      <c r="G416" s="113" t="s">
        <v>1180</v>
      </c>
      <c r="H416" s="149" t="s">
        <v>2115</v>
      </c>
      <c r="I416" s="149" t="s">
        <v>2014</v>
      </c>
      <c r="J416" s="149" t="s">
        <v>2013</v>
      </c>
      <c r="K416" s="149" t="s">
        <v>1751</v>
      </c>
      <c r="L416" s="145" t="s">
        <v>1679</v>
      </c>
      <c r="M416" s="145">
        <v>2</v>
      </c>
      <c r="N416" s="150">
        <v>45184</v>
      </c>
      <c r="O416" s="150">
        <v>45230</v>
      </c>
      <c r="P416" s="118">
        <f t="shared" si="125"/>
        <v>6.5714285714285712</v>
      </c>
      <c r="Q416" s="145" t="s">
        <v>1055</v>
      </c>
      <c r="R416" s="145" t="s">
        <v>2009</v>
      </c>
      <c r="S416" s="111">
        <v>2</v>
      </c>
      <c r="T416" s="119"/>
      <c r="U416" s="120">
        <v>45289</v>
      </c>
      <c r="V416" s="121">
        <f t="shared" si="110"/>
        <v>1.9666666666666666</v>
      </c>
      <c r="W416" s="122">
        <f t="shared" si="111"/>
        <v>100</v>
      </c>
      <c r="X416" s="123">
        <f t="shared" si="112"/>
        <v>6.5714285714285712</v>
      </c>
      <c r="Y416" s="123">
        <f t="shared" si="113"/>
        <v>6.5714285714285712</v>
      </c>
      <c r="Z416" s="123">
        <f t="shared" si="114"/>
        <v>6.5714285714285712</v>
      </c>
      <c r="AA416" s="111"/>
      <c r="AB416" s="111" t="str">
        <f t="shared" si="115"/>
        <v>CUMPLIDA</v>
      </c>
      <c r="AC416" s="111" t="str">
        <f t="shared" si="116"/>
        <v/>
      </c>
      <c r="AD416" s="111" t="str">
        <f t="shared" si="117"/>
        <v>CUMPLIDA PENDIENTE DE REVISIÓN DE LA CGR</v>
      </c>
      <c r="AE416" s="113" t="s">
        <v>2019</v>
      </c>
      <c r="AF416" s="98" t="str">
        <f t="shared" si="118"/>
        <v>H2AEF-CAT781-2023</v>
      </c>
      <c r="AG416" s="78">
        <f t="shared" si="119"/>
        <v>3</v>
      </c>
      <c r="AH416" s="78" t="str">
        <f t="shared" si="120"/>
        <v>H2AEF-CAT781-2023 - 3</v>
      </c>
      <c r="AI416" s="92">
        <f t="shared" si="121"/>
        <v>5</v>
      </c>
      <c r="AJ416" s="92">
        <f t="shared" si="122"/>
        <v>5</v>
      </c>
      <c r="AK416" s="92" t="str">
        <f t="shared" si="123"/>
        <v>H2AEF-CAT781-2023.</v>
      </c>
      <c r="AL416" s="92" t="str">
        <f t="shared" si="124"/>
        <v>H2AEF-CAT781-2023</v>
      </c>
      <c r="AM416" s="83"/>
      <c r="AN416" s="84"/>
      <c r="AO416" s="77"/>
    </row>
    <row r="417" spans="1:41" s="11" customFormat="1" ht="291.95" customHeight="1" x14ac:dyDescent="0.2">
      <c r="A417" s="110">
        <f>IF(ISBLANK(F417),"",COUNTA($F$2:F417))</f>
        <v>300</v>
      </c>
      <c r="B417" s="111">
        <f t="shared" si="126"/>
        <v>416</v>
      </c>
      <c r="C417" s="111">
        <v>2023</v>
      </c>
      <c r="D417" s="111" t="s">
        <v>2497</v>
      </c>
      <c r="E417" s="111" t="s">
        <v>637</v>
      </c>
      <c r="F417" s="111" t="s">
        <v>407</v>
      </c>
      <c r="G417" s="113" t="s">
        <v>1503</v>
      </c>
      <c r="H417" s="149" t="s">
        <v>1857</v>
      </c>
      <c r="I417" s="149" t="s">
        <v>1858</v>
      </c>
      <c r="J417" s="149" t="s">
        <v>1859</v>
      </c>
      <c r="K417" s="149" t="s">
        <v>1860</v>
      </c>
      <c r="L417" s="145" t="s">
        <v>1861</v>
      </c>
      <c r="M417" s="145">
        <v>1</v>
      </c>
      <c r="N417" s="150">
        <v>45142</v>
      </c>
      <c r="O417" s="150">
        <v>45291</v>
      </c>
      <c r="P417" s="118">
        <f t="shared" si="125"/>
        <v>21.285714285714285</v>
      </c>
      <c r="Q417" s="145" t="s">
        <v>1055</v>
      </c>
      <c r="R417" s="145" t="s">
        <v>1734</v>
      </c>
      <c r="S417" s="111">
        <v>1</v>
      </c>
      <c r="T417" s="119"/>
      <c r="U417" s="120">
        <v>45517</v>
      </c>
      <c r="V417" s="121">
        <f t="shared" si="110"/>
        <v>7.5333333333333332</v>
      </c>
      <c r="W417" s="122">
        <f t="shared" si="111"/>
        <v>100</v>
      </c>
      <c r="X417" s="123">
        <f t="shared" si="112"/>
        <v>21.285714285714285</v>
      </c>
      <c r="Y417" s="123">
        <f t="shared" si="113"/>
        <v>21.285714285714285</v>
      </c>
      <c r="Z417" s="123">
        <f t="shared" si="114"/>
        <v>21.285714285714285</v>
      </c>
      <c r="AA417" s="111"/>
      <c r="AB417" s="111" t="str">
        <f t="shared" si="115"/>
        <v>CUMPLIDA</v>
      </c>
      <c r="AC417" s="111" t="str">
        <f t="shared" si="116"/>
        <v>CUMPLIDO</v>
      </c>
      <c r="AD417" s="111" t="str">
        <f t="shared" si="117"/>
        <v>CUMPLIDA PENDIENTE DE REVISIÓN DE LA CGR</v>
      </c>
      <c r="AE417" s="113" t="s">
        <v>1975</v>
      </c>
      <c r="AF417" s="98" t="str">
        <f t="shared" si="118"/>
        <v>H1ACPColombiaRural</v>
      </c>
      <c r="AG417" s="78">
        <f t="shared" si="119"/>
        <v>1</v>
      </c>
      <c r="AH417" s="78" t="str">
        <f t="shared" si="120"/>
        <v>H1ACPColombiaRural - 1</v>
      </c>
      <c r="AI417" s="92">
        <f t="shared" si="121"/>
        <v>5</v>
      </c>
      <c r="AJ417" s="92">
        <f t="shared" si="122"/>
        <v>5</v>
      </c>
      <c r="AK417" s="92" t="str">
        <f t="shared" si="123"/>
        <v>H1ACPColombiaRural.</v>
      </c>
      <c r="AL417" s="92" t="str">
        <f t="shared" si="124"/>
        <v>H1ACPColombiaRural</v>
      </c>
      <c r="AM417" s="83"/>
      <c r="AN417" s="84"/>
      <c r="AO417" s="77"/>
    </row>
    <row r="418" spans="1:41" s="11" customFormat="1" ht="291.95" customHeight="1" x14ac:dyDescent="0.2">
      <c r="A418" s="110">
        <f>IF(ISBLANK(F418),"",COUNTA($F$2:F418))</f>
        <v>301</v>
      </c>
      <c r="B418" s="111">
        <f t="shared" si="126"/>
        <v>417</v>
      </c>
      <c r="C418" s="111">
        <v>2023</v>
      </c>
      <c r="D418" s="111" t="s">
        <v>2497</v>
      </c>
      <c r="E418" s="111" t="s">
        <v>408</v>
      </c>
      <c r="F418" s="111" t="s">
        <v>408</v>
      </c>
      <c r="G418" s="113" t="s">
        <v>1503</v>
      </c>
      <c r="H418" s="146" t="s">
        <v>1862</v>
      </c>
      <c r="I418" s="146" t="s">
        <v>1863</v>
      </c>
      <c r="J418" s="149" t="s">
        <v>1864</v>
      </c>
      <c r="K418" s="149" t="s">
        <v>1678</v>
      </c>
      <c r="L418" s="145" t="s">
        <v>1679</v>
      </c>
      <c r="M418" s="145">
        <v>3</v>
      </c>
      <c r="N418" s="150">
        <v>45139</v>
      </c>
      <c r="O418" s="150">
        <v>45230</v>
      </c>
      <c r="P418" s="118">
        <f t="shared" si="125"/>
        <v>13</v>
      </c>
      <c r="Q418" s="145" t="s">
        <v>1055</v>
      </c>
      <c r="R418" s="145" t="s">
        <v>1734</v>
      </c>
      <c r="S418" s="111">
        <v>3</v>
      </c>
      <c r="T418" s="119"/>
      <c r="U418" s="120">
        <v>45418</v>
      </c>
      <c r="V418" s="121">
        <f t="shared" si="110"/>
        <v>6.2666666666666666</v>
      </c>
      <c r="W418" s="122">
        <f t="shared" si="111"/>
        <v>100</v>
      </c>
      <c r="X418" s="123">
        <f t="shared" si="112"/>
        <v>13</v>
      </c>
      <c r="Y418" s="123">
        <f t="shared" si="113"/>
        <v>13</v>
      </c>
      <c r="Z418" s="123">
        <f t="shared" si="114"/>
        <v>13</v>
      </c>
      <c r="AA418" s="111"/>
      <c r="AB418" s="111" t="str">
        <f t="shared" si="115"/>
        <v>CUMPLIDA</v>
      </c>
      <c r="AC418" s="111" t="str">
        <f t="shared" si="116"/>
        <v>CUMPLIDO</v>
      </c>
      <c r="AD418" s="111" t="str">
        <f t="shared" si="117"/>
        <v>CUMPLIDA PENDIENTE DE REVISIÓN DE LA CGR</v>
      </c>
      <c r="AE418" s="113" t="s">
        <v>1975</v>
      </c>
      <c r="AF418" s="98" t="str">
        <f t="shared" si="118"/>
        <v>H2ACPColombiaRural</v>
      </c>
      <c r="AG418" s="78">
        <f t="shared" si="119"/>
        <v>1</v>
      </c>
      <c r="AH418" s="78" t="str">
        <f t="shared" si="120"/>
        <v>H2ACPColombiaRural - 1</v>
      </c>
      <c r="AI418" s="92">
        <f t="shared" si="121"/>
        <v>5</v>
      </c>
      <c r="AJ418" s="92">
        <f t="shared" si="122"/>
        <v>5</v>
      </c>
      <c r="AK418" s="92" t="str">
        <f t="shared" si="123"/>
        <v>H2ACPColombiaRural.</v>
      </c>
      <c r="AL418" s="92" t="str">
        <f t="shared" si="124"/>
        <v>H2ACPColombiaRural</v>
      </c>
      <c r="AM418" s="83"/>
      <c r="AN418" s="84"/>
      <c r="AO418" s="77"/>
    </row>
    <row r="419" spans="1:41" s="11" customFormat="1" ht="291.95" customHeight="1" x14ac:dyDescent="0.2">
      <c r="A419" s="110" t="str">
        <f>IF(ISBLANK(F419),"",COUNTA($F$2:F419))</f>
        <v/>
      </c>
      <c r="B419" s="111">
        <f t="shared" si="126"/>
        <v>418</v>
      </c>
      <c r="C419" s="111">
        <v>2023</v>
      </c>
      <c r="D419" s="111" t="s">
        <v>2497</v>
      </c>
      <c r="E419" s="111"/>
      <c r="F419" s="111"/>
      <c r="G419" s="113" t="s">
        <v>1503</v>
      </c>
      <c r="H419" s="146" t="s">
        <v>1865</v>
      </c>
      <c r="I419" s="146" t="s">
        <v>1863</v>
      </c>
      <c r="J419" s="149" t="s">
        <v>1866</v>
      </c>
      <c r="K419" s="149" t="s">
        <v>1867</v>
      </c>
      <c r="L419" s="145" t="s">
        <v>1679</v>
      </c>
      <c r="M419" s="145">
        <v>2</v>
      </c>
      <c r="N419" s="150">
        <v>45139</v>
      </c>
      <c r="O419" s="150">
        <v>45230</v>
      </c>
      <c r="P419" s="118">
        <f t="shared" si="125"/>
        <v>13</v>
      </c>
      <c r="Q419" s="145" t="s">
        <v>1055</v>
      </c>
      <c r="R419" s="145" t="s">
        <v>1734</v>
      </c>
      <c r="S419" s="111">
        <v>2</v>
      </c>
      <c r="T419" s="119"/>
      <c r="U419" s="120">
        <v>45289</v>
      </c>
      <c r="V419" s="121">
        <f t="shared" si="110"/>
        <v>1.9666666666666666</v>
      </c>
      <c r="W419" s="122">
        <f t="shared" si="111"/>
        <v>100</v>
      </c>
      <c r="X419" s="123">
        <f t="shared" si="112"/>
        <v>13</v>
      </c>
      <c r="Y419" s="123">
        <f t="shared" si="113"/>
        <v>13</v>
      </c>
      <c r="Z419" s="123">
        <f t="shared" si="114"/>
        <v>13</v>
      </c>
      <c r="AA419" s="111"/>
      <c r="AB419" s="111" t="str">
        <f t="shared" si="115"/>
        <v>CUMPLIDA</v>
      </c>
      <c r="AC419" s="111" t="str">
        <f t="shared" si="116"/>
        <v/>
      </c>
      <c r="AD419" s="111" t="str">
        <f t="shared" si="117"/>
        <v>CUMPLIDA PENDIENTE DE REVISIÓN DE LA CGR</v>
      </c>
      <c r="AE419" s="113" t="s">
        <v>1975</v>
      </c>
      <c r="AF419" s="98" t="str">
        <f t="shared" si="118"/>
        <v>H2ACPColombiaRural</v>
      </c>
      <c r="AG419" s="78">
        <f t="shared" si="119"/>
        <v>2</v>
      </c>
      <c r="AH419" s="78" t="str">
        <f t="shared" si="120"/>
        <v>H2ACPColombiaRural - 2</v>
      </c>
      <c r="AI419" s="92">
        <f t="shared" si="121"/>
        <v>5</v>
      </c>
      <c r="AJ419" s="92">
        <f t="shared" si="122"/>
        <v>5</v>
      </c>
      <c r="AK419" s="92" t="str">
        <f t="shared" si="123"/>
        <v>H2ACPColombiaRural.</v>
      </c>
      <c r="AL419" s="92" t="str">
        <f t="shared" si="124"/>
        <v>H2ACPColombiaRural</v>
      </c>
      <c r="AM419" s="83"/>
      <c r="AN419" s="84"/>
      <c r="AO419" s="77"/>
    </row>
    <row r="420" spans="1:41" s="11" customFormat="1" ht="291.95" customHeight="1" x14ac:dyDescent="0.2">
      <c r="A420" s="110">
        <f>IF(ISBLANK(F420),"",COUNTA($F$2:F420))</f>
        <v>302</v>
      </c>
      <c r="B420" s="111">
        <f t="shared" si="126"/>
        <v>419</v>
      </c>
      <c r="C420" s="111">
        <v>2023</v>
      </c>
      <c r="D420" s="111" t="s">
        <v>2498</v>
      </c>
      <c r="E420" s="111" t="s">
        <v>637</v>
      </c>
      <c r="F420" s="111" t="s">
        <v>407</v>
      </c>
      <c r="G420" s="113" t="s">
        <v>15</v>
      </c>
      <c r="H420" s="146" t="s">
        <v>1868</v>
      </c>
      <c r="I420" s="146" t="s">
        <v>1869</v>
      </c>
      <c r="J420" s="149" t="s">
        <v>1730</v>
      </c>
      <c r="K420" s="149" t="s">
        <v>1731</v>
      </c>
      <c r="L420" s="145" t="s">
        <v>1823</v>
      </c>
      <c r="M420" s="145">
        <v>2</v>
      </c>
      <c r="N420" s="150">
        <v>45139</v>
      </c>
      <c r="O420" s="150">
        <v>45230</v>
      </c>
      <c r="P420" s="118">
        <f t="shared" si="125"/>
        <v>13</v>
      </c>
      <c r="Q420" s="145" t="s">
        <v>1055</v>
      </c>
      <c r="R420" s="145" t="s">
        <v>1734</v>
      </c>
      <c r="S420" s="111">
        <v>2</v>
      </c>
      <c r="T420" s="119"/>
      <c r="U420" s="120">
        <v>45343</v>
      </c>
      <c r="V420" s="121">
        <f t="shared" si="110"/>
        <v>3.7666666666666666</v>
      </c>
      <c r="W420" s="122">
        <f t="shared" si="111"/>
        <v>100</v>
      </c>
      <c r="X420" s="123">
        <f t="shared" si="112"/>
        <v>13</v>
      </c>
      <c r="Y420" s="123">
        <f t="shared" si="113"/>
        <v>13</v>
      </c>
      <c r="Z420" s="123">
        <f t="shared" si="114"/>
        <v>13</v>
      </c>
      <c r="AA420" s="111"/>
      <c r="AB420" s="111" t="str">
        <f t="shared" si="115"/>
        <v>CUMPLIDA</v>
      </c>
      <c r="AC420" s="111" t="str">
        <f t="shared" si="116"/>
        <v>CUMPLIDO</v>
      </c>
      <c r="AD420" s="111" t="str">
        <f t="shared" si="117"/>
        <v>CUMPLIDA PENDIENTE DE REVISIÓN DE LA CGR</v>
      </c>
      <c r="AE420" s="113" t="s">
        <v>1975</v>
      </c>
      <c r="AF420" s="98" t="str">
        <f t="shared" si="118"/>
        <v>H3ACPColombiaRural</v>
      </c>
      <c r="AG420" s="78">
        <f t="shared" si="119"/>
        <v>1</v>
      </c>
      <c r="AH420" s="78" t="str">
        <f t="shared" si="120"/>
        <v>H3ACPColombiaRural - 1</v>
      </c>
      <c r="AI420" s="92">
        <f t="shared" si="121"/>
        <v>5</v>
      </c>
      <c r="AJ420" s="92">
        <f t="shared" si="122"/>
        <v>5</v>
      </c>
      <c r="AK420" s="92" t="str">
        <f t="shared" si="123"/>
        <v>H3ACPColombiaRural.</v>
      </c>
      <c r="AL420" s="92" t="str">
        <f t="shared" si="124"/>
        <v>H3ACPColombiaRural</v>
      </c>
      <c r="AM420" s="83"/>
      <c r="AN420" s="84"/>
      <c r="AO420" s="77"/>
    </row>
    <row r="421" spans="1:41" s="11" customFormat="1" ht="291.95" customHeight="1" x14ac:dyDescent="0.2">
      <c r="A421" s="110">
        <f>IF(ISBLANK(F421),"",COUNTA($F$2:F421))</f>
        <v>303</v>
      </c>
      <c r="B421" s="111">
        <f t="shared" si="126"/>
        <v>420</v>
      </c>
      <c r="C421" s="111">
        <v>2023</v>
      </c>
      <c r="D421" s="111" t="s">
        <v>2496</v>
      </c>
      <c r="E421" s="111" t="s">
        <v>637</v>
      </c>
      <c r="F421" s="111" t="s">
        <v>407</v>
      </c>
      <c r="G421" s="113" t="s">
        <v>15</v>
      </c>
      <c r="H421" s="146" t="s">
        <v>1870</v>
      </c>
      <c r="I421" s="146" t="s">
        <v>1871</v>
      </c>
      <c r="J421" s="149" t="s">
        <v>1872</v>
      </c>
      <c r="K421" s="149" t="s">
        <v>1867</v>
      </c>
      <c r="L421" s="145" t="s">
        <v>1679</v>
      </c>
      <c r="M421" s="145">
        <v>2</v>
      </c>
      <c r="N421" s="150">
        <v>45139</v>
      </c>
      <c r="O421" s="150">
        <v>45230</v>
      </c>
      <c r="P421" s="118">
        <f t="shared" si="125"/>
        <v>13</v>
      </c>
      <c r="Q421" s="145" t="s">
        <v>1055</v>
      </c>
      <c r="R421" s="145" t="s">
        <v>1734</v>
      </c>
      <c r="S421" s="111">
        <v>2</v>
      </c>
      <c r="T421" s="119"/>
      <c r="U421" s="120">
        <v>45289</v>
      </c>
      <c r="V421" s="121">
        <f t="shared" si="110"/>
        <v>1.9666666666666666</v>
      </c>
      <c r="W421" s="122">
        <f t="shared" si="111"/>
        <v>100</v>
      </c>
      <c r="X421" s="123">
        <f t="shared" si="112"/>
        <v>13</v>
      </c>
      <c r="Y421" s="123">
        <f t="shared" si="113"/>
        <v>13</v>
      </c>
      <c r="Z421" s="123">
        <f t="shared" si="114"/>
        <v>13</v>
      </c>
      <c r="AA421" s="111"/>
      <c r="AB421" s="111" t="str">
        <f t="shared" si="115"/>
        <v>CUMPLIDA</v>
      </c>
      <c r="AC421" s="111" t="str">
        <f t="shared" si="116"/>
        <v>CUMPLIDO</v>
      </c>
      <c r="AD421" s="111" t="str">
        <f t="shared" si="117"/>
        <v>CUMPLIDA PENDIENTE DE REVISIÓN DE LA CGR</v>
      </c>
      <c r="AE421" s="113" t="s">
        <v>1975</v>
      </c>
      <c r="AF421" s="98" t="str">
        <f t="shared" si="118"/>
        <v>H4ACPColombiaRural</v>
      </c>
      <c r="AG421" s="78">
        <f t="shared" si="119"/>
        <v>1</v>
      </c>
      <c r="AH421" s="78" t="str">
        <f t="shared" si="120"/>
        <v>H4ACPColombiaRural - 1</v>
      </c>
      <c r="AI421" s="92">
        <f t="shared" si="121"/>
        <v>5</v>
      </c>
      <c r="AJ421" s="92">
        <f t="shared" si="122"/>
        <v>5</v>
      </c>
      <c r="AK421" s="92" t="str">
        <f t="shared" si="123"/>
        <v>H4ACPColombiaRural.</v>
      </c>
      <c r="AL421" s="92" t="str">
        <f t="shared" si="124"/>
        <v>H4ACPColombiaRural</v>
      </c>
      <c r="AM421" s="83"/>
      <c r="AN421" s="84"/>
      <c r="AO421" s="77"/>
    </row>
    <row r="422" spans="1:41" s="11" customFormat="1" ht="291.95" customHeight="1" x14ac:dyDescent="0.2">
      <c r="A422" s="110">
        <f>IF(ISBLANK(F422),"",COUNTA($F$2:F422))</f>
        <v>304</v>
      </c>
      <c r="B422" s="111">
        <f t="shared" si="126"/>
        <v>421</v>
      </c>
      <c r="C422" s="111">
        <v>2023</v>
      </c>
      <c r="D422" s="111" t="s">
        <v>2496</v>
      </c>
      <c r="E422" s="111" t="s">
        <v>637</v>
      </c>
      <c r="F422" s="111" t="s">
        <v>407</v>
      </c>
      <c r="G422" s="113" t="s">
        <v>15</v>
      </c>
      <c r="H422" s="146" t="s">
        <v>2116</v>
      </c>
      <c r="I422" s="146" t="s">
        <v>1873</v>
      </c>
      <c r="J422" s="149" t="s">
        <v>1872</v>
      </c>
      <c r="K422" s="149" t="s">
        <v>1867</v>
      </c>
      <c r="L422" s="145" t="s">
        <v>1679</v>
      </c>
      <c r="M422" s="145">
        <v>2</v>
      </c>
      <c r="N422" s="150">
        <v>45139</v>
      </c>
      <c r="O422" s="150">
        <v>45230</v>
      </c>
      <c r="P422" s="118">
        <f t="shared" si="125"/>
        <v>13</v>
      </c>
      <c r="Q422" s="145" t="s">
        <v>1055</v>
      </c>
      <c r="R422" s="145" t="s">
        <v>1734</v>
      </c>
      <c r="S422" s="111">
        <v>2</v>
      </c>
      <c r="T422" s="119"/>
      <c r="U422" s="120">
        <v>45289</v>
      </c>
      <c r="V422" s="121">
        <f t="shared" si="110"/>
        <v>1.9666666666666666</v>
      </c>
      <c r="W422" s="122">
        <f t="shared" si="111"/>
        <v>100</v>
      </c>
      <c r="X422" s="123">
        <f t="shared" si="112"/>
        <v>13</v>
      </c>
      <c r="Y422" s="123">
        <f t="shared" si="113"/>
        <v>13</v>
      </c>
      <c r="Z422" s="123">
        <f t="shared" si="114"/>
        <v>13</v>
      </c>
      <c r="AA422" s="111"/>
      <c r="AB422" s="111" t="str">
        <f t="shared" si="115"/>
        <v>CUMPLIDA</v>
      </c>
      <c r="AC422" s="111" t="str">
        <f t="shared" si="116"/>
        <v>CUMPLIDO</v>
      </c>
      <c r="AD422" s="111" t="str">
        <f t="shared" si="117"/>
        <v>CUMPLIDA PENDIENTE DE REVISIÓN DE LA CGR</v>
      </c>
      <c r="AE422" s="113" t="s">
        <v>1975</v>
      </c>
      <c r="AF422" s="98" t="str">
        <f t="shared" si="118"/>
        <v>H5ACPColombiaRural</v>
      </c>
      <c r="AG422" s="78">
        <f t="shared" si="119"/>
        <v>1</v>
      </c>
      <c r="AH422" s="78" t="str">
        <f t="shared" si="120"/>
        <v>H5ACPColombiaRural - 1</v>
      </c>
      <c r="AI422" s="92">
        <f t="shared" si="121"/>
        <v>5</v>
      </c>
      <c r="AJ422" s="92">
        <f t="shared" si="122"/>
        <v>5</v>
      </c>
      <c r="AK422" s="92" t="str">
        <f t="shared" si="123"/>
        <v>H5ACPColombiaRural.</v>
      </c>
      <c r="AL422" s="92" t="str">
        <f t="shared" si="124"/>
        <v>H5ACPColombiaRural</v>
      </c>
      <c r="AM422" s="83"/>
      <c r="AN422" s="84"/>
      <c r="AO422" s="77"/>
    </row>
    <row r="423" spans="1:41" s="11" customFormat="1" ht="291.95" customHeight="1" x14ac:dyDescent="0.2">
      <c r="A423" s="110">
        <f>IF(ISBLANK(F423),"",COUNTA($F$2:F423))</f>
        <v>305</v>
      </c>
      <c r="B423" s="111">
        <f t="shared" si="126"/>
        <v>422</v>
      </c>
      <c r="C423" s="111">
        <v>2023</v>
      </c>
      <c r="D423" s="111" t="s">
        <v>2496</v>
      </c>
      <c r="E423" s="111" t="s">
        <v>637</v>
      </c>
      <c r="F423" s="111" t="s">
        <v>407</v>
      </c>
      <c r="G423" s="113" t="s">
        <v>15</v>
      </c>
      <c r="H423" s="146" t="s">
        <v>1874</v>
      </c>
      <c r="I423" s="146" t="s">
        <v>1875</v>
      </c>
      <c r="J423" s="149" t="s">
        <v>1872</v>
      </c>
      <c r="K423" s="149" t="s">
        <v>1867</v>
      </c>
      <c r="L423" s="145" t="s">
        <v>1679</v>
      </c>
      <c r="M423" s="145">
        <v>2</v>
      </c>
      <c r="N423" s="150">
        <v>45139</v>
      </c>
      <c r="O423" s="150">
        <v>45230</v>
      </c>
      <c r="P423" s="118">
        <f t="shared" si="125"/>
        <v>13</v>
      </c>
      <c r="Q423" s="145" t="s">
        <v>1055</v>
      </c>
      <c r="R423" s="145" t="s">
        <v>1734</v>
      </c>
      <c r="S423" s="111">
        <v>2</v>
      </c>
      <c r="T423" s="119"/>
      <c r="U423" s="120">
        <v>45289</v>
      </c>
      <c r="V423" s="121">
        <f t="shared" si="110"/>
        <v>1.9666666666666666</v>
      </c>
      <c r="W423" s="122">
        <f t="shared" si="111"/>
        <v>100</v>
      </c>
      <c r="X423" s="123">
        <f t="shared" si="112"/>
        <v>13</v>
      </c>
      <c r="Y423" s="123">
        <f t="shared" si="113"/>
        <v>13</v>
      </c>
      <c r="Z423" s="123">
        <f t="shared" si="114"/>
        <v>13</v>
      </c>
      <c r="AA423" s="111"/>
      <c r="AB423" s="111" t="str">
        <f t="shared" si="115"/>
        <v>CUMPLIDA</v>
      </c>
      <c r="AC423" s="111" t="str">
        <f t="shared" si="116"/>
        <v>CUMPLIDO</v>
      </c>
      <c r="AD423" s="111" t="str">
        <f t="shared" si="117"/>
        <v>CUMPLIDA PENDIENTE DE REVISIÓN DE LA CGR</v>
      </c>
      <c r="AE423" s="113" t="s">
        <v>1975</v>
      </c>
      <c r="AF423" s="98" t="str">
        <f t="shared" si="118"/>
        <v>H6ACPColombiaRural</v>
      </c>
      <c r="AG423" s="78">
        <f t="shared" si="119"/>
        <v>1</v>
      </c>
      <c r="AH423" s="78" t="str">
        <f t="shared" si="120"/>
        <v>H6ACPColombiaRural - 1</v>
      </c>
      <c r="AI423" s="92">
        <f t="shared" si="121"/>
        <v>5</v>
      </c>
      <c r="AJ423" s="92">
        <f t="shared" si="122"/>
        <v>5</v>
      </c>
      <c r="AK423" s="92" t="str">
        <f t="shared" si="123"/>
        <v>H6ACPColombiaRural.</v>
      </c>
      <c r="AL423" s="92" t="str">
        <f t="shared" si="124"/>
        <v>H6ACPColombiaRural</v>
      </c>
      <c r="AM423" s="83"/>
      <c r="AN423" s="84"/>
      <c r="AO423" s="77"/>
    </row>
    <row r="424" spans="1:41" s="11" customFormat="1" ht="291.95" customHeight="1" x14ac:dyDescent="0.2">
      <c r="A424" s="110">
        <f>IF(ISBLANK(F424),"",COUNTA($F$2:F424))</f>
        <v>306</v>
      </c>
      <c r="B424" s="111">
        <f t="shared" si="126"/>
        <v>423</v>
      </c>
      <c r="C424" s="111">
        <v>2023</v>
      </c>
      <c r="D424" s="111" t="s">
        <v>2496</v>
      </c>
      <c r="E424" s="111" t="s">
        <v>637</v>
      </c>
      <c r="F424" s="111" t="s">
        <v>407</v>
      </c>
      <c r="G424" s="113" t="s">
        <v>15</v>
      </c>
      <c r="H424" s="146" t="s">
        <v>1876</v>
      </c>
      <c r="I424" s="146" t="s">
        <v>1877</v>
      </c>
      <c r="J424" s="149" t="s">
        <v>1872</v>
      </c>
      <c r="K424" s="149" t="s">
        <v>1867</v>
      </c>
      <c r="L424" s="145" t="s">
        <v>1679</v>
      </c>
      <c r="M424" s="145">
        <v>2</v>
      </c>
      <c r="N424" s="150">
        <v>45139</v>
      </c>
      <c r="O424" s="150">
        <v>45230</v>
      </c>
      <c r="P424" s="118">
        <f t="shared" si="125"/>
        <v>13</v>
      </c>
      <c r="Q424" s="145" t="s">
        <v>1055</v>
      </c>
      <c r="R424" s="145" t="s">
        <v>1734</v>
      </c>
      <c r="S424" s="111">
        <v>2</v>
      </c>
      <c r="T424" s="119"/>
      <c r="U424" s="120">
        <v>45289</v>
      </c>
      <c r="V424" s="121">
        <f t="shared" ref="V424:V487" si="127">(U424-O424)/30</f>
        <v>1.9666666666666666</v>
      </c>
      <c r="W424" s="122">
        <f t="shared" ref="W424:W487" si="128">IF(S424/M424&gt;1,100,+S424/M424*100)</f>
        <v>100</v>
      </c>
      <c r="X424" s="123">
        <f t="shared" ref="X424:X487" si="129">+P424*W424/100</f>
        <v>13</v>
      </c>
      <c r="Y424" s="123">
        <f t="shared" ref="Y424:Y487" si="130">IF(O424&lt;=$AN$1,X424,0)</f>
        <v>13</v>
      </c>
      <c r="Z424" s="123">
        <f t="shared" ref="Z424:Z487" si="131">IF($AN$1&gt;=O424,P424,0)</f>
        <v>13</v>
      </c>
      <c r="AA424" s="111"/>
      <c r="AB424" s="111" t="str">
        <f t="shared" si="115"/>
        <v>CUMPLIDA</v>
      </c>
      <c r="AC424" s="111" t="str">
        <f t="shared" si="116"/>
        <v>CUMPLIDO</v>
      </c>
      <c r="AD424" s="111" t="str">
        <f t="shared" si="117"/>
        <v>CUMPLIDA PENDIENTE DE REVISIÓN DE LA CGR</v>
      </c>
      <c r="AE424" s="113" t="s">
        <v>1975</v>
      </c>
      <c r="AF424" s="98" t="str">
        <f t="shared" si="118"/>
        <v>H7ACPColombiaRural</v>
      </c>
      <c r="AG424" s="78">
        <f t="shared" si="119"/>
        <v>1</v>
      </c>
      <c r="AH424" s="78" t="str">
        <f t="shared" si="120"/>
        <v>H7ACPColombiaRural - 1</v>
      </c>
      <c r="AI424" s="92">
        <f t="shared" si="121"/>
        <v>5</v>
      </c>
      <c r="AJ424" s="92">
        <f t="shared" si="122"/>
        <v>5</v>
      </c>
      <c r="AK424" s="92" t="str">
        <f t="shared" si="123"/>
        <v>H7ACPColombiaRural.</v>
      </c>
      <c r="AL424" s="92" t="str">
        <f t="shared" si="124"/>
        <v>H7ACPColombiaRural</v>
      </c>
      <c r="AM424" s="83"/>
      <c r="AN424" s="84"/>
      <c r="AO424" s="77"/>
    </row>
    <row r="425" spans="1:41" s="11" customFormat="1" ht="291.95" customHeight="1" x14ac:dyDescent="0.2">
      <c r="A425" s="110">
        <f>IF(ISBLANK(F425),"",COUNTA($F$2:F425))</f>
        <v>307</v>
      </c>
      <c r="B425" s="111">
        <f t="shared" si="126"/>
        <v>424</v>
      </c>
      <c r="C425" s="111">
        <v>2023</v>
      </c>
      <c r="D425" s="111" t="s">
        <v>2497</v>
      </c>
      <c r="E425" s="111" t="s">
        <v>637</v>
      </c>
      <c r="F425" s="111" t="s">
        <v>407</v>
      </c>
      <c r="G425" s="113" t="s">
        <v>1619</v>
      </c>
      <c r="H425" s="146" t="s">
        <v>1878</v>
      </c>
      <c r="I425" s="146" t="s">
        <v>1879</v>
      </c>
      <c r="J425" s="149" t="s">
        <v>1880</v>
      </c>
      <c r="K425" s="149" t="s">
        <v>1881</v>
      </c>
      <c r="L425" s="145" t="s">
        <v>1679</v>
      </c>
      <c r="M425" s="145">
        <v>2</v>
      </c>
      <c r="N425" s="150">
        <v>45139</v>
      </c>
      <c r="O425" s="150">
        <v>45230</v>
      </c>
      <c r="P425" s="118">
        <f t="shared" si="125"/>
        <v>13</v>
      </c>
      <c r="Q425" s="145" t="s">
        <v>1055</v>
      </c>
      <c r="R425" s="145" t="s">
        <v>1734</v>
      </c>
      <c r="S425" s="111">
        <v>2</v>
      </c>
      <c r="T425" s="119"/>
      <c r="U425" s="120">
        <v>45373</v>
      </c>
      <c r="V425" s="121">
        <f t="shared" si="127"/>
        <v>4.7666666666666666</v>
      </c>
      <c r="W425" s="122">
        <f t="shared" si="128"/>
        <v>100</v>
      </c>
      <c r="X425" s="123">
        <f t="shared" si="129"/>
        <v>13</v>
      </c>
      <c r="Y425" s="123">
        <f t="shared" si="130"/>
        <v>13</v>
      </c>
      <c r="Z425" s="123">
        <f t="shared" si="131"/>
        <v>13</v>
      </c>
      <c r="AA425" s="111"/>
      <c r="AB425" s="111" t="str">
        <f t="shared" si="115"/>
        <v>CUMPLIDA</v>
      </c>
      <c r="AC425" s="111" t="str">
        <f t="shared" si="116"/>
        <v>CUMPLIDO</v>
      </c>
      <c r="AD425" s="111" t="str">
        <f t="shared" si="117"/>
        <v>CUMPLIDA PENDIENTE DE REVISIÓN DE LA CGR</v>
      </c>
      <c r="AE425" s="113" t="s">
        <v>1975</v>
      </c>
      <c r="AF425" s="98" t="str">
        <f t="shared" si="118"/>
        <v>H8ACPColombiaRural</v>
      </c>
      <c r="AG425" s="78">
        <f t="shared" si="119"/>
        <v>1</v>
      </c>
      <c r="AH425" s="78" t="str">
        <f t="shared" si="120"/>
        <v>H8ACPColombiaRural - 1</v>
      </c>
      <c r="AI425" s="92">
        <f t="shared" si="121"/>
        <v>5</v>
      </c>
      <c r="AJ425" s="92">
        <f t="shared" si="122"/>
        <v>5</v>
      </c>
      <c r="AK425" s="92" t="str">
        <f t="shared" si="123"/>
        <v>H8ACPColombiaRural.</v>
      </c>
      <c r="AL425" s="92" t="str">
        <f t="shared" si="124"/>
        <v>H8ACPColombiaRural</v>
      </c>
      <c r="AM425" s="83"/>
      <c r="AN425" s="84"/>
      <c r="AO425" s="77"/>
    </row>
    <row r="426" spans="1:41" s="11" customFormat="1" ht="291.95" customHeight="1" x14ac:dyDescent="0.2">
      <c r="A426" s="110">
        <f>IF(ISBLANK(F426),"",COUNTA($F$2:F426))</f>
        <v>308</v>
      </c>
      <c r="B426" s="111">
        <f t="shared" si="126"/>
        <v>425</v>
      </c>
      <c r="C426" s="111">
        <v>2023</v>
      </c>
      <c r="D426" s="111" t="s">
        <v>2501</v>
      </c>
      <c r="E426" s="111" t="s">
        <v>637</v>
      </c>
      <c r="F426" s="111" t="s">
        <v>407</v>
      </c>
      <c r="G426" s="113" t="s">
        <v>665</v>
      </c>
      <c r="H426" s="146" t="s">
        <v>1882</v>
      </c>
      <c r="I426" s="146" t="s">
        <v>1883</v>
      </c>
      <c r="J426" s="149" t="s">
        <v>1872</v>
      </c>
      <c r="K426" s="149" t="s">
        <v>1867</v>
      </c>
      <c r="L426" s="145" t="s">
        <v>1679</v>
      </c>
      <c r="M426" s="145">
        <v>2</v>
      </c>
      <c r="N426" s="150">
        <v>45139</v>
      </c>
      <c r="O426" s="150">
        <v>45230</v>
      </c>
      <c r="P426" s="118">
        <f t="shared" si="125"/>
        <v>13</v>
      </c>
      <c r="Q426" s="145" t="s">
        <v>1055</v>
      </c>
      <c r="R426" s="145" t="s">
        <v>1734</v>
      </c>
      <c r="S426" s="111">
        <v>2</v>
      </c>
      <c r="T426" s="119"/>
      <c r="U426" s="120">
        <v>45289</v>
      </c>
      <c r="V426" s="121">
        <f t="shared" si="127"/>
        <v>1.9666666666666666</v>
      </c>
      <c r="W426" s="122">
        <f t="shared" si="128"/>
        <v>100</v>
      </c>
      <c r="X426" s="123">
        <f t="shared" si="129"/>
        <v>13</v>
      </c>
      <c r="Y426" s="123">
        <f t="shared" si="130"/>
        <v>13</v>
      </c>
      <c r="Z426" s="123">
        <f t="shared" si="131"/>
        <v>13</v>
      </c>
      <c r="AA426" s="111"/>
      <c r="AB426" s="111" t="str">
        <f t="shared" si="115"/>
        <v>CUMPLIDA</v>
      </c>
      <c r="AC426" s="111" t="str">
        <f t="shared" si="116"/>
        <v>CUMPLIDO</v>
      </c>
      <c r="AD426" s="111" t="str">
        <f t="shared" si="117"/>
        <v>CUMPLIDA PENDIENTE DE REVISIÓN DE LA CGR</v>
      </c>
      <c r="AE426" s="113" t="s">
        <v>1975</v>
      </c>
      <c r="AF426" s="98" t="str">
        <f t="shared" si="118"/>
        <v>H9ACPColombiaRural</v>
      </c>
      <c r="AG426" s="78">
        <f t="shared" si="119"/>
        <v>1</v>
      </c>
      <c r="AH426" s="78" t="str">
        <f t="shared" si="120"/>
        <v>H9ACPColombiaRural - 1</v>
      </c>
      <c r="AI426" s="92">
        <f t="shared" si="121"/>
        <v>5</v>
      </c>
      <c r="AJ426" s="92">
        <f t="shared" si="122"/>
        <v>5</v>
      </c>
      <c r="AK426" s="92" t="str">
        <f t="shared" si="123"/>
        <v>H9ACPColombiaRural.</v>
      </c>
      <c r="AL426" s="92" t="str">
        <f t="shared" si="124"/>
        <v>H9ACPColombiaRural</v>
      </c>
      <c r="AM426" s="83"/>
      <c r="AN426" s="84"/>
      <c r="AO426" s="77"/>
    </row>
    <row r="427" spans="1:41" s="11" customFormat="1" ht="291.95" customHeight="1" x14ac:dyDescent="0.2">
      <c r="A427" s="110">
        <f>IF(ISBLANK(F427),"",COUNTA($F$2:F427))</f>
        <v>309</v>
      </c>
      <c r="B427" s="111">
        <f t="shared" si="126"/>
        <v>426</v>
      </c>
      <c r="C427" s="111">
        <v>2023</v>
      </c>
      <c r="D427" s="111" t="s">
        <v>2501</v>
      </c>
      <c r="E427" s="111" t="s">
        <v>637</v>
      </c>
      <c r="F427" s="111" t="s">
        <v>407</v>
      </c>
      <c r="G427" s="113" t="s">
        <v>1146</v>
      </c>
      <c r="H427" s="146" t="s">
        <v>1884</v>
      </c>
      <c r="I427" s="146" t="s">
        <v>1976</v>
      </c>
      <c r="J427" s="149" t="s">
        <v>1885</v>
      </c>
      <c r="K427" s="149" t="s">
        <v>1886</v>
      </c>
      <c r="L427" s="145" t="s">
        <v>1887</v>
      </c>
      <c r="M427" s="145">
        <v>1</v>
      </c>
      <c r="N427" s="150">
        <v>45139</v>
      </c>
      <c r="O427" s="150">
        <v>45230</v>
      </c>
      <c r="P427" s="118">
        <f t="shared" si="125"/>
        <v>13</v>
      </c>
      <c r="Q427" s="145" t="s">
        <v>1055</v>
      </c>
      <c r="R427" s="145" t="s">
        <v>1734</v>
      </c>
      <c r="S427" s="111">
        <v>1</v>
      </c>
      <c r="T427" s="119"/>
      <c r="U427" s="120">
        <v>45355</v>
      </c>
      <c r="V427" s="121">
        <f t="shared" si="127"/>
        <v>4.166666666666667</v>
      </c>
      <c r="W427" s="122">
        <f t="shared" si="128"/>
        <v>100</v>
      </c>
      <c r="X427" s="123">
        <f t="shared" si="129"/>
        <v>13</v>
      </c>
      <c r="Y427" s="123">
        <f t="shared" si="130"/>
        <v>13</v>
      </c>
      <c r="Z427" s="123">
        <f t="shared" si="131"/>
        <v>13</v>
      </c>
      <c r="AA427" s="111"/>
      <c r="AB427" s="111" t="str">
        <f t="shared" si="115"/>
        <v>CUMPLIDA</v>
      </c>
      <c r="AC427" s="111" t="str">
        <f t="shared" si="116"/>
        <v>CUMPLIDO</v>
      </c>
      <c r="AD427" s="111" t="str">
        <f t="shared" si="117"/>
        <v>CUMPLIDA PENDIENTE DE REVISIÓN DE LA CGR</v>
      </c>
      <c r="AE427" s="113" t="s">
        <v>1975</v>
      </c>
      <c r="AF427" s="98" t="str">
        <f t="shared" si="118"/>
        <v>H10ACPColombiaRural</v>
      </c>
      <c r="AG427" s="78">
        <f t="shared" si="119"/>
        <v>1</v>
      </c>
      <c r="AH427" s="78" t="str">
        <f t="shared" si="120"/>
        <v>H10ACPColombiaRural - 1</v>
      </c>
      <c r="AI427" s="92">
        <f t="shared" si="121"/>
        <v>5</v>
      </c>
      <c r="AJ427" s="92">
        <f t="shared" si="122"/>
        <v>5</v>
      </c>
      <c r="AK427" s="92" t="str">
        <f t="shared" si="123"/>
        <v>H10ACPColombiaRural.</v>
      </c>
      <c r="AL427" s="92" t="str">
        <f t="shared" si="124"/>
        <v>H10ACPColombiaRural</v>
      </c>
      <c r="AM427" s="83"/>
      <c r="AN427" s="84"/>
      <c r="AO427" s="77"/>
    </row>
    <row r="428" spans="1:41" s="11" customFormat="1" ht="291.95" customHeight="1" x14ac:dyDescent="0.2">
      <c r="A428" s="110">
        <f>IF(ISBLANK(F428),"",COUNTA($F$2:F428))</f>
        <v>310</v>
      </c>
      <c r="B428" s="111">
        <f t="shared" si="126"/>
        <v>427</v>
      </c>
      <c r="C428" s="111">
        <v>2023</v>
      </c>
      <c r="D428" s="111" t="s">
        <v>2502</v>
      </c>
      <c r="E428" s="111" t="s">
        <v>2469</v>
      </c>
      <c r="F428" s="111" t="s">
        <v>1759</v>
      </c>
      <c r="G428" s="113" t="s">
        <v>665</v>
      </c>
      <c r="H428" s="146" t="s">
        <v>1888</v>
      </c>
      <c r="I428" s="146" t="s">
        <v>1889</v>
      </c>
      <c r="J428" s="149" t="s">
        <v>1890</v>
      </c>
      <c r="K428" s="149" t="s">
        <v>1191</v>
      </c>
      <c r="L428" s="145" t="s">
        <v>1891</v>
      </c>
      <c r="M428" s="145">
        <v>1</v>
      </c>
      <c r="N428" s="150">
        <v>45142</v>
      </c>
      <c r="O428" s="150">
        <v>45291</v>
      </c>
      <c r="P428" s="118">
        <f t="shared" si="125"/>
        <v>21.285714285714285</v>
      </c>
      <c r="Q428" s="145" t="s">
        <v>1055</v>
      </c>
      <c r="R428" s="145" t="s">
        <v>1734</v>
      </c>
      <c r="S428" s="111">
        <v>0.89</v>
      </c>
      <c r="T428" s="119"/>
      <c r="U428" s="120"/>
      <c r="V428" s="121">
        <f t="shared" si="127"/>
        <v>-1509.7</v>
      </c>
      <c r="W428" s="122">
        <f t="shared" si="128"/>
        <v>89</v>
      </c>
      <c r="X428" s="123">
        <f t="shared" si="129"/>
        <v>18.944285714285712</v>
      </c>
      <c r="Y428" s="123">
        <f t="shared" si="130"/>
        <v>18.944285714285712</v>
      </c>
      <c r="Z428" s="123">
        <f t="shared" si="131"/>
        <v>21.285714285714285</v>
      </c>
      <c r="AA428" s="111"/>
      <c r="AB428" s="111" t="str">
        <f t="shared" si="115"/>
        <v>VENCIDA</v>
      </c>
      <c r="AC428" s="111" t="str">
        <f t="shared" si="116"/>
        <v>VENCIDO</v>
      </c>
      <c r="AD428" s="111" t="str">
        <f t="shared" si="117"/>
        <v>VENCIDA</v>
      </c>
      <c r="AE428" s="113" t="s">
        <v>1975</v>
      </c>
      <c r="AF428" s="98" t="str">
        <f t="shared" si="118"/>
        <v>H11ACPColombiaRural</v>
      </c>
      <c r="AG428" s="78">
        <f t="shared" si="119"/>
        <v>1</v>
      </c>
      <c r="AH428" s="78" t="str">
        <f t="shared" si="120"/>
        <v>H11ACPColombiaRural - 1</v>
      </c>
      <c r="AI428" s="92">
        <f t="shared" si="121"/>
        <v>1</v>
      </c>
      <c r="AJ428" s="92">
        <f t="shared" si="122"/>
        <v>1</v>
      </c>
      <c r="AK428" s="92" t="str">
        <f t="shared" si="123"/>
        <v>H11ACPColombiaRural.</v>
      </c>
      <c r="AL428" s="92" t="str">
        <f t="shared" si="124"/>
        <v>H11ACPColombiaRural</v>
      </c>
      <c r="AM428" s="83"/>
      <c r="AN428" s="84"/>
      <c r="AO428" s="77"/>
    </row>
    <row r="429" spans="1:41" s="11" customFormat="1" ht="291.95" customHeight="1" x14ac:dyDescent="0.2">
      <c r="A429" s="110" t="str">
        <f>IF(ISBLANK(F429),"",COUNTA($F$2:F429))</f>
        <v/>
      </c>
      <c r="B429" s="111">
        <f t="shared" si="126"/>
        <v>428</v>
      </c>
      <c r="C429" s="111">
        <v>2023</v>
      </c>
      <c r="D429" s="111" t="s">
        <v>2496</v>
      </c>
      <c r="E429" s="111"/>
      <c r="F429" s="111"/>
      <c r="G429" s="113" t="s">
        <v>665</v>
      </c>
      <c r="H429" s="146" t="s">
        <v>1892</v>
      </c>
      <c r="I429" s="146" t="s">
        <v>1889</v>
      </c>
      <c r="J429" s="149" t="s">
        <v>1893</v>
      </c>
      <c r="K429" s="149" t="s">
        <v>1867</v>
      </c>
      <c r="L429" s="145" t="s">
        <v>1679</v>
      </c>
      <c r="M429" s="145">
        <v>2</v>
      </c>
      <c r="N429" s="150">
        <v>45139</v>
      </c>
      <c r="O429" s="150">
        <v>45230</v>
      </c>
      <c r="P429" s="118">
        <f t="shared" si="125"/>
        <v>13</v>
      </c>
      <c r="Q429" s="145" t="s">
        <v>1055</v>
      </c>
      <c r="R429" s="145" t="s">
        <v>1734</v>
      </c>
      <c r="S429" s="111">
        <v>2</v>
      </c>
      <c r="T429" s="119"/>
      <c r="U429" s="120">
        <v>45289</v>
      </c>
      <c r="V429" s="121">
        <f t="shared" si="127"/>
        <v>1.9666666666666666</v>
      </c>
      <c r="W429" s="122">
        <f t="shared" si="128"/>
        <v>100</v>
      </c>
      <c r="X429" s="123">
        <f t="shared" si="129"/>
        <v>13</v>
      </c>
      <c r="Y429" s="123">
        <f t="shared" si="130"/>
        <v>13</v>
      </c>
      <c r="Z429" s="123">
        <f t="shared" si="131"/>
        <v>13</v>
      </c>
      <c r="AA429" s="111"/>
      <c r="AB429" s="111" t="str">
        <f t="shared" si="115"/>
        <v>CUMPLIDA</v>
      </c>
      <c r="AC429" s="111" t="str">
        <f t="shared" si="116"/>
        <v/>
      </c>
      <c r="AD429" s="111" t="str">
        <f t="shared" si="117"/>
        <v>CUMPLIDA PENDIENTE DE REVISIÓN DE LA CGR</v>
      </c>
      <c r="AE429" s="113" t="s">
        <v>1975</v>
      </c>
      <c r="AF429" s="98" t="str">
        <f t="shared" si="118"/>
        <v>H11ACPColombiaRural</v>
      </c>
      <c r="AG429" s="78">
        <f t="shared" si="119"/>
        <v>2</v>
      </c>
      <c r="AH429" s="78" t="str">
        <f t="shared" si="120"/>
        <v>H11ACPColombiaRural - 2</v>
      </c>
      <c r="AI429" s="92">
        <f t="shared" si="121"/>
        <v>5</v>
      </c>
      <c r="AJ429" s="92">
        <f t="shared" si="122"/>
        <v>5</v>
      </c>
      <c r="AK429" s="92" t="str">
        <f t="shared" si="123"/>
        <v>H11ACPColombiaRural.</v>
      </c>
      <c r="AL429" s="92" t="str">
        <f t="shared" si="124"/>
        <v>H11ACPColombiaRural</v>
      </c>
      <c r="AM429" s="83"/>
      <c r="AN429" s="84"/>
      <c r="AO429" s="77"/>
    </row>
    <row r="430" spans="1:41" s="11" customFormat="1" ht="291.95" customHeight="1" x14ac:dyDescent="0.2">
      <c r="A430" s="110">
        <f>IF(ISBLANK(F430),"",COUNTA($F$2:F430))</f>
        <v>311</v>
      </c>
      <c r="B430" s="111">
        <f t="shared" si="126"/>
        <v>429</v>
      </c>
      <c r="C430" s="111">
        <v>2023</v>
      </c>
      <c r="D430" s="111" t="s">
        <v>2496</v>
      </c>
      <c r="E430" s="111" t="s">
        <v>2469</v>
      </c>
      <c r="F430" s="111" t="s">
        <v>1759</v>
      </c>
      <c r="G430" s="113" t="s">
        <v>1180</v>
      </c>
      <c r="H430" s="146" t="s">
        <v>1894</v>
      </c>
      <c r="I430" s="146" t="s">
        <v>1895</v>
      </c>
      <c r="J430" s="149" t="s">
        <v>1896</v>
      </c>
      <c r="K430" s="149" t="s">
        <v>1191</v>
      </c>
      <c r="L430" s="145" t="s">
        <v>1891</v>
      </c>
      <c r="M430" s="145">
        <v>1</v>
      </c>
      <c r="N430" s="150">
        <v>45142</v>
      </c>
      <c r="O430" s="150">
        <v>45291</v>
      </c>
      <c r="P430" s="118">
        <f t="shared" si="125"/>
        <v>21.285714285714285</v>
      </c>
      <c r="Q430" s="145" t="s">
        <v>1055</v>
      </c>
      <c r="R430" s="145" t="s">
        <v>1734</v>
      </c>
      <c r="S430" s="111">
        <v>1</v>
      </c>
      <c r="T430" s="119"/>
      <c r="U430" s="120">
        <v>45427</v>
      </c>
      <c r="V430" s="121">
        <f t="shared" si="127"/>
        <v>4.5333333333333332</v>
      </c>
      <c r="W430" s="122">
        <f t="shared" si="128"/>
        <v>100</v>
      </c>
      <c r="X430" s="123">
        <f t="shared" si="129"/>
        <v>21.285714285714285</v>
      </c>
      <c r="Y430" s="123">
        <f t="shared" si="130"/>
        <v>21.285714285714285</v>
      </c>
      <c r="Z430" s="123">
        <f t="shared" si="131"/>
        <v>21.285714285714285</v>
      </c>
      <c r="AA430" s="111"/>
      <c r="AB430" s="111" t="str">
        <f t="shared" si="115"/>
        <v>CUMPLIDA</v>
      </c>
      <c r="AC430" s="111" t="str">
        <f t="shared" si="116"/>
        <v>CUMPLIDO</v>
      </c>
      <c r="AD430" s="111" t="str">
        <f t="shared" si="117"/>
        <v>CUMPLIDA PENDIENTE DE REVISIÓN DE LA CGR</v>
      </c>
      <c r="AE430" s="113" t="s">
        <v>1975</v>
      </c>
      <c r="AF430" s="98" t="str">
        <f t="shared" si="118"/>
        <v>H12ACPColombiaRural</v>
      </c>
      <c r="AG430" s="78">
        <f t="shared" si="119"/>
        <v>1</v>
      </c>
      <c r="AH430" s="78" t="str">
        <f t="shared" si="120"/>
        <v>H12ACPColombiaRural - 1</v>
      </c>
      <c r="AI430" s="92">
        <f t="shared" si="121"/>
        <v>5</v>
      </c>
      <c r="AJ430" s="92">
        <f t="shared" si="122"/>
        <v>5</v>
      </c>
      <c r="AK430" s="92" t="str">
        <f t="shared" si="123"/>
        <v>H12ACPColombiaRural.</v>
      </c>
      <c r="AL430" s="92" t="str">
        <f t="shared" si="124"/>
        <v>H12ACPColombiaRural</v>
      </c>
      <c r="AM430" s="83"/>
      <c r="AN430" s="84"/>
      <c r="AO430" s="77"/>
    </row>
    <row r="431" spans="1:41" s="11" customFormat="1" ht="291.95" customHeight="1" x14ac:dyDescent="0.2">
      <c r="A431" s="110">
        <f>IF(ISBLANK(F431),"",COUNTA($F$2:F431))</f>
        <v>312</v>
      </c>
      <c r="B431" s="111">
        <f t="shared" si="126"/>
        <v>430</v>
      </c>
      <c r="C431" s="111">
        <v>2023</v>
      </c>
      <c r="D431" s="111" t="s">
        <v>2496</v>
      </c>
      <c r="E431" s="111" t="s">
        <v>2466</v>
      </c>
      <c r="F431" s="112" t="s">
        <v>2457</v>
      </c>
      <c r="G431" s="113" t="s">
        <v>1180</v>
      </c>
      <c r="H431" s="146" t="s">
        <v>1897</v>
      </c>
      <c r="I431" s="146" t="s">
        <v>1898</v>
      </c>
      <c r="J431" s="149" t="s">
        <v>1896</v>
      </c>
      <c r="K431" s="149" t="s">
        <v>1191</v>
      </c>
      <c r="L431" s="145" t="s">
        <v>1891</v>
      </c>
      <c r="M431" s="145">
        <v>1</v>
      </c>
      <c r="N431" s="150">
        <v>45142</v>
      </c>
      <c r="O431" s="150">
        <v>45291</v>
      </c>
      <c r="P431" s="118">
        <f t="shared" si="125"/>
        <v>21.285714285714285</v>
      </c>
      <c r="Q431" s="145" t="s">
        <v>1055</v>
      </c>
      <c r="R431" s="145" t="s">
        <v>1734</v>
      </c>
      <c r="S431" s="111">
        <v>1</v>
      </c>
      <c r="T431" s="119"/>
      <c r="U431" s="120">
        <v>45349</v>
      </c>
      <c r="V431" s="121">
        <f t="shared" si="127"/>
        <v>1.9333333333333333</v>
      </c>
      <c r="W431" s="122">
        <f t="shared" si="128"/>
        <v>100</v>
      </c>
      <c r="X431" s="123">
        <f t="shared" si="129"/>
        <v>21.285714285714285</v>
      </c>
      <c r="Y431" s="123">
        <f t="shared" si="130"/>
        <v>21.285714285714285</v>
      </c>
      <c r="Z431" s="123">
        <f t="shared" si="131"/>
        <v>21.285714285714285</v>
      </c>
      <c r="AA431" s="111"/>
      <c r="AB431" s="111" t="str">
        <f t="shared" si="115"/>
        <v>CUMPLIDA</v>
      </c>
      <c r="AC431" s="111" t="str">
        <f t="shared" si="116"/>
        <v>CUMPLIDO</v>
      </c>
      <c r="AD431" s="111" t="str">
        <f t="shared" si="117"/>
        <v>CUMPLIDA PENDIENTE DE REVISIÓN DE LA CGR</v>
      </c>
      <c r="AE431" s="113" t="s">
        <v>1975</v>
      </c>
      <c r="AF431" s="98" t="str">
        <f t="shared" si="118"/>
        <v>H13ACPColombiaRural</v>
      </c>
      <c r="AG431" s="78">
        <f t="shared" si="119"/>
        <v>1</v>
      </c>
      <c r="AH431" s="78" t="str">
        <f t="shared" si="120"/>
        <v>H13ACPColombiaRural - 1</v>
      </c>
      <c r="AI431" s="92">
        <f t="shared" si="121"/>
        <v>5</v>
      </c>
      <c r="AJ431" s="92">
        <f t="shared" si="122"/>
        <v>5</v>
      </c>
      <c r="AK431" s="92" t="str">
        <f t="shared" si="123"/>
        <v>H13ACPColombiaRural.</v>
      </c>
      <c r="AL431" s="92" t="str">
        <f t="shared" si="124"/>
        <v>H13ACPColombiaRural</v>
      </c>
      <c r="AM431" s="83"/>
      <c r="AN431" s="84"/>
      <c r="AO431" s="77"/>
    </row>
    <row r="432" spans="1:41" s="11" customFormat="1" ht="291.95" customHeight="1" x14ac:dyDescent="0.2">
      <c r="A432" s="110">
        <f>IF(ISBLANK(F432),"",COUNTA($F$2:F432))</f>
        <v>313</v>
      </c>
      <c r="B432" s="111">
        <f t="shared" si="126"/>
        <v>431</v>
      </c>
      <c r="C432" s="111">
        <v>2023</v>
      </c>
      <c r="D432" s="111" t="s">
        <v>2496</v>
      </c>
      <c r="E432" s="111" t="s">
        <v>2466</v>
      </c>
      <c r="F432" s="112" t="s">
        <v>2457</v>
      </c>
      <c r="G432" s="113" t="s">
        <v>1180</v>
      </c>
      <c r="H432" s="146" t="s">
        <v>1899</v>
      </c>
      <c r="I432" s="146" t="s">
        <v>1898</v>
      </c>
      <c r="J432" s="149" t="s">
        <v>1896</v>
      </c>
      <c r="K432" s="149" t="s">
        <v>1191</v>
      </c>
      <c r="L432" s="145" t="s">
        <v>1891</v>
      </c>
      <c r="M432" s="145">
        <v>1</v>
      </c>
      <c r="N432" s="150">
        <v>45142</v>
      </c>
      <c r="O432" s="150">
        <v>45291</v>
      </c>
      <c r="P432" s="118">
        <f t="shared" si="125"/>
        <v>21.285714285714285</v>
      </c>
      <c r="Q432" s="145" t="s">
        <v>1055</v>
      </c>
      <c r="R432" s="145" t="s">
        <v>1734</v>
      </c>
      <c r="S432" s="111">
        <v>1</v>
      </c>
      <c r="T432" s="119"/>
      <c r="U432" s="120">
        <v>45349</v>
      </c>
      <c r="V432" s="121">
        <f t="shared" si="127"/>
        <v>1.9333333333333333</v>
      </c>
      <c r="W432" s="122">
        <f t="shared" si="128"/>
        <v>100</v>
      </c>
      <c r="X432" s="123">
        <f t="shared" si="129"/>
        <v>21.285714285714285</v>
      </c>
      <c r="Y432" s="123">
        <f t="shared" si="130"/>
        <v>21.285714285714285</v>
      </c>
      <c r="Z432" s="123">
        <f t="shared" si="131"/>
        <v>21.285714285714285</v>
      </c>
      <c r="AA432" s="111"/>
      <c r="AB432" s="111" t="str">
        <f t="shared" si="115"/>
        <v>CUMPLIDA</v>
      </c>
      <c r="AC432" s="111" t="str">
        <f t="shared" si="116"/>
        <v>CUMPLIDO</v>
      </c>
      <c r="AD432" s="111" t="str">
        <f t="shared" si="117"/>
        <v>CUMPLIDA PENDIENTE DE REVISIÓN DE LA CGR</v>
      </c>
      <c r="AE432" s="113" t="s">
        <v>1975</v>
      </c>
      <c r="AF432" s="98" t="str">
        <f t="shared" si="118"/>
        <v>H14ACPColombiaRural</v>
      </c>
      <c r="AG432" s="78">
        <f t="shared" si="119"/>
        <v>1</v>
      </c>
      <c r="AH432" s="78" t="str">
        <f t="shared" si="120"/>
        <v>H14ACPColombiaRural - 1</v>
      </c>
      <c r="AI432" s="92">
        <f t="shared" si="121"/>
        <v>5</v>
      </c>
      <c r="AJ432" s="92">
        <f t="shared" si="122"/>
        <v>5</v>
      </c>
      <c r="AK432" s="92" t="str">
        <f t="shared" si="123"/>
        <v>H14ACPColombiaRural.</v>
      </c>
      <c r="AL432" s="92" t="str">
        <f t="shared" si="124"/>
        <v>H14ACPColombiaRural</v>
      </c>
      <c r="AM432" s="83"/>
      <c r="AN432" s="84"/>
      <c r="AO432" s="77"/>
    </row>
    <row r="433" spans="1:41" s="11" customFormat="1" ht="291.95" customHeight="1" x14ac:dyDescent="0.2">
      <c r="A433" s="110">
        <f>IF(ISBLANK(F433),"",COUNTA($F$2:F433))</f>
        <v>314</v>
      </c>
      <c r="B433" s="111">
        <f t="shared" si="126"/>
        <v>432</v>
      </c>
      <c r="C433" s="111">
        <v>2023</v>
      </c>
      <c r="D433" s="111" t="s">
        <v>2496</v>
      </c>
      <c r="E433" s="111" t="s">
        <v>2469</v>
      </c>
      <c r="F433" s="111" t="s">
        <v>1759</v>
      </c>
      <c r="G433" s="113" t="s">
        <v>1180</v>
      </c>
      <c r="H433" s="146" t="s">
        <v>1900</v>
      </c>
      <c r="I433" s="146" t="s">
        <v>1901</v>
      </c>
      <c r="J433" s="149" t="s">
        <v>1896</v>
      </c>
      <c r="K433" s="149" t="s">
        <v>1191</v>
      </c>
      <c r="L433" s="145" t="s">
        <v>1902</v>
      </c>
      <c r="M433" s="145">
        <v>1</v>
      </c>
      <c r="N433" s="150">
        <v>45142</v>
      </c>
      <c r="O433" s="150">
        <v>45291</v>
      </c>
      <c r="P433" s="118">
        <f t="shared" si="125"/>
        <v>21.285714285714285</v>
      </c>
      <c r="Q433" s="145" t="s">
        <v>1055</v>
      </c>
      <c r="R433" s="145" t="s">
        <v>1734</v>
      </c>
      <c r="S433" s="111">
        <v>1</v>
      </c>
      <c r="T433" s="119"/>
      <c r="U433" s="120">
        <v>45348</v>
      </c>
      <c r="V433" s="121">
        <f t="shared" si="127"/>
        <v>1.9</v>
      </c>
      <c r="W433" s="122">
        <f t="shared" si="128"/>
        <v>100</v>
      </c>
      <c r="X433" s="123">
        <f t="shared" si="129"/>
        <v>21.285714285714285</v>
      </c>
      <c r="Y433" s="123">
        <f t="shared" si="130"/>
        <v>21.285714285714285</v>
      </c>
      <c r="Z433" s="123">
        <f t="shared" si="131"/>
        <v>21.285714285714285</v>
      </c>
      <c r="AA433" s="111"/>
      <c r="AB433" s="111" t="str">
        <f t="shared" si="115"/>
        <v>CUMPLIDA</v>
      </c>
      <c r="AC433" s="111" t="str">
        <f t="shared" si="116"/>
        <v>CUMPLIDO</v>
      </c>
      <c r="AD433" s="111" t="str">
        <f t="shared" si="117"/>
        <v>CUMPLIDA PENDIENTE DE REVISIÓN DE LA CGR</v>
      </c>
      <c r="AE433" s="113" t="s">
        <v>1975</v>
      </c>
      <c r="AF433" s="98" t="str">
        <f t="shared" si="118"/>
        <v>H15ACPColombiaRural</v>
      </c>
      <c r="AG433" s="78">
        <f t="shared" si="119"/>
        <v>1</v>
      </c>
      <c r="AH433" s="78" t="str">
        <f t="shared" si="120"/>
        <v>H15ACPColombiaRural - 1</v>
      </c>
      <c r="AI433" s="92">
        <f t="shared" si="121"/>
        <v>5</v>
      </c>
      <c r="AJ433" s="92">
        <f t="shared" si="122"/>
        <v>5</v>
      </c>
      <c r="AK433" s="92" t="str">
        <f t="shared" si="123"/>
        <v>H15ACPColombiaRural.</v>
      </c>
      <c r="AL433" s="92" t="str">
        <f t="shared" si="124"/>
        <v>H15ACPColombiaRural</v>
      </c>
      <c r="AM433" s="83"/>
      <c r="AN433" s="84"/>
      <c r="AO433" s="77"/>
    </row>
    <row r="434" spans="1:41" s="11" customFormat="1" ht="291.95" customHeight="1" x14ac:dyDescent="0.2">
      <c r="A434" s="110">
        <f>IF(ISBLANK(F434),"",COUNTA($F$2:F434))</f>
        <v>315</v>
      </c>
      <c r="B434" s="111">
        <f t="shared" si="126"/>
        <v>433</v>
      </c>
      <c r="C434" s="111">
        <v>2023</v>
      </c>
      <c r="D434" s="111" t="s">
        <v>2496</v>
      </c>
      <c r="E434" s="111" t="s">
        <v>2469</v>
      </c>
      <c r="F434" s="111" t="s">
        <v>1759</v>
      </c>
      <c r="G434" s="113" t="s">
        <v>1180</v>
      </c>
      <c r="H434" s="146" t="s">
        <v>1903</v>
      </c>
      <c r="I434" s="146" t="s">
        <v>1904</v>
      </c>
      <c r="J434" s="149" t="s">
        <v>1896</v>
      </c>
      <c r="K434" s="149" t="s">
        <v>1191</v>
      </c>
      <c r="L434" s="145" t="s">
        <v>1902</v>
      </c>
      <c r="M434" s="145">
        <v>1</v>
      </c>
      <c r="N434" s="150">
        <v>45142</v>
      </c>
      <c r="O434" s="150">
        <v>45291</v>
      </c>
      <c r="P434" s="118">
        <f t="shared" si="125"/>
        <v>21.285714285714285</v>
      </c>
      <c r="Q434" s="145" t="s">
        <v>1055</v>
      </c>
      <c r="R434" s="145" t="s">
        <v>1734</v>
      </c>
      <c r="S434" s="111">
        <v>1</v>
      </c>
      <c r="T434" s="119"/>
      <c r="U434" s="120">
        <v>45441</v>
      </c>
      <c r="V434" s="121">
        <f t="shared" si="127"/>
        <v>5</v>
      </c>
      <c r="W434" s="122">
        <f t="shared" si="128"/>
        <v>100</v>
      </c>
      <c r="X434" s="123">
        <f t="shared" si="129"/>
        <v>21.285714285714285</v>
      </c>
      <c r="Y434" s="123">
        <f t="shared" si="130"/>
        <v>21.285714285714285</v>
      </c>
      <c r="Z434" s="123">
        <f t="shared" si="131"/>
        <v>21.285714285714285</v>
      </c>
      <c r="AA434" s="111"/>
      <c r="AB434" s="111" t="str">
        <f t="shared" si="115"/>
        <v>CUMPLIDA</v>
      </c>
      <c r="AC434" s="111" t="str">
        <f t="shared" si="116"/>
        <v>CUMPLIDO</v>
      </c>
      <c r="AD434" s="111" t="str">
        <f t="shared" si="117"/>
        <v>CUMPLIDA PENDIENTE DE REVISIÓN DE LA CGR</v>
      </c>
      <c r="AE434" s="113" t="s">
        <v>1975</v>
      </c>
      <c r="AF434" s="98" t="str">
        <f t="shared" si="118"/>
        <v>H16ACPColombiaRural</v>
      </c>
      <c r="AG434" s="78">
        <f t="shared" si="119"/>
        <v>1</v>
      </c>
      <c r="AH434" s="78" t="str">
        <f t="shared" si="120"/>
        <v>H16ACPColombiaRural - 1</v>
      </c>
      <c r="AI434" s="92">
        <f t="shared" si="121"/>
        <v>5</v>
      </c>
      <c r="AJ434" s="92">
        <f t="shared" si="122"/>
        <v>5</v>
      </c>
      <c r="AK434" s="92" t="str">
        <f t="shared" si="123"/>
        <v>H16ACPColombiaRural.</v>
      </c>
      <c r="AL434" s="92" t="str">
        <f t="shared" si="124"/>
        <v>H16ACPColombiaRural</v>
      </c>
      <c r="AM434" s="83"/>
      <c r="AN434" s="84"/>
      <c r="AO434" s="77"/>
    </row>
    <row r="435" spans="1:41" s="11" customFormat="1" ht="291.95" customHeight="1" x14ac:dyDescent="0.2">
      <c r="A435" s="110">
        <f>IF(ISBLANK(F435),"",COUNTA($F$2:F435))</f>
        <v>316</v>
      </c>
      <c r="B435" s="111">
        <f t="shared" si="126"/>
        <v>434</v>
      </c>
      <c r="C435" s="111">
        <v>2023</v>
      </c>
      <c r="D435" s="111" t="s">
        <v>2496</v>
      </c>
      <c r="E435" s="111" t="s">
        <v>2469</v>
      </c>
      <c r="F435" s="111" t="s">
        <v>1759</v>
      </c>
      <c r="G435" s="113" t="s">
        <v>1180</v>
      </c>
      <c r="H435" s="146" t="s">
        <v>1905</v>
      </c>
      <c r="I435" s="146" t="s">
        <v>1906</v>
      </c>
      <c r="J435" s="149" t="s">
        <v>1896</v>
      </c>
      <c r="K435" s="149" t="s">
        <v>1191</v>
      </c>
      <c r="L435" s="145" t="s">
        <v>1891</v>
      </c>
      <c r="M435" s="145">
        <v>1</v>
      </c>
      <c r="N435" s="150">
        <v>45142</v>
      </c>
      <c r="O435" s="150">
        <v>45291</v>
      </c>
      <c r="P435" s="118">
        <f t="shared" si="125"/>
        <v>21.285714285714285</v>
      </c>
      <c r="Q435" s="145" t="s">
        <v>1055</v>
      </c>
      <c r="R435" s="145" t="s">
        <v>1734</v>
      </c>
      <c r="S435" s="111">
        <v>1</v>
      </c>
      <c r="T435" s="119"/>
      <c r="U435" s="120">
        <v>45467</v>
      </c>
      <c r="V435" s="121">
        <f t="shared" si="127"/>
        <v>5.8666666666666663</v>
      </c>
      <c r="W435" s="122">
        <f t="shared" si="128"/>
        <v>100</v>
      </c>
      <c r="X435" s="123">
        <f t="shared" si="129"/>
        <v>21.285714285714285</v>
      </c>
      <c r="Y435" s="123">
        <f t="shared" si="130"/>
        <v>21.285714285714285</v>
      </c>
      <c r="Z435" s="123">
        <f t="shared" si="131"/>
        <v>21.285714285714285</v>
      </c>
      <c r="AA435" s="111"/>
      <c r="AB435" s="111" t="str">
        <f t="shared" si="115"/>
        <v>CUMPLIDA</v>
      </c>
      <c r="AC435" s="111" t="str">
        <f t="shared" si="116"/>
        <v>CUMPLIDO</v>
      </c>
      <c r="AD435" s="111" t="str">
        <f t="shared" si="117"/>
        <v>CUMPLIDA PENDIENTE DE REVISIÓN DE LA CGR</v>
      </c>
      <c r="AE435" s="113" t="s">
        <v>1975</v>
      </c>
      <c r="AF435" s="98" t="str">
        <f t="shared" si="118"/>
        <v>H17ACPColombiaRural</v>
      </c>
      <c r="AG435" s="78">
        <f t="shared" si="119"/>
        <v>1</v>
      </c>
      <c r="AH435" s="78" t="str">
        <f t="shared" si="120"/>
        <v>H17ACPColombiaRural - 1</v>
      </c>
      <c r="AI435" s="92">
        <f t="shared" si="121"/>
        <v>5</v>
      </c>
      <c r="AJ435" s="92">
        <f t="shared" si="122"/>
        <v>5</v>
      </c>
      <c r="AK435" s="92" t="str">
        <f t="shared" si="123"/>
        <v>H17ACPColombiaRural.</v>
      </c>
      <c r="AL435" s="92" t="str">
        <f t="shared" si="124"/>
        <v>H17ACPColombiaRural</v>
      </c>
      <c r="AM435" s="83"/>
      <c r="AN435" s="84"/>
      <c r="AO435" s="77"/>
    </row>
    <row r="436" spans="1:41" s="11" customFormat="1" ht="291.95" customHeight="1" x14ac:dyDescent="0.2">
      <c r="A436" s="110">
        <f>IF(ISBLANK(F436),"",COUNTA($F$2:F436))</f>
        <v>317</v>
      </c>
      <c r="B436" s="111">
        <f t="shared" si="126"/>
        <v>435</v>
      </c>
      <c r="C436" s="111">
        <v>2023</v>
      </c>
      <c r="D436" s="111" t="s">
        <v>2496</v>
      </c>
      <c r="E436" s="111" t="s">
        <v>2469</v>
      </c>
      <c r="F436" s="111" t="s">
        <v>1759</v>
      </c>
      <c r="G436" s="113" t="s">
        <v>1180</v>
      </c>
      <c r="H436" s="146" t="s">
        <v>1907</v>
      </c>
      <c r="I436" s="146" t="s">
        <v>1908</v>
      </c>
      <c r="J436" s="149" t="s">
        <v>1896</v>
      </c>
      <c r="K436" s="149" t="s">
        <v>1191</v>
      </c>
      <c r="L436" s="145" t="s">
        <v>1891</v>
      </c>
      <c r="M436" s="145">
        <v>1</v>
      </c>
      <c r="N436" s="150">
        <v>45142</v>
      </c>
      <c r="O436" s="150">
        <v>45291</v>
      </c>
      <c r="P436" s="118">
        <f t="shared" si="125"/>
        <v>21.285714285714285</v>
      </c>
      <c r="Q436" s="145" t="s">
        <v>1055</v>
      </c>
      <c r="R436" s="145" t="s">
        <v>1734</v>
      </c>
      <c r="S436" s="111">
        <v>1</v>
      </c>
      <c r="T436" s="119"/>
      <c r="U436" s="120">
        <v>45601</v>
      </c>
      <c r="V436" s="121">
        <f t="shared" si="127"/>
        <v>10.333333333333334</v>
      </c>
      <c r="W436" s="122">
        <f t="shared" si="128"/>
        <v>100</v>
      </c>
      <c r="X436" s="123">
        <f t="shared" si="129"/>
        <v>21.285714285714285</v>
      </c>
      <c r="Y436" s="123">
        <f t="shared" si="130"/>
        <v>21.285714285714285</v>
      </c>
      <c r="Z436" s="123">
        <f t="shared" si="131"/>
        <v>21.285714285714285</v>
      </c>
      <c r="AA436" s="111"/>
      <c r="AB436" s="111" t="str">
        <f t="shared" si="115"/>
        <v>CUMPLIDA</v>
      </c>
      <c r="AC436" s="111" t="str">
        <f t="shared" si="116"/>
        <v>CUMPLIDO</v>
      </c>
      <c r="AD436" s="111" t="str">
        <f t="shared" si="117"/>
        <v>CUMPLIDA PENDIENTE DE REVISIÓN DE LA CGR</v>
      </c>
      <c r="AE436" s="113" t="s">
        <v>1975</v>
      </c>
      <c r="AF436" s="98" t="str">
        <f t="shared" si="118"/>
        <v>H18ACPColombiaRural</v>
      </c>
      <c r="AG436" s="78">
        <f t="shared" si="119"/>
        <v>1</v>
      </c>
      <c r="AH436" s="78" t="str">
        <f t="shared" si="120"/>
        <v>H18ACPColombiaRural - 1</v>
      </c>
      <c r="AI436" s="92">
        <f t="shared" si="121"/>
        <v>5</v>
      </c>
      <c r="AJ436" s="92">
        <f t="shared" si="122"/>
        <v>5</v>
      </c>
      <c r="AK436" s="92" t="str">
        <f t="shared" si="123"/>
        <v>H18ACPColombiaRural.</v>
      </c>
      <c r="AL436" s="92" t="str">
        <f t="shared" si="124"/>
        <v>H18ACPColombiaRural</v>
      </c>
      <c r="AM436" s="83"/>
      <c r="AN436" s="84"/>
      <c r="AO436" s="77"/>
    </row>
    <row r="437" spans="1:41" s="11" customFormat="1" ht="291.95" customHeight="1" x14ac:dyDescent="0.2">
      <c r="A437" s="110">
        <f>IF(ISBLANK(F437),"",COUNTA($F$2:F437))</f>
        <v>318</v>
      </c>
      <c r="B437" s="111">
        <f t="shared" si="126"/>
        <v>436</v>
      </c>
      <c r="C437" s="111">
        <v>2023</v>
      </c>
      <c r="D437" s="111" t="s">
        <v>2496</v>
      </c>
      <c r="E437" s="111" t="s">
        <v>2469</v>
      </c>
      <c r="F437" s="111" t="s">
        <v>1759</v>
      </c>
      <c r="G437" s="113" t="s">
        <v>1180</v>
      </c>
      <c r="H437" s="146" t="s">
        <v>1909</v>
      </c>
      <c r="I437" s="146" t="s">
        <v>1910</v>
      </c>
      <c r="J437" s="149" t="s">
        <v>1896</v>
      </c>
      <c r="K437" s="149" t="s">
        <v>1191</v>
      </c>
      <c r="L437" s="145" t="s">
        <v>1891</v>
      </c>
      <c r="M437" s="145">
        <v>1</v>
      </c>
      <c r="N437" s="150">
        <v>45142</v>
      </c>
      <c r="O437" s="150">
        <v>45291</v>
      </c>
      <c r="P437" s="118">
        <f t="shared" si="125"/>
        <v>21.285714285714285</v>
      </c>
      <c r="Q437" s="145" t="s">
        <v>1055</v>
      </c>
      <c r="R437" s="145" t="s">
        <v>1734</v>
      </c>
      <c r="S437" s="111">
        <v>1</v>
      </c>
      <c r="T437" s="119"/>
      <c r="U437" s="120">
        <v>45533</v>
      </c>
      <c r="V437" s="121">
        <f t="shared" si="127"/>
        <v>8.0666666666666664</v>
      </c>
      <c r="W437" s="122">
        <f t="shared" si="128"/>
        <v>100</v>
      </c>
      <c r="X437" s="123">
        <f t="shared" si="129"/>
        <v>21.285714285714285</v>
      </c>
      <c r="Y437" s="123">
        <f t="shared" si="130"/>
        <v>21.285714285714285</v>
      </c>
      <c r="Z437" s="123">
        <f t="shared" si="131"/>
        <v>21.285714285714285</v>
      </c>
      <c r="AA437" s="111"/>
      <c r="AB437" s="111" t="str">
        <f t="shared" si="115"/>
        <v>CUMPLIDA</v>
      </c>
      <c r="AC437" s="111" t="str">
        <f t="shared" si="116"/>
        <v>CUMPLIDO</v>
      </c>
      <c r="AD437" s="111" t="str">
        <f t="shared" si="117"/>
        <v>CUMPLIDA PENDIENTE DE REVISIÓN DE LA CGR</v>
      </c>
      <c r="AE437" s="113" t="s">
        <v>1975</v>
      </c>
      <c r="AF437" s="98" t="str">
        <f t="shared" si="118"/>
        <v>H19ACPColombiaRural</v>
      </c>
      <c r="AG437" s="78">
        <f t="shared" si="119"/>
        <v>1</v>
      </c>
      <c r="AH437" s="78" t="str">
        <f t="shared" si="120"/>
        <v>H19ACPColombiaRural - 1</v>
      </c>
      <c r="AI437" s="92">
        <f t="shared" si="121"/>
        <v>5</v>
      </c>
      <c r="AJ437" s="92">
        <f t="shared" si="122"/>
        <v>5</v>
      </c>
      <c r="AK437" s="92" t="str">
        <f t="shared" si="123"/>
        <v>H19ACPColombiaRural.</v>
      </c>
      <c r="AL437" s="92" t="str">
        <f t="shared" si="124"/>
        <v>H19ACPColombiaRural</v>
      </c>
      <c r="AM437" s="83"/>
      <c r="AN437" s="84"/>
      <c r="AO437" s="77"/>
    </row>
    <row r="438" spans="1:41" s="11" customFormat="1" ht="291.95" customHeight="1" x14ac:dyDescent="0.2">
      <c r="A438" s="110">
        <f>IF(ISBLANK(F438),"",COUNTA($F$2:F438))</f>
        <v>319</v>
      </c>
      <c r="B438" s="111">
        <f t="shared" si="126"/>
        <v>437</v>
      </c>
      <c r="C438" s="111">
        <v>2023</v>
      </c>
      <c r="D438" s="111" t="s">
        <v>2502</v>
      </c>
      <c r="E438" s="111" t="s">
        <v>2469</v>
      </c>
      <c r="F438" s="111" t="s">
        <v>1759</v>
      </c>
      <c r="G438" s="113" t="s">
        <v>1180</v>
      </c>
      <c r="H438" s="146" t="s">
        <v>1911</v>
      </c>
      <c r="I438" s="146" t="s">
        <v>1912</v>
      </c>
      <c r="J438" s="149" t="s">
        <v>1896</v>
      </c>
      <c r="K438" s="149" t="s">
        <v>1191</v>
      </c>
      <c r="L438" s="145" t="s">
        <v>1891</v>
      </c>
      <c r="M438" s="145">
        <v>1</v>
      </c>
      <c r="N438" s="150">
        <v>45142</v>
      </c>
      <c r="O438" s="150">
        <v>45291</v>
      </c>
      <c r="P438" s="118">
        <f t="shared" si="125"/>
        <v>21.285714285714285</v>
      </c>
      <c r="Q438" s="145" t="s">
        <v>1055</v>
      </c>
      <c r="R438" s="145" t="s">
        <v>1734</v>
      </c>
      <c r="S438" s="111">
        <v>1</v>
      </c>
      <c r="T438" s="119"/>
      <c r="U438" s="120">
        <v>45441</v>
      </c>
      <c r="V438" s="121">
        <f t="shared" si="127"/>
        <v>5</v>
      </c>
      <c r="W438" s="122">
        <f t="shared" si="128"/>
        <v>100</v>
      </c>
      <c r="X438" s="123">
        <f t="shared" si="129"/>
        <v>21.285714285714285</v>
      </c>
      <c r="Y438" s="123">
        <f t="shared" si="130"/>
        <v>21.285714285714285</v>
      </c>
      <c r="Z438" s="123">
        <f t="shared" si="131"/>
        <v>21.285714285714285</v>
      </c>
      <c r="AA438" s="111"/>
      <c r="AB438" s="111" t="str">
        <f t="shared" si="115"/>
        <v>CUMPLIDA</v>
      </c>
      <c r="AC438" s="111" t="str">
        <f t="shared" si="116"/>
        <v>CUMPLIDO</v>
      </c>
      <c r="AD438" s="111" t="str">
        <f t="shared" si="117"/>
        <v>CUMPLIDA PENDIENTE DE REVISIÓN DE LA CGR</v>
      </c>
      <c r="AE438" s="113" t="s">
        <v>1975</v>
      </c>
      <c r="AF438" s="98" t="str">
        <f t="shared" si="118"/>
        <v>H20ACPColombiaRural</v>
      </c>
      <c r="AG438" s="78">
        <f t="shared" si="119"/>
        <v>1</v>
      </c>
      <c r="AH438" s="78" t="str">
        <f t="shared" si="120"/>
        <v>H20ACPColombiaRural - 1</v>
      </c>
      <c r="AI438" s="92">
        <f t="shared" si="121"/>
        <v>5</v>
      </c>
      <c r="AJ438" s="92">
        <f t="shared" si="122"/>
        <v>5</v>
      </c>
      <c r="AK438" s="92" t="str">
        <f t="shared" si="123"/>
        <v>H20ACPColombiaRural.</v>
      </c>
      <c r="AL438" s="92" t="str">
        <f t="shared" si="124"/>
        <v>H20ACPColombiaRural</v>
      </c>
      <c r="AM438" s="83"/>
      <c r="AN438" s="84"/>
      <c r="AO438" s="77"/>
    </row>
    <row r="439" spans="1:41" s="11" customFormat="1" ht="291.95" customHeight="1" x14ac:dyDescent="0.2">
      <c r="A439" s="110">
        <f>IF(ISBLANK(F439),"",COUNTA($F$2:F439))</f>
        <v>320</v>
      </c>
      <c r="B439" s="111">
        <f t="shared" si="126"/>
        <v>438</v>
      </c>
      <c r="C439" s="111">
        <v>2023</v>
      </c>
      <c r="D439" s="111" t="s">
        <v>2496</v>
      </c>
      <c r="E439" s="111" t="s">
        <v>2469</v>
      </c>
      <c r="F439" s="111" t="s">
        <v>1759</v>
      </c>
      <c r="G439" s="113" t="s">
        <v>1180</v>
      </c>
      <c r="H439" s="146" t="s">
        <v>1913</v>
      </c>
      <c r="I439" s="146" t="s">
        <v>1977</v>
      </c>
      <c r="J439" s="149" t="s">
        <v>1896</v>
      </c>
      <c r="K439" s="149" t="s">
        <v>1191</v>
      </c>
      <c r="L439" s="145" t="s">
        <v>1902</v>
      </c>
      <c r="M439" s="145">
        <v>1</v>
      </c>
      <c r="N439" s="150">
        <v>45142</v>
      </c>
      <c r="O439" s="150">
        <v>45291</v>
      </c>
      <c r="P439" s="118">
        <f t="shared" si="125"/>
        <v>21.285714285714285</v>
      </c>
      <c r="Q439" s="145" t="s">
        <v>1055</v>
      </c>
      <c r="R439" s="145" t="s">
        <v>1734</v>
      </c>
      <c r="S439" s="111">
        <v>1</v>
      </c>
      <c r="T439" s="119"/>
      <c r="U439" s="120">
        <v>45352</v>
      </c>
      <c r="V439" s="121">
        <f t="shared" si="127"/>
        <v>2.0333333333333332</v>
      </c>
      <c r="W439" s="122">
        <f t="shared" si="128"/>
        <v>100</v>
      </c>
      <c r="X439" s="123">
        <f t="shared" si="129"/>
        <v>21.285714285714285</v>
      </c>
      <c r="Y439" s="123">
        <f t="shared" si="130"/>
        <v>21.285714285714285</v>
      </c>
      <c r="Z439" s="123">
        <f t="shared" si="131"/>
        <v>21.285714285714285</v>
      </c>
      <c r="AA439" s="111"/>
      <c r="AB439" s="111" t="str">
        <f t="shared" si="115"/>
        <v>CUMPLIDA</v>
      </c>
      <c r="AC439" s="111" t="str">
        <f t="shared" si="116"/>
        <v>CUMPLIDO</v>
      </c>
      <c r="AD439" s="111" t="str">
        <f t="shared" si="117"/>
        <v>CUMPLIDA PENDIENTE DE REVISIÓN DE LA CGR</v>
      </c>
      <c r="AE439" s="113" t="s">
        <v>1975</v>
      </c>
      <c r="AF439" s="98" t="str">
        <f t="shared" si="118"/>
        <v>H21ACPColombiaRural</v>
      </c>
      <c r="AG439" s="78">
        <f t="shared" si="119"/>
        <v>1</v>
      </c>
      <c r="AH439" s="78" t="str">
        <f t="shared" si="120"/>
        <v>H21ACPColombiaRural - 1</v>
      </c>
      <c r="AI439" s="92">
        <f t="shared" si="121"/>
        <v>5</v>
      </c>
      <c r="AJ439" s="92">
        <f t="shared" si="122"/>
        <v>5</v>
      </c>
      <c r="AK439" s="92" t="str">
        <f t="shared" si="123"/>
        <v>H21ACPColombiaRural.</v>
      </c>
      <c r="AL439" s="92" t="str">
        <f t="shared" si="124"/>
        <v>H21ACPColombiaRural</v>
      </c>
      <c r="AM439" s="83"/>
      <c r="AN439" s="84"/>
      <c r="AO439" s="77"/>
    </row>
    <row r="440" spans="1:41" s="11" customFormat="1" ht="291.95" customHeight="1" x14ac:dyDescent="0.2">
      <c r="A440" s="110">
        <f>IF(ISBLANK(F440),"",COUNTA($F$2:F440))</f>
        <v>321</v>
      </c>
      <c r="B440" s="111">
        <f t="shared" si="126"/>
        <v>439</v>
      </c>
      <c r="C440" s="111">
        <v>2023</v>
      </c>
      <c r="D440" s="111" t="s">
        <v>2496</v>
      </c>
      <c r="E440" s="111" t="s">
        <v>2469</v>
      </c>
      <c r="F440" s="111" t="s">
        <v>1759</v>
      </c>
      <c r="G440" s="113" t="s">
        <v>1180</v>
      </c>
      <c r="H440" s="146" t="s">
        <v>1914</v>
      </c>
      <c r="I440" s="146" t="s">
        <v>1915</v>
      </c>
      <c r="J440" s="149" t="s">
        <v>1896</v>
      </c>
      <c r="K440" s="149" t="s">
        <v>1191</v>
      </c>
      <c r="L440" s="145" t="s">
        <v>1891</v>
      </c>
      <c r="M440" s="145">
        <v>1</v>
      </c>
      <c r="N440" s="150">
        <v>45142</v>
      </c>
      <c r="O440" s="150">
        <v>45291</v>
      </c>
      <c r="P440" s="118">
        <f t="shared" si="125"/>
        <v>21.285714285714285</v>
      </c>
      <c r="Q440" s="145" t="s">
        <v>1055</v>
      </c>
      <c r="R440" s="145" t="s">
        <v>1734</v>
      </c>
      <c r="S440" s="111">
        <v>1</v>
      </c>
      <c r="T440" s="119"/>
      <c r="U440" s="120">
        <v>45350</v>
      </c>
      <c r="V440" s="121">
        <f t="shared" si="127"/>
        <v>1.9666666666666666</v>
      </c>
      <c r="W440" s="122">
        <f t="shared" si="128"/>
        <v>100</v>
      </c>
      <c r="X440" s="123">
        <f t="shared" si="129"/>
        <v>21.285714285714285</v>
      </c>
      <c r="Y440" s="123">
        <f t="shared" si="130"/>
        <v>21.285714285714285</v>
      </c>
      <c r="Z440" s="123">
        <f t="shared" si="131"/>
        <v>21.285714285714285</v>
      </c>
      <c r="AA440" s="111"/>
      <c r="AB440" s="111" t="str">
        <f t="shared" si="115"/>
        <v>CUMPLIDA</v>
      </c>
      <c r="AC440" s="111" t="str">
        <f t="shared" si="116"/>
        <v>CUMPLIDO</v>
      </c>
      <c r="AD440" s="111" t="str">
        <f t="shared" si="117"/>
        <v>CUMPLIDA PENDIENTE DE REVISIÓN DE LA CGR</v>
      </c>
      <c r="AE440" s="113" t="s">
        <v>1975</v>
      </c>
      <c r="AF440" s="98" t="str">
        <f t="shared" si="118"/>
        <v>H22ACPColombiaRural</v>
      </c>
      <c r="AG440" s="78">
        <f t="shared" si="119"/>
        <v>1</v>
      </c>
      <c r="AH440" s="78" t="str">
        <f t="shared" si="120"/>
        <v>H22ACPColombiaRural - 1</v>
      </c>
      <c r="AI440" s="92">
        <f t="shared" si="121"/>
        <v>5</v>
      </c>
      <c r="AJ440" s="92">
        <f t="shared" si="122"/>
        <v>5</v>
      </c>
      <c r="AK440" s="92" t="str">
        <f t="shared" si="123"/>
        <v>H22ACPColombiaRural.</v>
      </c>
      <c r="AL440" s="92" t="str">
        <f t="shared" si="124"/>
        <v>H22ACPColombiaRural</v>
      </c>
      <c r="AM440" s="83"/>
      <c r="AN440" s="84"/>
      <c r="AO440" s="77"/>
    </row>
    <row r="441" spans="1:41" s="11" customFormat="1" ht="291.95" customHeight="1" x14ac:dyDescent="0.2">
      <c r="A441" s="110">
        <f>IF(ISBLANK(F441),"",COUNTA($F$2:F441))</f>
        <v>322</v>
      </c>
      <c r="B441" s="111">
        <f t="shared" si="126"/>
        <v>440</v>
      </c>
      <c r="C441" s="111">
        <v>2023</v>
      </c>
      <c r="D441" s="111" t="s">
        <v>2496</v>
      </c>
      <c r="E441" s="111" t="s">
        <v>2469</v>
      </c>
      <c r="F441" s="111" t="s">
        <v>1759</v>
      </c>
      <c r="G441" s="113" t="s">
        <v>1180</v>
      </c>
      <c r="H441" s="146" t="s">
        <v>1916</v>
      </c>
      <c r="I441" s="146" t="s">
        <v>1917</v>
      </c>
      <c r="J441" s="149" t="s">
        <v>1896</v>
      </c>
      <c r="K441" s="149" t="s">
        <v>1191</v>
      </c>
      <c r="L441" s="145" t="s">
        <v>1902</v>
      </c>
      <c r="M441" s="145">
        <v>1</v>
      </c>
      <c r="N441" s="150">
        <v>45142</v>
      </c>
      <c r="O441" s="150">
        <v>45291</v>
      </c>
      <c r="P441" s="118">
        <f t="shared" si="125"/>
        <v>21.285714285714285</v>
      </c>
      <c r="Q441" s="145" t="s">
        <v>1055</v>
      </c>
      <c r="R441" s="145" t="s">
        <v>1734</v>
      </c>
      <c r="S441" s="111">
        <v>1</v>
      </c>
      <c r="T441" s="119"/>
      <c r="U441" s="120">
        <v>45450</v>
      </c>
      <c r="V441" s="121">
        <f t="shared" si="127"/>
        <v>5.3</v>
      </c>
      <c r="W441" s="122">
        <f t="shared" si="128"/>
        <v>100</v>
      </c>
      <c r="X441" s="123">
        <f t="shared" si="129"/>
        <v>21.285714285714285</v>
      </c>
      <c r="Y441" s="123">
        <f t="shared" si="130"/>
        <v>21.285714285714285</v>
      </c>
      <c r="Z441" s="123">
        <f t="shared" si="131"/>
        <v>21.285714285714285</v>
      </c>
      <c r="AA441" s="111"/>
      <c r="AB441" s="111" t="str">
        <f t="shared" si="115"/>
        <v>CUMPLIDA</v>
      </c>
      <c r="AC441" s="111" t="str">
        <f t="shared" si="116"/>
        <v>CUMPLIDO</v>
      </c>
      <c r="AD441" s="111" t="str">
        <f t="shared" si="117"/>
        <v>CUMPLIDA PENDIENTE DE REVISIÓN DE LA CGR</v>
      </c>
      <c r="AE441" s="113" t="s">
        <v>1975</v>
      </c>
      <c r="AF441" s="98" t="str">
        <f t="shared" si="118"/>
        <v>H23ACPColombiaRural</v>
      </c>
      <c r="AG441" s="78">
        <f t="shared" si="119"/>
        <v>1</v>
      </c>
      <c r="AH441" s="78" t="str">
        <f t="shared" si="120"/>
        <v>H23ACPColombiaRural - 1</v>
      </c>
      <c r="AI441" s="92">
        <f t="shared" si="121"/>
        <v>5</v>
      </c>
      <c r="AJ441" s="92">
        <f t="shared" si="122"/>
        <v>5</v>
      </c>
      <c r="AK441" s="92" t="str">
        <f t="shared" si="123"/>
        <v>H23ACPColombiaRural.</v>
      </c>
      <c r="AL441" s="92" t="str">
        <f t="shared" si="124"/>
        <v>H23ACPColombiaRural</v>
      </c>
      <c r="AM441" s="83"/>
      <c r="AN441" s="84"/>
      <c r="AO441" s="77"/>
    </row>
    <row r="442" spans="1:41" s="11" customFormat="1" ht="291.95" customHeight="1" x14ac:dyDescent="0.2">
      <c r="A442" s="110">
        <f>IF(ISBLANK(F442),"",COUNTA($F$2:F442))</f>
        <v>323</v>
      </c>
      <c r="B442" s="111">
        <f t="shared" si="126"/>
        <v>441</v>
      </c>
      <c r="C442" s="111">
        <v>2023</v>
      </c>
      <c r="D442" s="111" t="s">
        <v>2496</v>
      </c>
      <c r="E442" s="111" t="s">
        <v>2469</v>
      </c>
      <c r="F442" s="111" t="s">
        <v>1759</v>
      </c>
      <c r="G442" s="113" t="s">
        <v>1180</v>
      </c>
      <c r="H442" s="146" t="s">
        <v>1918</v>
      </c>
      <c r="I442" s="146" t="s">
        <v>1919</v>
      </c>
      <c r="J442" s="149" t="s">
        <v>1896</v>
      </c>
      <c r="K442" s="149" t="s">
        <v>1191</v>
      </c>
      <c r="L442" s="145" t="s">
        <v>1891</v>
      </c>
      <c r="M442" s="145">
        <v>1</v>
      </c>
      <c r="N442" s="150">
        <v>45142</v>
      </c>
      <c r="O442" s="150">
        <v>45291</v>
      </c>
      <c r="P442" s="118">
        <f t="shared" si="125"/>
        <v>21.285714285714285</v>
      </c>
      <c r="Q442" s="145" t="s">
        <v>1055</v>
      </c>
      <c r="R442" s="145" t="s">
        <v>1734</v>
      </c>
      <c r="S442" s="111">
        <v>1</v>
      </c>
      <c r="T442" s="119"/>
      <c r="U442" s="120">
        <v>45503</v>
      </c>
      <c r="V442" s="121">
        <f t="shared" si="127"/>
        <v>7.0666666666666664</v>
      </c>
      <c r="W442" s="122">
        <f t="shared" si="128"/>
        <v>100</v>
      </c>
      <c r="X442" s="123">
        <f t="shared" si="129"/>
        <v>21.285714285714285</v>
      </c>
      <c r="Y442" s="123">
        <f t="shared" si="130"/>
        <v>21.285714285714285</v>
      </c>
      <c r="Z442" s="123">
        <f t="shared" si="131"/>
        <v>21.285714285714285</v>
      </c>
      <c r="AA442" s="111"/>
      <c r="AB442" s="111" t="str">
        <f t="shared" si="115"/>
        <v>CUMPLIDA</v>
      </c>
      <c r="AC442" s="111" t="str">
        <f t="shared" si="116"/>
        <v>CUMPLIDO</v>
      </c>
      <c r="AD442" s="111" t="str">
        <f t="shared" si="117"/>
        <v>CUMPLIDA PENDIENTE DE REVISIÓN DE LA CGR</v>
      </c>
      <c r="AE442" s="113" t="s">
        <v>1975</v>
      </c>
      <c r="AF442" s="98" t="str">
        <f t="shared" si="118"/>
        <v>H24ACPColombiaRural</v>
      </c>
      <c r="AG442" s="78">
        <f t="shared" si="119"/>
        <v>1</v>
      </c>
      <c r="AH442" s="78" t="str">
        <f t="shared" si="120"/>
        <v>H24ACPColombiaRural - 1</v>
      </c>
      <c r="AI442" s="92">
        <f t="shared" si="121"/>
        <v>5</v>
      </c>
      <c r="AJ442" s="92">
        <f t="shared" si="122"/>
        <v>5</v>
      </c>
      <c r="AK442" s="92" t="str">
        <f t="shared" si="123"/>
        <v>H24ACPColombiaRural.</v>
      </c>
      <c r="AL442" s="92" t="str">
        <f t="shared" si="124"/>
        <v>H24ACPColombiaRural</v>
      </c>
      <c r="AM442" s="83"/>
      <c r="AN442" s="84"/>
      <c r="AO442" s="77"/>
    </row>
    <row r="443" spans="1:41" s="11" customFormat="1" ht="291.95" customHeight="1" x14ac:dyDescent="0.2">
      <c r="A443" s="110">
        <f>IF(ISBLANK(F443),"",COUNTA($F$2:F443))</f>
        <v>324</v>
      </c>
      <c r="B443" s="111">
        <f t="shared" si="126"/>
        <v>442</v>
      </c>
      <c r="C443" s="111">
        <v>2023</v>
      </c>
      <c r="D443" s="111" t="s">
        <v>2496</v>
      </c>
      <c r="E443" s="111" t="s">
        <v>2469</v>
      </c>
      <c r="F443" s="111" t="s">
        <v>1759</v>
      </c>
      <c r="G443" s="113" t="s">
        <v>1180</v>
      </c>
      <c r="H443" s="146" t="s">
        <v>1920</v>
      </c>
      <c r="I443" s="146" t="s">
        <v>1921</v>
      </c>
      <c r="J443" s="149" t="s">
        <v>1896</v>
      </c>
      <c r="K443" s="149" t="s">
        <v>1191</v>
      </c>
      <c r="L443" s="145" t="s">
        <v>1891</v>
      </c>
      <c r="M443" s="145">
        <v>1</v>
      </c>
      <c r="N443" s="150">
        <v>45142</v>
      </c>
      <c r="O443" s="150">
        <v>45291</v>
      </c>
      <c r="P443" s="118">
        <f t="shared" si="125"/>
        <v>21.285714285714285</v>
      </c>
      <c r="Q443" s="145" t="s">
        <v>1055</v>
      </c>
      <c r="R443" s="145" t="s">
        <v>1734</v>
      </c>
      <c r="S443" s="111">
        <v>1</v>
      </c>
      <c r="T443" s="119"/>
      <c r="U443" s="120">
        <v>45443</v>
      </c>
      <c r="V443" s="121">
        <f t="shared" si="127"/>
        <v>5.0666666666666664</v>
      </c>
      <c r="W443" s="122">
        <f t="shared" si="128"/>
        <v>100</v>
      </c>
      <c r="X443" s="123">
        <f t="shared" si="129"/>
        <v>21.285714285714285</v>
      </c>
      <c r="Y443" s="123">
        <f t="shared" si="130"/>
        <v>21.285714285714285</v>
      </c>
      <c r="Z443" s="123">
        <f t="shared" si="131"/>
        <v>21.285714285714285</v>
      </c>
      <c r="AA443" s="111"/>
      <c r="AB443" s="111" t="str">
        <f t="shared" si="115"/>
        <v>CUMPLIDA</v>
      </c>
      <c r="AC443" s="111" t="str">
        <f t="shared" si="116"/>
        <v>CUMPLIDO</v>
      </c>
      <c r="AD443" s="111" t="str">
        <f t="shared" si="117"/>
        <v>CUMPLIDA PENDIENTE DE REVISIÓN DE LA CGR</v>
      </c>
      <c r="AE443" s="113" t="s">
        <v>1975</v>
      </c>
      <c r="AF443" s="98" t="str">
        <f t="shared" si="118"/>
        <v>H25ACPColombiaRural</v>
      </c>
      <c r="AG443" s="78">
        <f t="shared" si="119"/>
        <v>1</v>
      </c>
      <c r="AH443" s="78" t="str">
        <f t="shared" si="120"/>
        <v>H25ACPColombiaRural - 1</v>
      </c>
      <c r="AI443" s="92">
        <f t="shared" si="121"/>
        <v>5</v>
      </c>
      <c r="AJ443" s="92">
        <f t="shared" si="122"/>
        <v>5</v>
      </c>
      <c r="AK443" s="92" t="str">
        <f t="shared" si="123"/>
        <v>H25ACPColombiaRural.</v>
      </c>
      <c r="AL443" s="92" t="str">
        <f t="shared" si="124"/>
        <v>H25ACPColombiaRural</v>
      </c>
      <c r="AM443" s="83"/>
      <c r="AN443" s="84"/>
      <c r="AO443" s="77"/>
    </row>
    <row r="444" spans="1:41" s="11" customFormat="1" ht="291.95" customHeight="1" x14ac:dyDescent="0.2">
      <c r="A444" s="110">
        <f>IF(ISBLANK(F444),"",COUNTA($F$2:F444))</f>
        <v>325</v>
      </c>
      <c r="B444" s="111">
        <f t="shared" si="126"/>
        <v>443</v>
      </c>
      <c r="C444" s="111">
        <v>2023</v>
      </c>
      <c r="D444" s="111" t="s">
        <v>2496</v>
      </c>
      <c r="E444" s="111" t="s">
        <v>2469</v>
      </c>
      <c r="F444" s="111" t="s">
        <v>1759</v>
      </c>
      <c r="G444" s="113" t="s">
        <v>1180</v>
      </c>
      <c r="H444" s="146" t="s">
        <v>1922</v>
      </c>
      <c r="I444" s="146" t="s">
        <v>1923</v>
      </c>
      <c r="J444" s="149" t="s">
        <v>1896</v>
      </c>
      <c r="K444" s="149" t="s">
        <v>1191</v>
      </c>
      <c r="L444" s="145" t="s">
        <v>1902</v>
      </c>
      <c r="M444" s="145">
        <v>1</v>
      </c>
      <c r="N444" s="150">
        <v>45142</v>
      </c>
      <c r="O444" s="150">
        <v>45291</v>
      </c>
      <c r="P444" s="118">
        <f t="shared" si="125"/>
        <v>21.285714285714285</v>
      </c>
      <c r="Q444" s="145" t="s">
        <v>1055</v>
      </c>
      <c r="R444" s="145" t="s">
        <v>1734</v>
      </c>
      <c r="S444" s="111">
        <v>1</v>
      </c>
      <c r="T444" s="119"/>
      <c r="U444" s="120">
        <v>45443</v>
      </c>
      <c r="V444" s="121">
        <f t="shared" si="127"/>
        <v>5.0666666666666664</v>
      </c>
      <c r="W444" s="122">
        <f t="shared" si="128"/>
        <v>100</v>
      </c>
      <c r="X444" s="123">
        <f t="shared" si="129"/>
        <v>21.285714285714285</v>
      </c>
      <c r="Y444" s="123">
        <f t="shared" si="130"/>
        <v>21.285714285714285</v>
      </c>
      <c r="Z444" s="123">
        <f t="shared" si="131"/>
        <v>21.285714285714285</v>
      </c>
      <c r="AA444" s="111"/>
      <c r="AB444" s="111" t="str">
        <f t="shared" si="115"/>
        <v>CUMPLIDA</v>
      </c>
      <c r="AC444" s="111" t="str">
        <f t="shared" si="116"/>
        <v>CUMPLIDO</v>
      </c>
      <c r="AD444" s="111" t="str">
        <f t="shared" si="117"/>
        <v>CUMPLIDA PENDIENTE DE REVISIÓN DE LA CGR</v>
      </c>
      <c r="AE444" s="113" t="s">
        <v>1975</v>
      </c>
      <c r="AF444" s="98" t="str">
        <f t="shared" si="118"/>
        <v>H26ACPColombiaRural</v>
      </c>
      <c r="AG444" s="78">
        <f t="shared" si="119"/>
        <v>1</v>
      </c>
      <c r="AH444" s="78" t="str">
        <f t="shared" si="120"/>
        <v>H26ACPColombiaRural - 1</v>
      </c>
      <c r="AI444" s="92">
        <f t="shared" si="121"/>
        <v>5</v>
      </c>
      <c r="AJ444" s="92">
        <f t="shared" si="122"/>
        <v>5</v>
      </c>
      <c r="AK444" s="92" t="str">
        <f t="shared" si="123"/>
        <v>H26ACPColombiaRural.</v>
      </c>
      <c r="AL444" s="92" t="str">
        <f t="shared" si="124"/>
        <v>H26ACPColombiaRural</v>
      </c>
      <c r="AM444" s="83"/>
      <c r="AN444" s="84"/>
      <c r="AO444" s="77"/>
    </row>
    <row r="445" spans="1:41" s="11" customFormat="1" ht="291.95" customHeight="1" x14ac:dyDescent="0.2">
      <c r="A445" s="110">
        <f>IF(ISBLANK(F445),"",COUNTA($F$2:F445))</f>
        <v>326</v>
      </c>
      <c r="B445" s="111">
        <f t="shared" si="126"/>
        <v>444</v>
      </c>
      <c r="C445" s="111">
        <v>2023</v>
      </c>
      <c r="D445" s="111" t="s">
        <v>2496</v>
      </c>
      <c r="E445" s="111" t="s">
        <v>2469</v>
      </c>
      <c r="F445" s="111" t="s">
        <v>1759</v>
      </c>
      <c r="G445" s="113" t="s">
        <v>1180</v>
      </c>
      <c r="H445" s="146" t="s">
        <v>1924</v>
      </c>
      <c r="I445" s="146" t="s">
        <v>1925</v>
      </c>
      <c r="J445" s="149" t="s">
        <v>1896</v>
      </c>
      <c r="K445" s="149" t="s">
        <v>1191</v>
      </c>
      <c r="L445" s="145" t="s">
        <v>1902</v>
      </c>
      <c r="M445" s="145">
        <v>1</v>
      </c>
      <c r="N445" s="150">
        <v>45142</v>
      </c>
      <c r="O445" s="150">
        <v>45291</v>
      </c>
      <c r="P445" s="118">
        <f t="shared" si="125"/>
        <v>21.285714285714285</v>
      </c>
      <c r="Q445" s="145" t="s">
        <v>1055</v>
      </c>
      <c r="R445" s="145" t="s">
        <v>1734</v>
      </c>
      <c r="S445" s="111">
        <v>1</v>
      </c>
      <c r="T445" s="119"/>
      <c r="U445" s="120">
        <v>45503</v>
      </c>
      <c r="V445" s="121">
        <f t="shared" si="127"/>
        <v>7.0666666666666664</v>
      </c>
      <c r="W445" s="122">
        <f t="shared" si="128"/>
        <v>100</v>
      </c>
      <c r="X445" s="123">
        <f t="shared" si="129"/>
        <v>21.285714285714285</v>
      </c>
      <c r="Y445" s="123">
        <f t="shared" si="130"/>
        <v>21.285714285714285</v>
      </c>
      <c r="Z445" s="123">
        <f t="shared" si="131"/>
        <v>21.285714285714285</v>
      </c>
      <c r="AA445" s="111"/>
      <c r="AB445" s="111" t="str">
        <f t="shared" si="115"/>
        <v>CUMPLIDA</v>
      </c>
      <c r="AC445" s="111" t="str">
        <f t="shared" si="116"/>
        <v>CUMPLIDO</v>
      </c>
      <c r="AD445" s="111" t="str">
        <f t="shared" si="117"/>
        <v>CUMPLIDA PENDIENTE DE REVISIÓN DE LA CGR</v>
      </c>
      <c r="AE445" s="113" t="s">
        <v>1975</v>
      </c>
      <c r="AF445" s="98" t="str">
        <f t="shared" si="118"/>
        <v>H27ACPColombiaRural</v>
      </c>
      <c r="AG445" s="78">
        <f t="shared" si="119"/>
        <v>1</v>
      </c>
      <c r="AH445" s="78" t="str">
        <f t="shared" si="120"/>
        <v>H27ACPColombiaRural - 1</v>
      </c>
      <c r="AI445" s="92">
        <f t="shared" si="121"/>
        <v>5</v>
      </c>
      <c r="AJ445" s="92">
        <f t="shared" si="122"/>
        <v>5</v>
      </c>
      <c r="AK445" s="92" t="str">
        <f t="shared" si="123"/>
        <v>H27ACPColombiaRural.</v>
      </c>
      <c r="AL445" s="92" t="str">
        <f t="shared" si="124"/>
        <v>H27ACPColombiaRural</v>
      </c>
      <c r="AM445" s="83"/>
      <c r="AN445" s="84"/>
      <c r="AO445" s="77"/>
    </row>
    <row r="446" spans="1:41" s="11" customFormat="1" ht="291.95" customHeight="1" x14ac:dyDescent="0.2">
      <c r="A446" s="110">
        <f>IF(ISBLANK(F446),"",COUNTA($F$2:F446))</f>
        <v>327</v>
      </c>
      <c r="B446" s="111">
        <f t="shared" si="126"/>
        <v>445</v>
      </c>
      <c r="C446" s="111">
        <v>2023</v>
      </c>
      <c r="D446" s="111" t="s">
        <v>2496</v>
      </c>
      <c r="E446" s="111" t="s">
        <v>2469</v>
      </c>
      <c r="F446" s="111" t="s">
        <v>1759</v>
      </c>
      <c r="G446" s="113" t="s">
        <v>1180</v>
      </c>
      <c r="H446" s="146" t="s">
        <v>1926</v>
      </c>
      <c r="I446" s="146" t="s">
        <v>1927</v>
      </c>
      <c r="J446" s="149" t="s">
        <v>1896</v>
      </c>
      <c r="K446" s="149" t="s">
        <v>1191</v>
      </c>
      <c r="L446" s="145" t="s">
        <v>1891</v>
      </c>
      <c r="M446" s="145">
        <v>1</v>
      </c>
      <c r="N446" s="150">
        <v>45142</v>
      </c>
      <c r="O446" s="150">
        <v>45291</v>
      </c>
      <c r="P446" s="118">
        <f t="shared" si="125"/>
        <v>21.285714285714285</v>
      </c>
      <c r="Q446" s="145" t="s">
        <v>1055</v>
      </c>
      <c r="R446" s="145" t="s">
        <v>1734</v>
      </c>
      <c r="S446" s="111">
        <v>1</v>
      </c>
      <c r="T446" s="119"/>
      <c r="U446" s="120">
        <v>45397</v>
      </c>
      <c r="V446" s="121">
        <f t="shared" si="127"/>
        <v>3.5333333333333332</v>
      </c>
      <c r="W446" s="122">
        <f t="shared" si="128"/>
        <v>100</v>
      </c>
      <c r="X446" s="123">
        <f t="shared" si="129"/>
        <v>21.285714285714285</v>
      </c>
      <c r="Y446" s="123">
        <f t="shared" si="130"/>
        <v>21.285714285714285</v>
      </c>
      <c r="Z446" s="123">
        <f t="shared" si="131"/>
        <v>21.285714285714285</v>
      </c>
      <c r="AA446" s="111"/>
      <c r="AB446" s="111" t="str">
        <f t="shared" si="115"/>
        <v>CUMPLIDA</v>
      </c>
      <c r="AC446" s="111" t="str">
        <f t="shared" si="116"/>
        <v>CUMPLIDO</v>
      </c>
      <c r="AD446" s="111" t="str">
        <f t="shared" si="117"/>
        <v>CUMPLIDA PENDIENTE DE REVISIÓN DE LA CGR</v>
      </c>
      <c r="AE446" s="113" t="s">
        <v>1975</v>
      </c>
      <c r="AF446" s="98" t="str">
        <f t="shared" si="118"/>
        <v>H28ACPColombiaRural</v>
      </c>
      <c r="AG446" s="78">
        <f t="shared" si="119"/>
        <v>1</v>
      </c>
      <c r="AH446" s="78" t="str">
        <f t="shared" si="120"/>
        <v>H28ACPColombiaRural - 1</v>
      </c>
      <c r="AI446" s="92">
        <f t="shared" si="121"/>
        <v>5</v>
      </c>
      <c r="AJ446" s="92">
        <f t="shared" si="122"/>
        <v>5</v>
      </c>
      <c r="AK446" s="92" t="str">
        <f t="shared" si="123"/>
        <v>H28ACPColombiaRural.</v>
      </c>
      <c r="AL446" s="92" t="str">
        <f t="shared" si="124"/>
        <v>H28ACPColombiaRural</v>
      </c>
      <c r="AM446" s="83"/>
      <c r="AN446" s="84"/>
      <c r="AO446" s="77"/>
    </row>
    <row r="447" spans="1:41" s="11" customFormat="1" ht="291.95" customHeight="1" x14ac:dyDescent="0.2">
      <c r="A447" s="110">
        <f>IF(ISBLANK(F447),"",COUNTA($F$2:F447))</f>
        <v>328</v>
      </c>
      <c r="B447" s="111">
        <f t="shared" si="126"/>
        <v>446</v>
      </c>
      <c r="C447" s="111">
        <v>2023</v>
      </c>
      <c r="D447" s="111" t="s">
        <v>2496</v>
      </c>
      <c r="E447" s="111" t="s">
        <v>2469</v>
      </c>
      <c r="F447" s="111" t="s">
        <v>1759</v>
      </c>
      <c r="G447" s="113" t="s">
        <v>1180</v>
      </c>
      <c r="H447" s="146" t="s">
        <v>1928</v>
      </c>
      <c r="I447" s="146" t="s">
        <v>1929</v>
      </c>
      <c r="J447" s="149" t="s">
        <v>1896</v>
      </c>
      <c r="K447" s="149" t="s">
        <v>1191</v>
      </c>
      <c r="L447" s="145" t="s">
        <v>1902</v>
      </c>
      <c r="M447" s="145">
        <v>1</v>
      </c>
      <c r="N447" s="150">
        <v>45142</v>
      </c>
      <c r="O447" s="150">
        <v>45291</v>
      </c>
      <c r="P447" s="118">
        <f t="shared" si="125"/>
        <v>21.285714285714285</v>
      </c>
      <c r="Q447" s="145" t="s">
        <v>1055</v>
      </c>
      <c r="R447" s="145" t="s">
        <v>1734</v>
      </c>
      <c r="S447" s="111">
        <v>1</v>
      </c>
      <c r="T447" s="119"/>
      <c r="U447" s="120">
        <v>45350</v>
      </c>
      <c r="V447" s="121">
        <f t="shared" si="127"/>
        <v>1.9666666666666666</v>
      </c>
      <c r="W447" s="122">
        <f t="shared" si="128"/>
        <v>100</v>
      </c>
      <c r="X447" s="123">
        <f t="shared" si="129"/>
        <v>21.285714285714285</v>
      </c>
      <c r="Y447" s="123">
        <f t="shared" si="130"/>
        <v>21.285714285714285</v>
      </c>
      <c r="Z447" s="123">
        <f t="shared" si="131"/>
        <v>21.285714285714285</v>
      </c>
      <c r="AA447" s="111"/>
      <c r="AB447" s="111" t="str">
        <f t="shared" si="115"/>
        <v>CUMPLIDA</v>
      </c>
      <c r="AC447" s="111" t="str">
        <f t="shared" si="116"/>
        <v>CUMPLIDO</v>
      </c>
      <c r="AD447" s="111" t="str">
        <f t="shared" si="117"/>
        <v>CUMPLIDA PENDIENTE DE REVISIÓN DE LA CGR</v>
      </c>
      <c r="AE447" s="113" t="s">
        <v>1975</v>
      </c>
      <c r="AF447" s="98" t="str">
        <f t="shared" si="118"/>
        <v>H29ACPColombiaRural</v>
      </c>
      <c r="AG447" s="78">
        <f t="shared" si="119"/>
        <v>1</v>
      </c>
      <c r="AH447" s="78" t="str">
        <f t="shared" si="120"/>
        <v>H29ACPColombiaRural - 1</v>
      </c>
      <c r="AI447" s="92">
        <f t="shared" si="121"/>
        <v>5</v>
      </c>
      <c r="AJ447" s="92">
        <f t="shared" si="122"/>
        <v>5</v>
      </c>
      <c r="AK447" s="92" t="str">
        <f t="shared" si="123"/>
        <v>H29ACPColombiaRural.</v>
      </c>
      <c r="AL447" s="92" t="str">
        <f t="shared" si="124"/>
        <v>H29ACPColombiaRural</v>
      </c>
      <c r="AM447" s="83"/>
      <c r="AN447" s="84"/>
      <c r="AO447" s="77"/>
    </row>
    <row r="448" spans="1:41" s="11" customFormat="1" ht="291.95" customHeight="1" x14ac:dyDescent="0.2">
      <c r="A448" s="110">
        <f>IF(ISBLANK(F448),"",COUNTA($F$2:F448))</f>
        <v>329</v>
      </c>
      <c r="B448" s="111">
        <f t="shared" si="126"/>
        <v>447</v>
      </c>
      <c r="C448" s="111">
        <v>2023</v>
      </c>
      <c r="D448" s="111" t="s">
        <v>2496</v>
      </c>
      <c r="E448" s="111" t="s">
        <v>2466</v>
      </c>
      <c r="F448" s="111" t="s">
        <v>1854</v>
      </c>
      <c r="G448" s="113" t="s">
        <v>1180</v>
      </c>
      <c r="H448" s="146" t="s">
        <v>1930</v>
      </c>
      <c r="I448" s="146" t="s">
        <v>1931</v>
      </c>
      <c r="J448" s="149" t="s">
        <v>1896</v>
      </c>
      <c r="K448" s="149" t="s">
        <v>1191</v>
      </c>
      <c r="L448" s="145" t="s">
        <v>1891</v>
      </c>
      <c r="M448" s="145">
        <v>1</v>
      </c>
      <c r="N448" s="150">
        <v>45142</v>
      </c>
      <c r="O448" s="150">
        <v>45291</v>
      </c>
      <c r="P448" s="118">
        <f t="shared" si="125"/>
        <v>21.285714285714285</v>
      </c>
      <c r="Q448" s="145" t="s">
        <v>1055</v>
      </c>
      <c r="R448" s="145" t="s">
        <v>1734</v>
      </c>
      <c r="S448" s="111">
        <v>1</v>
      </c>
      <c r="T448" s="119"/>
      <c r="U448" s="120">
        <v>45454</v>
      </c>
      <c r="V448" s="121">
        <f t="shared" si="127"/>
        <v>5.4333333333333336</v>
      </c>
      <c r="W448" s="122">
        <f t="shared" si="128"/>
        <v>100</v>
      </c>
      <c r="X448" s="123">
        <f t="shared" si="129"/>
        <v>21.285714285714285</v>
      </c>
      <c r="Y448" s="123">
        <f t="shared" si="130"/>
        <v>21.285714285714285</v>
      </c>
      <c r="Z448" s="123">
        <f t="shared" si="131"/>
        <v>21.285714285714285</v>
      </c>
      <c r="AA448" s="111"/>
      <c r="AB448" s="111" t="str">
        <f t="shared" si="115"/>
        <v>CUMPLIDA</v>
      </c>
      <c r="AC448" s="111" t="str">
        <f t="shared" si="116"/>
        <v>CUMPLIDO</v>
      </c>
      <c r="AD448" s="111" t="str">
        <f t="shared" si="117"/>
        <v>CUMPLIDA PENDIENTE DE REVISIÓN DE LA CGR</v>
      </c>
      <c r="AE448" s="113" t="s">
        <v>1975</v>
      </c>
      <c r="AF448" s="98" t="str">
        <f t="shared" si="118"/>
        <v>H30ACPColombiaRural</v>
      </c>
      <c r="AG448" s="78">
        <f t="shared" si="119"/>
        <v>1</v>
      </c>
      <c r="AH448" s="78" t="str">
        <f t="shared" si="120"/>
        <v>H30ACPColombiaRural - 1</v>
      </c>
      <c r="AI448" s="92">
        <f t="shared" si="121"/>
        <v>5</v>
      </c>
      <c r="AJ448" s="92">
        <f t="shared" si="122"/>
        <v>5</v>
      </c>
      <c r="AK448" s="92" t="str">
        <f t="shared" si="123"/>
        <v>H30ACPColombiaRural.</v>
      </c>
      <c r="AL448" s="92" t="str">
        <f t="shared" si="124"/>
        <v>H30ACPColombiaRural</v>
      </c>
      <c r="AM448" s="83"/>
      <c r="AN448" s="84"/>
      <c r="AO448" s="77"/>
    </row>
    <row r="449" spans="1:41" s="11" customFormat="1" ht="291.95" customHeight="1" x14ac:dyDescent="0.2">
      <c r="A449" s="110">
        <f>IF(ISBLANK(F449),"",COUNTA($F$2:F449))</f>
        <v>330</v>
      </c>
      <c r="B449" s="111">
        <f t="shared" si="126"/>
        <v>448</v>
      </c>
      <c r="C449" s="111">
        <v>2023</v>
      </c>
      <c r="D449" s="111" t="s">
        <v>2496</v>
      </c>
      <c r="E449" s="111" t="s">
        <v>2466</v>
      </c>
      <c r="F449" s="111" t="s">
        <v>1854</v>
      </c>
      <c r="G449" s="113" t="s">
        <v>1180</v>
      </c>
      <c r="H449" s="146" t="s">
        <v>1932</v>
      </c>
      <c r="I449" s="146" t="s">
        <v>1933</v>
      </c>
      <c r="J449" s="149" t="s">
        <v>1896</v>
      </c>
      <c r="K449" s="149" t="s">
        <v>1191</v>
      </c>
      <c r="L449" s="145" t="s">
        <v>1902</v>
      </c>
      <c r="M449" s="145">
        <v>1</v>
      </c>
      <c r="N449" s="150">
        <v>45142</v>
      </c>
      <c r="O449" s="150">
        <v>45291</v>
      </c>
      <c r="P449" s="118">
        <f t="shared" si="125"/>
        <v>21.285714285714285</v>
      </c>
      <c r="Q449" s="145" t="s">
        <v>1055</v>
      </c>
      <c r="R449" s="145" t="s">
        <v>1734</v>
      </c>
      <c r="S449" s="111">
        <v>1</v>
      </c>
      <c r="T449" s="119"/>
      <c r="U449" s="120">
        <v>45350</v>
      </c>
      <c r="V449" s="121">
        <f t="shared" si="127"/>
        <v>1.9666666666666666</v>
      </c>
      <c r="W449" s="122">
        <f t="shared" si="128"/>
        <v>100</v>
      </c>
      <c r="X449" s="123">
        <f t="shared" si="129"/>
        <v>21.285714285714285</v>
      </c>
      <c r="Y449" s="123">
        <f t="shared" si="130"/>
        <v>21.285714285714285</v>
      </c>
      <c r="Z449" s="123">
        <f t="shared" si="131"/>
        <v>21.285714285714285</v>
      </c>
      <c r="AA449" s="111"/>
      <c r="AB449" s="111" t="str">
        <f t="shared" si="115"/>
        <v>CUMPLIDA</v>
      </c>
      <c r="AC449" s="111" t="str">
        <f t="shared" si="116"/>
        <v>CUMPLIDO</v>
      </c>
      <c r="AD449" s="111" t="str">
        <f t="shared" si="117"/>
        <v>CUMPLIDA PENDIENTE DE REVISIÓN DE LA CGR</v>
      </c>
      <c r="AE449" s="113" t="s">
        <v>1975</v>
      </c>
      <c r="AF449" s="98" t="str">
        <f t="shared" si="118"/>
        <v>H31ACPColombiaRural</v>
      </c>
      <c r="AG449" s="78">
        <f t="shared" si="119"/>
        <v>1</v>
      </c>
      <c r="AH449" s="78" t="str">
        <f t="shared" si="120"/>
        <v>H31ACPColombiaRural - 1</v>
      </c>
      <c r="AI449" s="92">
        <f t="shared" si="121"/>
        <v>5</v>
      </c>
      <c r="AJ449" s="92">
        <f t="shared" si="122"/>
        <v>5</v>
      </c>
      <c r="AK449" s="92" t="str">
        <f t="shared" si="123"/>
        <v>H31ACPColombiaRural.</v>
      </c>
      <c r="AL449" s="92" t="str">
        <f t="shared" si="124"/>
        <v>H31ACPColombiaRural</v>
      </c>
      <c r="AM449" s="83"/>
      <c r="AN449" s="84"/>
      <c r="AO449" s="77"/>
    </row>
    <row r="450" spans="1:41" s="11" customFormat="1" ht="291.95" customHeight="1" x14ac:dyDescent="0.2">
      <c r="A450" s="110">
        <f>IF(ISBLANK(F450),"",COUNTA($F$2:F450))</f>
        <v>331</v>
      </c>
      <c r="B450" s="111">
        <f t="shared" si="126"/>
        <v>449</v>
      </c>
      <c r="C450" s="111">
        <v>2023</v>
      </c>
      <c r="D450" s="111" t="s">
        <v>2496</v>
      </c>
      <c r="E450" s="111" t="s">
        <v>637</v>
      </c>
      <c r="F450" s="111" t="s">
        <v>1855</v>
      </c>
      <c r="G450" s="113" t="s">
        <v>1180</v>
      </c>
      <c r="H450" s="146" t="s">
        <v>1934</v>
      </c>
      <c r="I450" s="146" t="s">
        <v>1935</v>
      </c>
      <c r="J450" s="149" t="s">
        <v>1872</v>
      </c>
      <c r="K450" s="149" t="s">
        <v>1867</v>
      </c>
      <c r="L450" s="145" t="s">
        <v>1679</v>
      </c>
      <c r="M450" s="145">
        <v>2</v>
      </c>
      <c r="N450" s="150">
        <v>45139</v>
      </c>
      <c r="O450" s="150">
        <v>45230</v>
      </c>
      <c r="P450" s="118">
        <f t="shared" si="125"/>
        <v>13</v>
      </c>
      <c r="Q450" s="145" t="s">
        <v>1055</v>
      </c>
      <c r="R450" s="145" t="s">
        <v>1734</v>
      </c>
      <c r="S450" s="111">
        <v>2</v>
      </c>
      <c r="T450" s="119"/>
      <c r="U450" s="120">
        <v>45289</v>
      </c>
      <c r="V450" s="121">
        <f t="shared" si="127"/>
        <v>1.9666666666666666</v>
      </c>
      <c r="W450" s="122">
        <f t="shared" si="128"/>
        <v>100</v>
      </c>
      <c r="X450" s="123">
        <f t="shared" si="129"/>
        <v>13</v>
      </c>
      <c r="Y450" s="123">
        <f t="shared" si="130"/>
        <v>13</v>
      </c>
      <c r="Z450" s="123">
        <f t="shared" si="131"/>
        <v>13</v>
      </c>
      <c r="AA450" s="111"/>
      <c r="AB450" s="111" t="str">
        <f t="shared" si="115"/>
        <v>CUMPLIDA</v>
      </c>
      <c r="AC450" s="111" t="str">
        <f t="shared" si="116"/>
        <v>CUMPLIDO</v>
      </c>
      <c r="AD450" s="111" t="str">
        <f t="shared" si="117"/>
        <v>CUMPLIDA PENDIENTE DE REVISIÓN DE LA CGR</v>
      </c>
      <c r="AE450" s="113" t="s">
        <v>1975</v>
      </c>
      <c r="AF450" s="98" t="str">
        <f t="shared" si="118"/>
        <v>H32ACPColombiaRural</v>
      </c>
      <c r="AG450" s="78">
        <f t="shared" si="119"/>
        <v>1</v>
      </c>
      <c r="AH450" s="78" t="str">
        <f t="shared" si="120"/>
        <v>H32ACPColombiaRural - 1</v>
      </c>
      <c r="AI450" s="92">
        <f t="shared" si="121"/>
        <v>5</v>
      </c>
      <c r="AJ450" s="92">
        <f t="shared" si="122"/>
        <v>5</v>
      </c>
      <c r="AK450" s="92" t="str">
        <f t="shared" si="123"/>
        <v>H32ACPColombiaRural.</v>
      </c>
      <c r="AL450" s="92" t="str">
        <f t="shared" si="124"/>
        <v>H32ACPColombiaRural</v>
      </c>
      <c r="AM450" s="83"/>
      <c r="AN450" s="84"/>
      <c r="AO450" s="77"/>
    </row>
    <row r="451" spans="1:41" s="11" customFormat="1" ht="291.95" customHeight="1" x14ac:dyDescent="0.2">
      <c r="A451" s="110">
        <f>IF(ISBLANK(F451),"",COUNTA($F$2:F451))</f>
        <v>332</v>
      </c>
      <c r="B451" s="111">
        <f t="shared" si="126"/>
        <v>450</v>
      </c>
      <c r="C451" s="111">
        <v>2023</v>
      </c>
      <c r="D451" s="111" t="s">
        <v>2496</v>
      </c>
      <c r="E451" s="111" t="s">
        <v>637</v>
      </c>
      <c r="F451" s="111" t="s">
        <v>1855</v>
      </c>
      <c r="G451" s="113" t="s">
        <v>1180</v>
      </c>
      <c r="H451" s="146" t="s">
        <v>1936</v>
      </c>
      <c r="I451" s="146" t="s">
        <v>1937</v>
      </c>
      <c r="J451" s="149" t="s">
        <v>1896</v>
      </c>
      <c r="K451" s="149" t="s">
        <v>1191</v>
      </c>
      <c r="L451" s="145" t="s">
        <v>1902</v>
      </c>
      <c r="M451" s="145">
        <v>1</v>
      </c>
      <c r="N451" s="150">
        <v>45142</v>
      </c>
      <c r="O451" s="150">
        <v>45291</v>
      </c>
      <c r="P451" s="118">
        <f t="shared" si="125"/>
        <v>21.285714285714285</v>
      </c>
      <c r="Q451" s="145" t="s">
        <v>1055</v>
      </c>
      <c r="R451" s="145" t="s">
        <v>1734</v>
      </c>
      <c r="S451" s="111">
        <v>1</v>
      </c>
      <c r="T451" s="119"/>
      <c r="U451" s="120">
        <v>45350</v>
      </c>
      <c r="V451" s="121">
        <f t="shared" si="127"/>
        <v>1.9666666666666666</v>
      </c>
      <c r="W451" s="122">
        <f t="shared" si="128"/>
        <v>100</v>
      </c>
      <c r="X451" s="123">
        <f t="shared" si="129"/>
        <v>21.285714285714285</v>
      </c>
      <c r="Y451" s="123">
        <f t="shared" si="130"/>
        <v>21.285714285714285</v>
      </c>
      <c r="Z451" s="123">
        <f t="shared" si="131"/>
        <v>21.285714285714285</v>
      </c>
      <c r="AA451" s="111"/>
      <c r="AB451" s="111" t="str">
        <f t="shared" ref="AB451:AB514" si="132">IF(W451=100,"CUMPLIDA",IF(O451-$AN$1&lt;0,"VENCIDA",IF(O451-$AN$1&lt;=30,"PRÓXIMA A VENCER",IF(W451&gt;0,"CON AVANCE","EN TERMINO"))))</f>
        <v>CUMPLIDA</v>
      </c>
      <c r="AC451" s="111" t="str">
        <f t="shared" ref="AC451:AC514" si="133">IF(A451&lt;&gt;"",IF(AJ451=1,"VENCIDO",IF(AJ451=2,"PRÓXIMO A VENCER",IF(AJ451=3,"EN TERMINO",IF(AJ451=4,"CON AVANCE",IF(AJ451=5,"CUMPLIDO",))))),"")</f>
        <v>CUMPLIDO</v>
      </c>
      <c r="AD451" s="111" t="str">
        <f t="shared" ref="AD451:AD514" si="134">IF(AB451="EN TERMINO","EN EJECUCIÓN",IF(AB451="CUMPLIDA","CUMPLIDA PENDIENTE DE REVISIÓN DE LA CGR",IF(AB451="VENCIDA","VENCIDA",IF(AB451="PRÓXIMA A VENCER","EN EJECUCIÓN",IF(AB451="CON AVANCE","EN EJECUCIÓN",IF(AB451="CUMPLIDA NO EFECTIVA","CUMPLIDA NO EFECTIVA",IF(AB451="CUMPLIDA EN MENOS DEL 100% PENDIENTE DE REVISIÓN POR LA CGR","CUMPLIDA EN MENOS DEL 100% PENDIENTE DE REVISIÓN POR LA CGR")))))))</f>
        <v>CUMPLIDA PENDIENTE DE REVISIÓN DE LA CGR</v>
      </c>
      <c r="AE451" s="113" t="s">
        <v>1975</v>
      </c>
      <c r="AF451" s="98" t="str">
        <f t="shared" ref="AF451:AF514" si="135">AL451</f>
        <v>H33ACPColombiaRural</v>
      </c>
      <c r="AG451" s="78">
        <f t="shared" ref="AG451:AG514" si="136">IF(A451&lt;&gt;"",1,AG450+1)</f>
        <v>1</v>
      </c>
      <c r="AH451" s="78" t="str">
        <f t="shared" ref="AH451:AH514" si="137">CONCATENATE(AF451," - ",AG451)</f>
        <v>H33ACPColombiaRural - 1</v>
      </c>
      <c r="AI451" s="92">
        <f t="shared" ref="AI451:AI514" si="138">IF(AB451="VENCIDA",1,IF(AB451="PRÓXIMA A VENCER",2,IF(AB451="EN TERMINO",3,IF(AB451="CON AVANCE",4,IF(AB451="CUMPLIDA",5,)))))</f>
        <v>5</v>
      </c>
      <c r="AJ451" s="92">
        <f t="shared" ref="AJ451:AJ514" si="139">IF(AG452=AG451+1,MIN(AI451,AJ452),AI451)</f>
        <v>5</v>
      </c>
      <c r="AK451" s="92" t="str">
        <f t="shared" ref="AK451:AK514" si="140">IF(A451&lt;&gt;"",MID(H451,1,FIND(" ",H451,1)-1),AK450)</f>
        <v>H33ACPColombiaRural.</v>
      </c>
      <c r="AL451" s="92" t="str">
        <f t="shared" ref="AL451:AL514" si="141">IFERROR(MID(AK451,1,FIND(".",AK451,1)-1),AK451)</f>
        <v>H33ACPColombiaRural</v>
      </c>
      <c r="AM451" s="83"/>
      <c r="AN451" s="84"/>
      <c r="AO451" s="77"/>
    </row>
    <row r="452" spans="1:41" s="11" customFormat="1" ht="291.95" customHeight="1" x14ac:dyDescent="0.2">
      <c r="A452" s="110">
        <f>IF(ISBLANK(F452),"",COUNTA($F$2:F452))</f>
        <v>333</v>
      </c>
      <c r="B452" s="111">
        <f t="shared" si="126"/>
        <v>451</v>
      </c>
      <c r="C452" s="111">
        <v>2023</v>
      </c>
      <c r="D452" s="111" t="s">
        <v>2496</v>
      </c>
      <c r="E452" s="111" t="s">
        <v>2469</v>
      </c>
      <c r="F452" s="111" t="s">
        <v>1759</v>
      </c>
      <c r="G452" s="113" t="s">
        <v>1180</v>
      </c>
      <c r="H452" s="146" t="s">
        <v>1938</v>
      </c>
      <c r="I452" s="146" t="s">
        <v>1939</v>
      </c>
      <c r="J452" s="149" t="s">
        <v>1896</v>
      </c>
      <c r="K452" s="149" t="s">
        <v>1191</v>
      </c>
      <c r="L452" s="145" t="s">
        <v>1940</v>
      </c>
      <c r="M452" s="145">
        <v>1</v>
      </c>
      <c r="N452" s="150">
        <v>45142</v>
      </c>
      <c r="O452" s="150">
        <v>45291</v>
      </c>
      <c r="P452" s="118">
        <f t="shared" si="125"/>
        <v>21.285714285714285</v>
      </c>
      <c r="Q452" s="145" t="s">
        <v>1055</v>
      </c>
      <c r="R452" s="145" t="s">
        <v>1734</v>
      </c>
      <c r="S452" s="111">
        <v>0.3</v>
      </c>
      <c r="T452" s="119"/>
      <c r="U452" s="120"/>
      <c r="V452" s="121">
        <f t="shared" si="127"/>
        <v>-1509.7</v>
      </c>
      <c r="W452" s="122">
        <f t="shared" si="128"/>
        <v>30</v>
      </c>
      <c r="X452" s="123">
        <f t="shared" si="129"/>
        <v>6.3857142857142852</v>
      </c>
      <c r="Y452" s="123">
        <f t="shared" si="130"/>
        <v>6.3857142857142852</v>
      </c>
      <c r="Z452" s="123">
        <f t="shared" si="131"/>
        <v>21.285714285714285</v>
      </c>
      <c r="AA452" s="111"/>
      <c r="AB452" s="111" t="str">
        <f t="shared" si="132"/>
        <v>VENCIDA</v>
      </c>
      <c r="AC452" s="111" t="str">
        <f t="shared" si="133"/>
        <v>VENCIDO</v>
      </c>
      <c r="AD452" s="111" t="str">
        <f t="shared" si="134"/>
        <v>VENCIDA</v>
      </c>
      <c r="AE452" s="113" t="s">
        <v>1975</v>
      </c>
      <c r="AF452" s="98" t="str">
        <f t="shared" si="135"/>
        <v>H34ACPColombiaRural</v>
      </c>
      <c r="AG452" s="78">
        <f t="shared" si="136"/>
        <v>1</v>
      </c>
      <c r="AH452" s="78" t="str">
        <f t="shared" si="137"/>
        <v>H34ACPColombiaRural - 1</v>
      </c>
      <c r="AI452" s="92">
        <f t="shared" si="138"/>
        <v>1</v>
      </c>
      <c r="AJ452" s="92">
        <f t="shared" si="139"/>
        <v>1</v>
      </c>
      <c r="AK452" s="92" t="str">
        <f t="shared" si="140"/>
        <v>H34ACPColombiaRural.</v>
      </c>
      <c r="AL452" s="92" t="str">
        <f t="shared" si="141"/>
        <v>H34ACPColombiaRural</v>
      </c>
      <c r="AM452" s="83"/>
      <c r="AN452" s="84"/>
      <c r="AO452" s="77"/>
    </row>
    <row r="453" spans="1:41" s="11" customFormat="1" ht="291.95" customHeight="1" x14ac:dyDescent="0.2">
      <c r="A453" s="110">
        <f>IF(ISBLANK(F453),"",COUNTA($F$2:F453))</f>
        <v>334</v>
      </c>
      <c r="B453" s="111">
        <f t="shared" si="126"/>
        <v>452</v>
      </c>
      <c r="C453" s="111">
        <v>2023</v>
      </c>
      <c r="D453" s="111" t="s">
        <v>2496</v>
      </c>
      <c r="E453" s="111" t="s">
        <v>2469</v>
      </c>
      <c r="F453" s="111" t="s">
        <v>1759</v>
      </c>
      <c r="G453" s="113" t="s">
        <v>1180</v>
      </c>
      <c r="H453" s="146" t="s">
        <v>3757</v>
      </c>
      <c r="I453" s="146" t="s">
        <v>1941</v>
      </c>
      <c r="J453" s="149" t="s">
        <v>1896</v>
      </c>
      <c r="K453" s="149" t="s">
        <v>1191</v>
      </c>
      <c r="L453" s="145" t="s">
        <v>1942</v>
      </c>
      <c r="M453" s="145">
        <v>1</v>
      </c>
      <c r="N453" s="150">
        <v>45142</v>
      </c>
      <c r="O453" s="150">
        <v>45291</v>
      </c>
      <c r="P453" s="118">
        <f t="shared" ref="P453:P516" si="142">(+O453-N453)/7</f>
        <v>21.285714285714285</v>
      </c>
      <c r="Q453" s="145" t="s">
        <v>1055</v>
      </c>
      <c r="R453" s="145" t="s">
        <v>1734</v>
      </c>
      <c r="S453" s="111">
        <v>1</v>
      </c>
      <c r="T453" s="119"/>
      <c r="U453" s="120">
        <v>45349</v>
      </c>
      <c r="V453" s="121">
        <f t="shared" si="127"/>
        <v>1.9333333333333333</v>
      </c>
      <c r="W453" s="122">
        <f t="shared" si="128"/>
        <v>100</v>
      </c>
      <c r="X453" s="123">
        <f t="shared" si="129"/>
        <v>21.285714285714285</v>
      </c>
      <c r="Y453" s="123">
        <f t="shared" si="130"/>
        <v>21.285714285714285</v>
      </c>
      <c r="Z453" s="123">
        <f t="shared" si="131"/>
        <v>21.285714285714285</v>
      </c>
      <c r="AA453" s="111"/>
      <c r="AB453" s="111" t="str">
        <f t="shared" si="132"/>
        <v>CUMPLIDA</v>
      </c>
      <c r="AC453" s="111" t="str">
        <f t="shared" si="133"/>
        <v>CUMPLIDO</v>
      </c>
      <c r="AD453" s="111" t="str">
        <f t="shared" si="134"/>
        <v>CUMPLIDA PENDIENTE DE REVISIÓN DE LA CGR</v>
      </c>
      <c r="AE453" s="113" t="s">
        <v>1975</v>
      </c>
      <c r="AF453" s="98" t="str">
        <f t="shared" si="135"/>
        <v>H35ACPColombiaRural</v>
      </c>
      <c r="AG453" s="78">
        <f t="shared" si="136"/>
        <v>1</v>
      </c>
      <c r="AH453" s="78" t="str">
        <f t="shared" si="137"/>
        <v>H35ACPColombiaRural - 1</v>
      </c>
      <c r="AI453" s="92">
        <f t="shared" si="138"/>
        <v>5</v>
      </c>
      <c r="AJ453" s="92">
        <f t="shared" si="139"/>
        <v>5</v>
      </c>
      <c r="AK453" s="92" t="str">
        <f t="shared" si="140"/>
        <v>H35ACPColombiaRural.</v>
      </c>
      <c r="AL453" s="92" t="str">
        <f t="shared" si="141"/>
        <v>H35ACPColombiaRural</v>
      </c>
      <c r="AM453" s="83"/>
      <c r="AN453" s="84"/>
      <c r="AO453" s="77"/>
    </row>
    <row r="454" spans="1:41" s="11" customFormat="1" ht="291.95" customHeight="1" x14ac:dyDescent="0.2">
      <c r="A454" s="110">
        <f>IF(ISBLANK(F454),"",COUNTA($F$2:F454))</f>
        <v>335</v>
      </c>
      <c r="B454" s="111">
        <f t="shared" si="126"/>
        <v>453</v>
      </c>
      <c r="C454" s="111">
        <v>2023</v>
      </c>
      <c r="D454" s="111" t="s">
        <v>2496</v>
      </c>
      <c r="E454" s="111" t="s">
        <v>2469</v>
      </c>
      <c r="F454" s="111" t="s">
        <v>1759</v>
      </c>
      <c r="G454" s="113" t="s">
        <v>1180</v>
      </c>
      <c r="H454" s="146" t="s">
        <v>1943</v>
      </c>
      <c r="I454" s="146" t="s">
        <v>1944</v>
      </c>
      <c r="J454" s="149" t="s">
        <v>1896</v>
      </c>
      <c r="K454" s="149" t="s">
        <v>1191</v>
      </c>
      <c r="L454" s="145" t="s">
        <v>1891</v>
      </c>
      <c r="M454" s="145">
        <v>1</v>
      </c>
      <c r="N454" s="150">
        <v>45142</v>
      </c>
      <c r="O454" s="150">
        <v>45291</v>
      </c>
      <c r="P454" s="118">
        <f t="shared" si="142"/>
        <v>21.285714285714285</v>
      </c>
      <c r="Q454" s="145" t="s">
        <v>1055</v>
      </c>
      <c r="R454" s="145" t="s">
        <v>1734</v>
      </c>
      <c r="S454" s="111">
        <v>1</v>
      </c>
      <c r="T454" s="119"/>
      <c r="U454" s="120">
        <v>45349</v>
      </c>
      <c r="V454" s="121">
        <f t="shared" si="127"/>
        <v>1.9333333333333333</v>
      </c>
      <c r="W454" s="122">
        <f t="shared" si="128"/>
        <v>100</v>
      </c>
      <c r="X454" s="123">
        <f t="shared" si="129"/>
        <v>21.285714285714285</v>
      </c>
      <c r="Y454" s="123">
        <f t="shared" si="130"/>
        <v>21.285714285714285</v>
      </c>
      <c r="Z454" s="123">
        <f t="shared" si="131"/>
        <v>21.285714285714285</v>
      </c>
      <c r="AA454" s="111"/>
      <c r="AB454" s="111" t="str">
        <f t="shared" si="132"/>
        <v>CUMPLIDA</v>
      </c>
      <c r="AC454" s="111" t="str">
        <f t="shared" si="133"/>
        <v>CUMPLIDO</v>
      </c>
      <c r="AD454" s="111" t="str">
        <f t="shared" si="134"/>
        <v>CUMPLIDA PENDIENTE DE REVISIÓN DE LA CGR</v>
      </c>
      <c r="AE454" s="113" t="s">
        <v>1975</v>
      </c>
      <c r="AF454" s="98" t="str">
        <f t="shared" si="135"/>
        <v>H36ACPColombiaRural</v>
      </c>
      <c r="AG454" s="78">
        <f t="shared" si="136"/>
        <v>1</v>
      </c>
      <c r="AH454" s="78" t="str">
        <f t="shared" si="137"/>
        <v>H36ACPColombiaRural - 1</v>
      </c>
      <c r="AI454" s="92">
        <f t="shared" si="138"/>
        <v>5</v>
      </c>
      <c r="AJ454" s="92">
        <f t="shared" si="139"/>
        <v>5</v>
      </c>
      <c r="AK454" s="92" t="str">
        <f t="shared" si="140"/>
        <v>H36ACPColombiaRural.</v>
      </c>
      <c r="AL454" s="92" t="str">
        <f t="shared" si="141"/>
        <v>H36ACPColombiaRural</v>
      </c>
      <c r="AM454" s="83"/>
      <c r="AN454" s="84"/>
      <c r="AO454" s="77"/>
    </row>
    <row r="455" spans="1:41" s="11" customFormat="1" ht="291.95" customHeight="1" x14ac:dyDescent="0.2">
      <c r="A455" s="110">
        <f>IF(ISBLANK(F455),"",COUNTA($F$2:F455))</f>
        <v>336</v>
      </c>
      <c r="B455" s="111">
        <f t="shared" si="126"/>
        <v>454</v>
      </c>
      <c r="C455" s="111">
        <v>2023</v>
      </c>
      <c r="D455" s="111" t="s">
        <v>2496</v>
      </c>
      <c r="E455" s="111" t="s">
        <v>2469</v>
      </c>
      <c r="F455" s="111" t="s">
        <v>1759</v>
      </c>
      <c r="G455" s="113" t="s">
        <v>1180</v>
      </c>
      <c r="H455" s="146" t="s">
        <v>1945</v>
      </c>
      <c r="I455" s="146" t="s">
        <v>1946</v>
      </c>
      <c r="J455" s="149" t="s">
        <v>1896</v>
      </c>
      <c r="K455" s="149" t="s">
        <v>1191</v>
      </c>
      <c r="L455" s="145" t="s">
        <v>1891</v>
      </c>
      <c r="M455" s="145">
        <v>1</v>
      </c>
      <c r="N455" s="150">
        <v>45142</v>
      </c>
      <c r="O455" s="150">
        <v>45291</v>
      </c>
      <c r="P455" s="118">
        <f t="shared" si="142"/>
        <v>21.285714285714285</v>
      </c>
      <c r="Q455" s="145" t="s">
        <v>1055</v>
      </c>
      <c r="R455" s="145" t="s">
        <v>1734</v>
      </c>
      <c r="S455" s="111">
        <v>1</v>
      </c>
      <c r="T455" s="119"/>
      <c r="U455" s="120">
        <v>45349</v>
      </c>
      <c r="V455" s="121">
        <f t="shared" si="127"/>
        <v>1.9333333333333333</v>
      </c>
      <c r="W455" s="122">
        <f t="shared" si="128"/>
        <v>100</v>
      </c>
      <c r="X455" s="123">
        <f t="shared" si="129"/>
        <v>21.285714285714285</v>
      </c>
      <c r="Y455" s="123">
        <f t="shared" si="130"/>
        <v>21.285714285714285</v>
      </c>
      <c r="Z455" s="123">
        <f t="shared" si="131"/>
        <v>21.285714285714285</v>
      </c>
      <c r="AA455" s="111"/>
      <c r="AB455" s="111" t="str">
        <f t="shared" si="132"/>
        <v>CUMPLIDA</v>
      </c>
      <c r="AC455" s="111" t="str">
        <f t="shared" si="133"/>
        <v>CUMPLIDO</v>
      </c>
      <c r="AD455" s="111" t="str">
        <f t="shared" si="134"/>
        <v>CUMPLIDA PENDIENTE DE REVISIÓN DE LA CGR</v>
      </c>
      <c r="AE455" s="113" t="s">
        <v>1975</v>
      </c>
      <c r="AF455" s="98" t="str">
        <f t="shared" si="135"/>
        <v>H37ACPColombiaRural</v>
      </c>
      <c r="AG455" s="78">
        <f t="shared" si="136"/>
        <v>1</v>
      </c>
      <c r="AH455" s="78" t="str">
        <f t="shared" si="137"/>
        <v>H37ACPColombiaRural - 1</v>
      </c>
      <c r="AI455" s="92">
        <f t="shared" si="138"/>
        <v>5</v>
      </c>
      <c r="AJ455" s="92">
        <f t="shared" si="139"/>
        <v>5</v>
      </c>
      <c r="AK455" s="92" t="str">
        <f t="shared" si="140"/>
        <v>H37ACPColombiaRural.</v>
      </c>
      <c r="AL455" s="92" t="str">
        <f t="shared" si="141"/>
        <v>H37ACPColombiaRural</v>
      </c>
      <c r="AM455" s="83"/>
      <c r="AN455" s="84"/>
      <c r="AO455" s="77"/>
    </row>
    <row r="456" spans="1:41" s="11" customFormat="1" ht="291.95" customHeight="1" x14ac:dyDescent="0.2">
      <c r="A456" s="110">
        <f>IF(ISBLANK(F456),"",COUNTA($F$2:F456))</f>
        <v>337</v>
      </c>
      <c r="B456" s="111">
        <f t="shared" si="126"/>
        <v>455</v>
      </c>
      <c r="C456" s="111">
        <v>2023</v>
      </c>
      <c r="D456" s="111" t="s">
        <v>2496</v>
      </c>
      <c r="E456" s="111" t="s">
        <v>2469</v>
      </c>
      <c r="F456" s="111" t="s">
        <v>1759</v>
      </c>
      <c r="G456" s="113" t="s">
        <v>1180</v>
      </c>
      <c r="H456" s="146" t="s">
        <v>1947</v>
      </c>
      <c r="I456" s="146" t="s">
        <v>1948</v>
      </c>
      <c r="J456" s="149" t="s">
        <v>1896</v>
      </c>
      <c r="K456" s="149" t="s">
        <v>1191</v>
      </c>
      <c r="L456" s="145" t="s">
        <v>1891</v>
      </c>
      <c r="M456" s="145">
        <v>1</v>
      </c>
      <c r="N456" s="150">
        <v>45142</v>
      </c>
      <c r="O456" s="150">
        <v>45291</v>
      </c>
      <c r="P456" s="118">
        <f t="shared" si="142"/>
        <v>21.285714285714285</v>
      </c>
      <c r="Q456" s="145" t="s">
        <v>1055</v>
      </c>
      <c r="R456" s="145" t="s">
        <v>1734</v>
      </c>
      <c r="S456" s="111">
        <v>1</v>
      </c>
      <c r="T456" s="119"/>
      <c r="U456" s="120"/>
      <c r="V456" s="121">
        <f t="shared" si="127"/>
        <v>-1509.7</v>
      </c>
      <c r="W456" s="122">
        <f t="shared" si="128"/>
        <v>100</v>
      </c>
      <c r="X456" s="123">
        <f t="shared" si="129"/>
        <v>21.285714285714285</v>
      </c>
      <c r="Y456" s="123">
        <f t="shared" si="130"/>
        <v>21.285714285714285</v>
      </c>
      <c r="Z456" s="123">
        <f t="shared" si="131"/>
        <v>21.285714285714285</v>
      </c>
      <c r="AA456" s="111"/>
      <c r="AB456" s="111" t="str">
        <f t="shared" si="132"/>
        <v>CUMPLIDA</v>
      </c>
      <c r="AC456" s="111" t="str">
        <f t="shared" si="133"/>
        <v>CUMPLIDO</v>
      </c>
      <c r="AD456" s="111" t="str">
        <f t="shared" si="134"/>
        <v>CUMPLIDA PENDIENTE DE REVISIÓN DE LA CGR</v>
      </c>
      <c r="AE456" s="113" t="s">
        <v>1975</v>
      </c>
      <c r="AF456" s="98" t="str">
        <f t="shared" si="135"/>
        <v>H38ACPColombiaRural</v>
      </c>
      <c r="AG456" s="78">
        <f t="shared" si="136"/>
        <v>1</v>
      </c>
      <c r="AH456" s="78" t="str">
        <f t="shared" si="137"/>
        <v>H38ACPColombiaRural - 1</v>
      </c>
      <c r="AI456" s="92">
        <f t="shared" si="138"/>
        <v>5</v>
      </c>
      <c r="AJ456" s="92">
        <f t="shared" si="139"/>
        <v>5</v>
      </c>
      <c r="AK456" s="92" t="str">
        <f t="shared" si="140"/>
        <v>H38ACPColombiaRural.</v>
      </c>
      <c r="AL456" s="92" t="str">
        <f t="shared" si="141"/>
        <v>H38ACPColombiaRural</v>
      </c>
      <c r="AM456" s="83"/>
      <c r="AN456" s="84"/>
      <c r="AO456" s="77"/>
    </row>
    <row r="457" spans="1:41" s="11" customFormat="1" ht="291.95" customHeight="1" x14ac:dyDescent="0.2">
      <c r="A457" s="110">
        <f>IF(ISBLANK(F457),"",COUNTA($F$2:F457))</f>
        <v>338</v>
      </c>
      <c r="B457" s="111">
        <f t="shared" si="126"/>
        <v>456</v>
      </c>
      <c r="C457" s="111">
        <v>2023</v>
      </c>
      <c r="D457" s="111" t="s">
        <v>2496</v>
      </c>
      <c r="E457" s="111" t="s">
        <v>2469</v>
      </c>
      <c r="F457" s="111" t="s">
        <v>1759</v>
      </c>
      <c r="G457" s="113" t="s">
        <v>1180</v>
      </c>
      <c r="H457" s="146" t="s">
        <v>1949</v>
      </c>
      <c r="I457" s="146" t="s">
        <v>1950</v>
      </c>
      <c r="J457" s="149" t="s">
        <v>1896</v>
      </c>
      <c r="K457" s="149" t="s">
        <v>1191</v>
      </c>
      <c r="L457" s="145" t="s">
        <v>1951</v>
      </c>
      <c r="M457" s="145">
        <v>1</v>
      </c>
      <c r="N457" s="150">
        <v>45142</v>
      </c>
      <c r="O457" s="150">
        <v>45291</v>
      </c>
      <c r="P457" s="118">
        <f t="shared" si="142"/>
        <v>21.285714285714285</v>
      </c>
      <c r="Q457" s="145" t="s">
        <v>1055</v>
      </c>
      <c r="R457" s="145" t="s">
        <v>1734</v>
      </c>
      <c r="S457" s="111">
        <v>1</v>
      </c>
      <c r="T457" s="119"/>
      <c r="U457" s="120">
        <v>45383</v>
      </c>
      <c r="V457" s="121">
        <f t="shared" si="127"/>
        <v>3.0666666666666669</v>
      </c>
      <c r="W457" s="122">
        <f t="shared" si="128"/>
        <v>100</v>
      </c>
      <c r="X457" s="123">
        <f t="shared" si="129"/>
        <v>21.285714285714285</v>
      </c>
      <c r="Y457" s="123">
        <f t="shared" si="130"/>
        <v>21.285714285714285</v>
      </c>
      <c r="Z457" s="123">
        <f t="shared" si="131"/>
        <v>21.285714285714285</v>
      </c>
      <c r="AA457" s="111"/>
      <c r="AB457" s="111" t="str">
        <f t="shared" si="132"/>
        <v>CUMPLIDA</v>
      </c>
      <c r="AC457" s="111" t="str">
        <f t="shared" si="133"/>
        <v>CUMPLIDO</v>
      </c>
      <c r="AD457" s="111" t="str">
        <f t="shared" si="134"/>
        <v>CUMPLIDA PENDIENTE DE REVISIÓN DE LA CGR</v>
      </c>
      <c r="AE457" s="113" t="s">
        <v>1975</v>
      </c>
      <c r="AF457" s="98" t="str">
        <f t="shared" si="135"/>
        <v>H39ACPColombiaRural</v>
      </c>
      <c r="AG457" s="78">
        <f t="shared" si="136"/>
        <v>1</v>
      </c>
      <c r="AH457" s="78" t="str">
        <f t="shared" si="137"/>
        <v>H39ACPColombiaRural - 1</v>
      </c>
      <c r="AI457" s="92">
        <f t="shared" si="138"/>
        <v>5</v>
      </c>
      <c r="AJ457" s="92">
        <f t="shared" si="139"/>
        <v>5</v>
      </c>
      <c r="AK457" s="92" t="str">
        <f t="shared" si="140"/>
        <v>H39ACPColombiaRural.</v>
      </c>
      <c r="AL457" s="92" t="str">
        <f t="shared" si="141"/>
        <v>H39ACPColombiaRural</v>
      </c>
      <c r="AM457" s="83"/>
      <c r="AN457" s="84"/>
      <c r="AO457" s="77"/>
    </row>
    <row r="458" spans="1:41" s="11" customFormat="1" ht="291.95" customHeight="1" x14ac:dyDescent="0.2">
      <c r="A458" s="110">
        <f>IF(ISBLANK(F458),"",COUNTA($F$2:F458))</f>
        <v>339</v>
      </c>
      <c r="B458" s="111">
        <f t="shared" ref="B458:B521" si="143">ROW()-1</f>
        <v>457</v>
      </c>
      <c r="C458" s="111">
        <v>2023</v>
      </c>
      <c r="D458" s="111" t="s">
        <v>2496</v>
      </c>
      <c r="E458" s="111" t="s">
        <v>637</v>
      </c>
      <c r="F458" s="111" t="s">
        <v>1856</v>
      </c>
      <c r="G458" s="113" t="s">
        <v>1180</v>
      </c>
      <c r="H458" s="146" t="s">
        <v>1952</v>
      </c>
      <c r="I458" s="146" t="s">
        <v>1953</v>
      </c>
      <c r="J458" s="149" t="s">
        <v>1872</v>
      </c>
      <c r="K458" s="149" t="s">
        <v>1867</v>
      </c>
      <c r="L458" s="145" t="s">
        <v>1679</v>
      </c>
      <c r="M458" s="145">
        <v>2</v>
      </c>
      <c r="N458" s="150">
        <v>45139</v>
      </c>
      <c r="O458" s="150">
        <v>45230</v>
      </c>
      <c r="P458" s="118">
        <f t="shared" si="142"/>
        <v>13</v>
      </c>
      <c r="Q458" s="145" t="s">
        <v>1055</v>
      </c>
      <c r="R458" s="145" t="s">
        <v>1734</v>
      </c>
      <c r="S458" s="111">
        <v>2</v>
      </c>
      <c r="T458" s="119"/>
      <c r="U458" s="120">
        <v>45289</v>
      </c>
      <c r="V458" s="121">
        <f t="shared" si="127"/>
        <v>1.9666666666666666</v>
      </c>
      <c r="W458" s="122">
        <f t="shared" si="128"/>
        <v>100</v>
      </c>
      <c r="X458" s="123">
        <f t="shared" si="129"/>
        <v>13</v>
      </c>
      <c r="Y458" s="123">
        <f t="shared" si="130"/>
        <v>13</v>
      </c>
      <c r="Z458" s="123">
        <f t="shared" si="131"/>
        <v>13</v>
      </c>
      <c r="AA458" s="111"/>
      <c r="AB458" s="111" t="str">
        <f t="shared" si="132"/>
        <v>CUMPLIDA</v>
      </c>
      <c r="AC458" s="111" t="str">
        <f t="shared" si="133"/>
        <v>CUMPLIDO</v>
      </c>
      <c r="AD458" s="111" t="str">
        <f t="shared" si="134"/>
        <v>CUMPLIDA PENDIENTE DE REVISIÓN DE LA CGR</v>
      </c>
      <c r="AE458" s="113" t="s">
        <v>1975</v>
      </c>
      <c r="AF458" s="98" t="str">
        <f t="shared" si="135"/>
        <v>H40ACPColombiaRural</v>
      </c>
      <c r="AG458" s="78">
        <f t="shared" si="136"/>
        <v>1</v>
      </c>
      <c r="AH458" s="78" t="str">
        <f t="shared" si="137"/>
        <v>H40ACPColombiaRural - 1</v>
      </c>
      <c r="AI458" s="92">
        <f t="shared" si="138"/>
        <v>5</v>
      </c>
      <c r="AJ458" s="92">
        <f t="shared" si="139"/>
        <v>5</v>
      </c>
      <c r="AK458" s="92" t="str">
        <f t="shared" si="140"/>
        <v>H40ACPColombiaRural.</v>
      </c>
      <c r="AL458" s="92" t="str">
        <f t="shared" si="141"/>
        <v>H40ACPColombiaRural</v>
      </c>
      <c r="AM458" s="83"/>
      <c r="AN458" s="84"/>
      <c r="AO458" s="77"/>
    </row>
    <row r="459" spans="1:41" s="11" customFormat="1" ht="291.95" customHeight="1" x14ac:dyDescent="0.2">
      <c r="A459" s="110">
        <f>IF(ISBLANK(F459),"",COUNTA($F$2:F459))</f>
        <v>340</v>
      </c>
      <c r="B459" s="111">
        <f t="shared" si="143"/>
        <v>458</v>
      </c>
      <c r="C459" s="111">
        <v>2023</v>
      </c>
      <c r="D459" s="111" t="s">
        <v>2496</v>
      </c>
      <c r="E459" s="111" t="s">
        <v>637</v>
      </c>
      <c r="F459" s="111" t="s">
        <v>1856</v>
      </c>
      <c r="G459" s="113" t="s">
        <v>1180</v>
      </c>
      <c r="H459" s="146" t="s">
        <v>1954</v>
      </c>
      <c r="I459" s="146" t="s">
        <v>1944</v>
      </c>
      <c r="J459" s="149" t="s">
        <v>1872</v>
      </c>
      <c r="K459" s="149" t="s">
        <v>1867</v>
      </c>
      <c r="L459" s="145" t="s">
        <v>1679</v>
      </c>
      <c r="M459" s="145">
        <v>2</v>
      </c>
      <c r="N459" s="150">
        <v>45139</v>
      </c>
      <c r="O459" s="150">
        <v>45230</v>
      </c>
      <c r="P459" s="118">
        <f t="shared" si="142"/>
        <v>13</v>
      </c>
      <c r="Q459" s="145" t="s">
        <v>1055</v>
      </c>
      <c r="R459" s="145" t="s">
        <v>1734</v>
      </c>
      <c r="S459" s="111">
        <v>2</v>
      </c>
      <c r="T459" s="119"/>
      <c r="U459" s="120">
        <v>45289</v>
      </c>
      <c r="V459" s="121">
        <f t="shared" si="127"/>
        <v>1.9666666666666666</v>
      </c>
      <c r="W459" s="122">
        <f t="shared" si="128"/>
        <v>100</v>
      </c>
      <c r="X459" s="123">
        <f t="shared" si="129"/>
        <v>13</v>
      </c>
      <c r="Y459" s="123">
        <f t="shared" si="130"/>
        <v>13</v>
      </c>
      <c r="Z459" s="123">
        <f t="shared" si="131"/>
        <v>13</v>
      </c>
      <c r="AA459" s="111"/>
      <c r="AB459" s="111" t="str">
        <f t="shared" si="132"/>
        <v>CUMPLIDA</v>
      </c>
      <c r="AC459" s="111" t="str">
        <f t="shared" si="133"/>
        <v>CUMPLIDO</v>
      </c>
      <c r="AD459" s="111" t="str">
        <f t="shared" si="134"/>
        <v>CUMPLIDA PENDIENTE DE REVISIÓN DE LA CGR</v>
      </c>
      <c r="AE459" s="113" t="s">
        <v>1975</v>
      </c>
      <c r="AF459" s="98" t="str">
        <f t="shared" si="135"/>
        <v>H41ACPColombiaRural</v>
      </c>
      <c r="AG459" s="78">
        <f t="shared" si="136"/>
        <v>1</v>
      </c>
      <c r="AH459" s="78" t="str">
        <f t="shared" si="137"/>
        <v>H41ACPColombiaRural - 1</v>
      </c>
      <c r="AI459" s="92">
        <f t="shared" si="138"/>
        <v>5</v>
      </c>
      <c r="AJ459" s="92">
        <f t="shared" si="139"/>
        <v>5</v>
      </c>
      <c r="AK459" s="92" t="str">
        <f t="shared" si="140"/>
        <v>H41ACPColombiaRural.</v>
      </c>
      <c r="AL459" s="92" t="str">
        <f t="shared" si="141"/>
        <v>H41ACPColombiaRural</v>
      </c>
      <c r="AM459" s="83"/>
      <c r="AN459" s="84"/>
      <c r="AO459" s="77"/>
    </row>
    <row r="460" spans="1:41" s="11" customFormat="1" ht="291.95" customHeight="1" x14ac:dyDescent="0.2">
      <c r="A460" s="110">
        <f>IF(ISBLANK(F460),"",COUNTA($F$2:F460))</f>
        <v>341</v>
      </c>
      <c r="B460" s="111">
        <f t="shared" si="143"/>
        <v>459</v>
      </c>
      <c r="C460" s="111">
        <v>2023</v>
      </c>
      <c r="D460" s="111" t="s">
        <v>2496</v>
      </c>
      <c r="E460" s="111" t="s">
        <v>637</v>
      </c>
      <c r="F460" s="111" t="s">
        <v>1856</v>
      </c>
      <c r="G460" s="113" t="s">
        <v>1180</v>
      </c>
      <c r="H460" s="146" t="s">
        <v>1955</v>
      </c>
      <c r="I460" s="146" t="s">
        <v>1956</v>
      </c>
      <c r="J460" s="149" t="s">
        <v>1872</v>
      </c>
      <c r="K460" s="149" t="s">
        <v>1867</v>
      </c>
      <c r="L460" s="145" t="s">
        <v>1679</v>
      </c>
      <c r="M460" s="145">
        <v>2</v>
      </c>
      <c r="N460" s="150">
        <v>45139</v>
      </c>
      <c r="O460" s="150">
        <v>45230</v>
      </c>
      <c r="P460" s="118">
        <f t="shared" si="142"/>
        <v>13</v>
      </c>
      <c r="Q460" s="145" t="s">
        <v>1055</v>
      </c>
      <c r="R460" s="145" t="s">
        <v>1734</v>
      </c>
      <c r="S460" s="111">
        <v>2</v>
      </c>
      <c r="T460" s="119"/>
      <c r="U460" s="120">
        <v>45289</v>
      </c>
      <c r="V460" s="121">
        <f t="shared" si="127"/>
        <v>1.9666666666666666</v>
      </c>
      <c r="W460" s="122">
        <f t="shared" si="128"/>
        <v>100</v>
      </c>
      <c r="X460" s="123">
        <f t="shared" si="129"/>
        <v>13</v>
      </c>
      <c r="Y460" s="123">
        <f t="shared" si="130"/>
        <v>13</v>
      </c>
      <c r="Z460" s="123">
        <f t="shared" si="131"/>
        <v>13</v>
      </c>
      <c r="AA460" s="111"/>
      <c r="AB460" s="111" t="str">
        <f t="shared" si="132"/>
        <v>CUMPLIDA</v>
      </c>
      <c r="AC460" s="111" t="str">
        <f t="shared" si="133"/>
        <v>CUMPLIDO</v>
      </c>
      <c r="AD460" s="111" t="str">
        <f t="shared" si="134"/>
        <v>CUMPLIDA PENDIENTE DE REVISIÓN DE LA CGR</v>
      </c>
      <c r="AE460" s="113" t="s">
        <v>1975</v>
      </c>
      <c r="AF460" s="98" t="str">
        <f t="shared" si="135"/>
        <v>H42ACPColombiaRural</v>
      </c>
      <c r="AG460" s="78">
        <f t="shared" si="136"/>
        <v>1</v>
      </c>
      <c r="AH460" s="78" t="str">
        <f t="shared" si="137"/>
        <v>H42ACPColombiaRural - 1</v>
      </c>
      <c r="AI460" s="92">
        <f t="shared" si="138"/>
        <v>5</v>
      </c>
      <c r="AJ460" s="92">
        <f t="shared" si="139"/>
        <v>5</v>
      </c>
      <c r="AK460" s="92" t="str">
        <f t="shared" si="140"/>
        <v>H42ACPColombiaRural.</v>
      </c>
      <c r="AL460" s="92" t="str">
        <f t="shared" si="141"/>
        <v>H42ACPColombiaRural</v>
      </c>
      <c r="AM460" s="83"/>
      <c r="AN460" s="84"/>
      <c r="AO460" s="77"/>
    </row>
    <row r="461" spans="1:41" s="11" customFormat="1" ht="291.95" customHeight="1" x14ac:dyDescent="0.2">
      <c r="A461" s="110">
        <f>IF(ISBLANK(F461),"",COUNTA($F$2:F461))</f>
        <v>342</v>
      </c>
      <c r="B461" s="111">
        <f t="shared" si="143"/>
        <v>460</v>
      </c>
      <c r="C461" s="111">
        <v>2023</v>
      </c>
      <c r="D461" s="111" t="s">
        <v>2498</v>
      </c>
      <c r="E461" s="111" t="s">
        <v>2469</v>
      </c>
      <c r="F461" s="111" t="s">
        <v>1759</v>
      </c>
      <c r="G461" s="113" t="s">
        <v>1180</v>
      </c>
      <c r="H461" s="146" t="s">
        <v>1957</v>
      </c>
      <c r="I461" s="146" t="s">
        <v>1958</v>
      </c>
      <c r="J461" s="149" t="s">
        <v>1959</v>
      </c>
      <c r="K461" s="149" t="s">
        <v>1960</v>
      </c>
      <c r="L461" s="145" t="s">
        <v>1961</v>
      </c>
      <c r="M461" s="145">
        <v>1</v>
      </c>
      <c r="N461" s="150">
        <v>45142</v>
      </c>
      <c r="O461" s="150">
        <v>45260</v>
      </c>
      <c r="P461" s="118">
        <f t="shared" si="142"/>
        <v>16.857142857142858</v>
      </c>
      <c r="Q461" s="145" t="s">
        <v>1055</v>
      </c>
      <c r="R461" s="145" t="s">
        <v>1734</v>
      </c>
      <c r="S461" s="111">
        <v>1</v>
      </c>
      <c r="T461" s="119"/>
      <c r="U461" s="120">
        <v>45455</v>
      </c>
      <c r="V461" s="121">
        <f t="shared" si="127"/>
        <v>6.5</v>
      </c>
      <c r="W461" s="122">
        <f t="shared" si="128"/>
        <v>100</v>
      </c>
      <c r="X461" s="123">
        <f t="shared" si="129"/>
        <v>16.857142857142858</v>
      </c>
      <c r="Y461" s="123">
        <f t="shared" si="130"/>
        <v>16.857142857142858</v>
      </c>
      <c r="Z461" s="123">
        <f t="shared" si="131"/>
        <v>16.857142857142858</v>
      </c>
      <c r="AA461" s="111"/>
      <c r="AB461" s="111" t="str">
        <f t="shared" si="132"/>
        <v>CUMPLIDA</v>
      </c>
      <c r="AC461" s="111" t="str">
        <f t="shared" si="133"/>
        <v>CUMPLIDO</v>
      </c>
      <c r="AD461" s="111" t="str">
        <f t="shared" si="134"/>
        <v>CUMPLIDA PENDIENTE DE REVISIÓN DE LA CGR</v>
      </c>
      <c r="AE461" s="113" t="s">
        <v>1975</v>
      </c>
      <c r="AF461" s="98" t="str">
        <f t="shared" si="135"/>
        <v>H43ACPColombiaRural</v>
      </c>
      <c r="AG461" s="78">
        <f t="shared" si="136"/>
        <v>1</v>
      </c>
      <c r="AH461" s="78" t="str">
        <f t="shared" si="137"/>
        <v>H43ACPColombiaRural - 1</v>
      </c>
      <c r="AI461" s="92">
        <f t="shared" si="138"/>
        <v>5</v>
      </c>
      <c r="AJ461" s="92">
        <f t="shared" si="139"/>
        <v>5</v>
      </c>
      <c r="AK461" s="92" t="str">
        <f t="shared" si="140"/>
        <v>H43ACPColombiaRural.</v>
      </c>
      <c r="AL461" s="92" t="str">
        <f t="shared" si="141"/>
        <v>H43ACPColombiaRural</v>
      </c>
      <c r="AM461" s="83"/>
      <c r="AN461" s="84"/>
      <c r="AO461" s="77"/>
    </row>
    <row r="462" spans="1:41" s="11" customFormat="1" ht="291.95" customHeight="1" x14ac:dyDescent="0.2">
      <c r="A462" s="110">
        <f>IF(ISBLANK(F462),"",COUNTA($F$2:F462))</f>
        <v>343</v>
      </c>
      <c r="B462" s="111">
        <f t="shared" si="143"/>
        <v>461</v>
      </c>
      <c r="C462" s="111">
        <v>2023</v>
      </c>
      <c r="D462" s="111" t="s">
        <v>2498</v>
      </c>
      <c r="E462" s="111" t="s">
        <v>2469</v>
      </c>
      <c r="F462" s="111" t="s">
        <v>1759</v>
      </c>
      <c r="G462" s="113" t="s">
        <v>1180</v>
      </c>
      <c r="H462" s="146" t="s">
        <v>1962</v>
      </c>
      <c r="I462" s="146" t="s">
        <v>1963</v>
      </c>
      <c r="J462" s="149" t="s">
        <v>1959</v>
      </c>
      <c r="K462" s="149" t="s">
        <v>1964</v>
      </c>
      <c r="L462" s="145" t="s">
        <v>1961</v>
      </c>
      <c r="M462" s="145">
        <v>1</v>
      </c>
      <c r="N462" s="150">
        <v>45142</v>
      </c>
      <c r="O462" s="150">
        <v>45260</v>
      </c>
      <c r="P462" s="118">
        <f t="shared" si="142"/>
        <v>16.857142857142858</v>
      </c>
      <c r="Q462" s="145" t="s">
        <v>1055</v>
      </c>
      <c r="R462" s="145" t="s">
        <v>1734</v>
      </c>
      <c r="S462" s="111">
        <v>1</v>
      </c>
      <c r="T462" s="119"/>
      <c r="U462" s="120">
        <v>45342</v>
      </c>
      <c r="V462" s="121">
        <f t="shared" si="127"/>
        <v>2.7333333333333334</v>
      </c>
      <c r="W462" s="122">
        <f t="shared" si="128"/>
        <v>100</v>
      </c>
      <c r="X462" s="123">
        <f t="shared" si="129"/>
        <v>16.857142857142858</v>
      </c>
      <c r="Y462" s="123">
        <f t="shared" si="130"/>
        <v>16.857142857142858</v>
      </c>
      <c r="Z462" s="123">
        <f t="shared" si="131"/>
        <v>16.857142857142858</v>
      </c>
      <c r="AA462" s="111"/>
      <c r="AB462" s="111" t="str">
        <f t="shared" si="132"/>
        <v>CUMPLIDA</v>
      </c>
      <c r="AC462" s="111" t="str">
        <f t="shared" si="133"/>
        <v>CUMPLIDO</v>
      </c>
      <c r="AD462" s="111" t="str">
        <f t="shared" si="134"/>
        <v>CUMPLIDA PENDIENTE DE REVISIÓN DE LA CGR</v>
      </c>
      <c r="AE462" s="113" t="s">
        <v>1975</v>
      </c>
      <c r="AF462" s="98" t="str">
        <f t="shared" si="135"/>
        <v>H44ACPColombiaRural</v>
      </c>
      <c r="AG462" s="78">
        <f t="shared" si="136"/>
        <v>1</v>
      </c>
      <c r="AH462" s="78" t="str">
        <f t="shared" si="137"/>
        <v>H44ACPColombiaRural - 1</v>
      </c>
      <c r="AI462" s="92">
        <f t="shared" si="138"/>
        <v>5</v>
      </c>
      <c r="AJ462" s="92">
        <f t="shared" si="139"/>
        <v>5</v>
      </c>
      <c r="AK462" s="92" t="str">
        <f t="shared" si="140"/>
        <v>H44ACPColombiaRural.</v>
      </c>
      <c r="AL462" s="92" t="str">
        <f t="shared" si="141"/>
        <v>H44ACPColombiaRural</v>
      </c>
      <c r="AM462" s="83"/>
      <c r="AN462" s="84"/>
      <c r="AO462" s="77"/>
    </row>
    <row r="463" spans="1:41" s="11" customFormat="1" ht="291.95" customHeight="1" x14ac:dyDescent="0.2">
      <c r="A463" s="110">
        <f>IF(ISBLANK(F463),"",COUNTA($F$2:F463))</f>
        <v>344</v>
      </c>
      <c r="B463" s="111">
        <f t="shared" si="143"/>
        <v>462</v>
      </c>
      <c r="C463" s="111">
        <v>2023</v>
      </c>
      <c r="D463" s="111" t="s">
        <v>2498</v>
      </c>
      <c r="E463" s="111" t="s">
        <v>2469</v>
      </c>
      <c r="F463" s="111" t="s">
        <v>1759</v>
      </c>
      <c r="G463" s="113" t="s">
        <v>1180</v>
      </c>
      <c r="H463" s="146" t="s">
        <v>1965</v>
      </c>
      <c r="I463" s="146" t="s">
        <v>1966</v>
      </c>
      <c r="J463" s="149" t="s">
        <v>1959</v>
      </c>
      <c r="K463" s="149" t="s">
        <v>1967</v>
      </c>
      <c r="L463" s="145" t="s">
        <v>1961</v>
      </c>
      <c r="M463" s="145">
        <v>1</v>
      </c>
      <c r="N463" s="150">
        <v>45142</v>
      </c>
      <c r="O463" s="150">
        <v>45260</v>
      </c>
      <c r="P463" s="118">
        <f t="shared" si="142"/>
        <v>16.857142857142858</v>
      </c>
      <c r="Q463" s="145" t="s">
        <v>1055</v>
      </c>
      <c r="R463" s="145" t="s">
        <v>1734</v>
      </c>
      <c r="S463" s="111">
        <v>1</v>
      </c>
      <c r="T463" s="119"/>
      <c r="U463" s="120">
        <v>45335</v>
      </c>
      <c r="V463" s="121">
        <f t="shared" si="127"/>
        <v>2.5</v>
      </c>
      <c r="W463" s="122">
        <f t="shared" si="128"/>
        <v>100</v>
      </c>
      <c r="X463" s="123">
        <f t="shared" si="129"/>
        <v>16.857142857142858</v>
      </c>
      <c r="Y463" s="123">
        <f t="shared" si="130"/>
        <v>16.857142857142858</v>
      </c>
      <c r="Z463" s="123">
        <f t="shared" si="131"/>
        <v>16.857142857142858</v>
      </c>
      <c r="AA463" s="111"/>
      <c r="AB463" s="111" t="str">
        <f t="shared" si="132"/>
        <v>CUMPLIDA</v>
      </c>
      <c r="AC463" s="111" t="str">
        <f t="shared" si="133"/>
        <v>CUMPLIDO</v>
      </c>
      <c r="AD463" s="111" t="str">
        <f t="shared" si="134"/>
        <v>CUMPLIDA PENDIENTE DE REVISIÓN DE LA CGR</v>
      </c>
      <c r="AE463" s="113" t="s">
        <v>1975</v>
      </c>
      <c r="AF463" s="98" t="str">
        <f t="shared" si="135"/>
        <v>H45ACPColombiaRural</v>
      </c>
      <c r="AG463" s="78">
        <f t="shared" si="136"/>
        <v>1</v>
      </c>
      <c r="AH463" s="78" t="str">
        <f t="shared" si="137"/>
        <v>H45ACPColombiaRural - 1</v>
      </c>
      <c r="AI463" s="92">
        <f t="shared" si="138"/>
        <v>5</v>
      </c>
      <c r="AJ463" s="92">
        <f t="shared" si="139"/>
        <v>5</v>
      </c>
      <c r="AK463" s="92" t="str">
        <f t="shared" si="140"/>
        <v>H45ACPColombiaRural.</v>
      </c>
      <c r="AL463" s="92" t="str">
        <f t="shared" si="141"/>
        <v>H45ACPColombiaRural</v>
      </c>
      <c r="AM463" s="83"/>
      <c r="AN463" s="84"/>
      <c r="AO463" s="77"/>
    </row>
    <row r="464" spans="1:41" s="11" customFormat="1" ht="291.95" customHeight="1" x14ac:dyDescent="0.2">
      <c r="A464" s="110">
        <f>IF(ISBLANK(F464),"",COUNTA($F$2:F464))</f>
        <v>345</v>
      </c>
      <c r="B464" s="111">
        <f t="shared" si="143"/>
        <v>463</v>
      </c>
      <c r="C464" s="111">
        <v>2023</v>
      </c>
      <c r="D464" s="111" t="s">
        <v>2496</v>
      </c>
      <c r="E464" s="111" t="s">
        <v>2469</v>
      </c>
      <c r="F464" s="111" t="s">
        <v>1759</v>
      </c>
      <c r="G464" s="113" t="s">
        <v>1180</v>
      </c>
      <c r="H464" s="146" t="s">
        <v>1968</v>
      </c>
      <c r="I464" s="146" t="s">
        <v>1969</v>
      </c>
      <c r="J464" s="149" t="s">
        <v>1970</v>
      </c>
      <c r="K464" s="149" t="s">
        <v>1971</v>
      </c>
      <c r="L464" s="145" t="s">
        <v>1972</v>
      </c>
      <c r="M464" s="145">
        <v>1</v>
      </c>
      <c r="N464" s="150">
        <v>45142</v>
      </c>
      <c r="O464" s="150">
        <v>45291</v>
      </c>
      <c r="P464" s="118">
        <f t="shared" si="142"/>
        <v>21.285714285714285</v>
      </c>
      <c r="Q464" s="145" t="s">
        <v>1055</v>
      </c>
      <c r="R464" s="145" t="s">
        <v>1734</v>
      </c>
      <c r="S464" s="111">
        <v>1</v>
      </c>
      <c r="T464" s="119"/>
      <c r="U464" s="120">
        <v>45383</v>
      </c>
      <c r="V464" s="121">
        <f t="shared" si="127"/>
        <v>3.0666666666666669</v>
      </c>
      <c r="W464" s="122">
        <f t="shared" si="128"/>
        <v>100</v>
      </c>
      <c r="X464" s="123">
        <f t="shared" si="129"/>
        <v>21.285714285714285</v>
      </c>
      <c r="Y464" s="123">
        <f t="shared" si="130"/>
        <v>21.285714285714285</v>
      </c>
      <c r="Z464" s="123">
        <f t="shared" si="131"/>
        <v>21.285714285714285</v>
      </c>
      <c r="AA464" s="111"/>
      <c r="AB464" s="111" t="str">
        <f t="shared" si="132"/>
        <v>CUMPLIDA</v>
      </c>
      <c r="AC464" s="111" t="str">
        <f t="shared" si="133"/>
        <v>CUMPLIDO</v>
      </c>
      <c r="AD464" s="111" t="str">
        <f t="shared" si="134"/>
        <v>CUMPLIDA PENDIENTE DE REVISIÓN DE LA CGR</v>
      </c>
      <c r="AE464" s="113" t="s">
        <v>1975</v>
      </c>
      <c r="AF464" s="98" t="str">
        <f t="shared" si="135"/>
        <v>H46ACPColombiaRural</v>
      </c>
      <c r="AG464" s="78">
        <f t="shared" si="136"/>
        <v>1</v>
      </c>
      <c r="AH464" s="78" t="str">
        <f t="shared" si="137"/>
        <v>H46ACPColombiaRural - 1</v>
      </c>
      <c r="AI464" s="92">
        <f t="shared" si="138"/>
        <v>5</v>
      </c>
      <c r="AJ464" s="92">
        <f t="shared" si="139"/>
        <v>5</v>
      </c>
      <c r="AK464" s="92" t="str">
        <f t="shared" si="140"/>
        <v>H46ACPColombiaRural.</v>
      </c>
      <c r="AL464" s="92" t="str">
        <f t="shared" si="141"/>
        <v>H46ACPColombiaRural</v>
      </c>
      <c r="AM464" s="83"/>
      <c r="AN464" s="84"/>
      <c r="AO464" s="77"/>
    </row>
    <row r="465" spans="1:41" s="11" customFormat="1" ht="291.95" customHeight="1" x14ac:dyDescent="0.2">
      <c r="A465" s="110">
        <f>IF(ISBLANK(F465),"",COUNTA($F$2:F465))</f>
        <v>346</v>
      </c>
      <c r="B465" s="111">
        <f t="shared" si="143"/>
        <v>464</v>
      </c>
      <c r="C465" s="111">
        <v>2023</v>
      </c>
      <c r="D465" s="111" t="s">
        <v>2501</v>
      </c>
      <c r="E465" s="111" t="s">
        <v>637</v>
      </c>
      <c r="F465" s="111" t="s">
        <v>1855</v>
      </c>
      <c r="G465" s="113" t="s">
        <v>665</v>
      </c>
      <c r="H465" s="146" t="s">
        <v>1973</v>
      </c>
      <c r="I465" s="146" t="s">
        <v>1974</v>
      </c>
      <c r="J465" s="146" t="s">
        <v>3508</v>
      </c>
      <c r="K465" s="146" t="s">
        <v>3509</v>
      </c>
      <c r="L465" s="145" t="s">
        <v>3510</v>
      </c>
      <c r="M465" s="145">
        <v>1</v>
      </c>
      <c r="N465" s="150">
        <v>45636</v>
      </c>
      <c r="O465" s="150">
        <v>45838</v>
      </c>
      <c r="P465" s="118">
        <f t="shared" si="142"/>
        <v>28.857142857142858</v>
      </c>
      <c r="Q465" s="145" t="s">
        <v>3511</v>
      </c>
      <c r="R465" s="145" t="s">
        <v>3512</v>
      </c>
      <c r="S465" s="111">
        <v>0</v>
      </c>
      <c r="T465" s="119" t="s">
        <v>3513</v>
      </c>
      <c r="U465" s="120"/>
      <c r="V465" s="121">
        <f t="shared" si="127"/>
        <v>-1527.9333333333334</v>
      </c>
      <c r="W465" s="122">
        <f t="shared" si="128"/>
        <v>0</v>
      </c>
      <c r="X465" s="123">
        <f t="shared" si="129"/>
        <v>0</v>
      </c>
      <c r="Y465" s="123">
        <f t="shared" si="130"/>
        <v>0</v>
      </c>
      <c r="Z465" s="123">
        <f t="shared" si="131"/>
        <v>0</v>
      </c>
      <c r="AA465" s="111"/>
      <c r="AB465" s="111" t="str">
        <f t="shared" si="132"/>
        <v>EN TERMINO</v>
      </c>
      <c r="AC465" s="111" t="str">
        <f t="shared" si="133"/>
        <v>EN TERMINO</v>
      </c>
      <c r="AD465" s="111" t="str">
        <f t="shared" si="134"/>
        <v>EN EJECUCIÓN</v>
      </c>
      <c r="AE465" s="113" t="s">
        <v>1975</v>
      </c>
      <c r="AF465" s="98" t="str">
        <f t="shared" si="135"/>
        <v>H47ACPColombiaRural</v>
      </c>
      <c r="AG465" s="78">
        <f t="shared" si="136"/>
        <v>1</v>
      </c>
      <c r="AH465" s="78" t="str">
        <f t="shared" si="137"/>
        <v>H47ACPColombiaRural - 1</v>
      </c>
      <c r="AI465" s="92">
        <f t="shared" si="138"/>
        <v>3</v>
      </c>
      <c r="AJ465" s="92">
        <f t="shared" si="139"/>
        <v>3</v>
      </c>
      <c r="AK465" s="92" t="str">
        <f t="shared" si="140"/>
        <v>H47ACPColombiaRural.</v>
      </c>
      <c r="AL465" s="92" t="str">
        <f t="shared" si="141"/>
        <v>H47ACPColombiaRural</v>
      </c>
      <c r="AM465" s="83"/>
      <c r="AN465" s="84"/>
      <c r="AO465" s="77"/>
    </row>
    <row r="466" spans="1:41" s="11" customFormat="1" ht="291.95" customHeight="1" x14ac:dyDescent="0.2">
      <c r="A466" s="110">
        <f>IF(ISBLANK(F466),"",COUNTA($F$2:F466))</f>
        <v>347</v>
      </c>
      <c r="B466" s="111">
        <f t="shared" si="143"/>
        <v>465</v>
      </c>
      <c r="C466" s="111">
        <v>2023</v>
      </c>
      <c r="D466" s="111" t="s">
        <v>2500</v>
      </c>
      <c r="E466" s="111" t="s">
        <v>408</v>
      </c>
      <c r="F466" s="111" t="s">
        <v>408</v>
      </c>
      <c r="G466" s="113" t="s">
        <v>1703</v>
      </c>
      <c r="H466" s="146" t="s">
        <v>1704</v>
      </c>
      <c r="I466" s="146" t="s">
        <v>1705</v>
      </c>
      <c r="J466" s="119" t="s">
        <v>1706</v>
      </c>
      <c r="K466" s="119" t="s">
        <v>1707</v>
      </c>
      <c r="L466" s="151" t="s">
        <v>1708</v>
      </c>
      <c r="M466" s="151">
        <v>1</v>
      </c>
      <c r="N466" s="152">
        <v>45107</v>
      </c>
      <c r="O466" s="152">
        <v>45260</v>
      </c>
      <c r="P466" s="118">
        <f t="shared" si="142"/>
        <v>21.857142857142858</v>
      </c>
      <c r="Q466" s="145" t="s">
        <v>1700</v>
      </c>
      <c r="R466" s="145" t="s">
        <v>1701</v>
      </c>
      <c r="S466" s="111">
        <v>0.5</v>
      </c>
      <c r="T466" s="119"/>
      <c r="U466" s="120"/>
      <c r="V466" s="121">
        <f t="shared" si="127"/>
        <v>-1508.6666666666667</v>
      </c>
      <c r="W466" s="122">
        <f t="shared" si="128"/>
        <v>50</v>
      </c>
      <c r="X466" s="123">
        <f t="shared" si="129"/>
        <v>10.928571428571429</v>
      </c>
      <c r="Y466" s="123">
        <f t="shared" si="130"/>
        <v>10.928571428571429</v>
      </c>
      <c r="Z466" s="123">
        <f t="shared" si="131"/>
        <v>21.857142857142858</v>
      </c>
      <c r="AA466" s="111"/>
      <c r="AB466" s="111" t="str">
        <f t="shared" si="132"/>
        <v>VENCIDA</v>
      </c>
      <c r="AC466" s="111" t="str">
        <f t="shared" si="133"/>
        <v>VENCIDO</v>
      </c>
      <c r="AD466" s="111" t="str">
        <f t="shared" si="134"/>
        <v>VENCIDA</v>
      </c>
      <c r="AE466" s="113" t="s">
        <v>1702</v>
      </c>
      <c r="AF466" s="98" t="str">
        <f t="shared" si="135"/>
        <v>H2AF2022</v>
      </c>
      <c r="AG466" s="78">
        <f t="shared" si="136"/>
        <v>1</v>
      </c>
      <c r="AH466" s="78" t="str">
        <f t="shared" si="137"/>
        <v>H2AF2022 - 1</v>
      </c>
      <c r="AI466" s="92">
        <f t="shared" si="138"/>
        <v>1</v>
      </c>
      <c r="AJ466" s="92">
        <f t="shared" si="139"/>
        <v>1</v>
      </c>
      <c r="AK466" s="92" t="str">
        <f t="shared" si="140"/>
        <v>H2AF2022.</v>
      </c>
      <c r="AL466" s="92" t="str">
        <f t="shared" si="141"/>
        <v>H2AF2022</v>
      </c>
      <c r="AM466" s="83"/>
      <c r="AN466" s="84"/>
      <c r="AO466" s="77"/>
    </row>
    <row r="467" spans="1:41" s="11" customFormat="1" ht="291.95" customHeight="1" x14ac:dyDescent="0.2">
      <c r="A467" s="110">
        <f>IF(ISBLANK(F467),"",COUNTA($F$2:F467))</f>
        <v>348</v>
      </c>
      <c r="B467" s="111">
        <f t="shared" si="143"/>
        <v>466</v>
      </c>
      <c r="C467" s="111">
        <v>2023</v>
      </c>
      <c r="D467" s="111" t="s">
        <v>2500</v>
      </c>
      <c r="E467" s="111" t="s">
        <v>637</v>
      </c>
      <c r="F467" s="111" t="s">
        <v>407</v>
      </c>
      <c r="G467" s="113" t="s">
        <v>1703</v>
      </c>
      <c r="H467" s="146" t="s">
        <v>1709</v>
      </c>
      <c r="I467" s="146" t="s">
        <v>1710</v>
      </c>
      <c r="J467" s="119" t="s">
        <v>3363</v>
      </c>
      <c r="K467" s="119" t="s">
        <v>3364</v>
      </c>
      <c r="L467" s="151" t="s">
        <v>3365</v>
      </c>
      <c r="M467" s="151">
        <v>1</v>
      </c>
      <c r="N467" s="152">
        <v>45566</v>
      </c>
      <c r="O467" s="152">
        <v>45657</v>
      </c>
      <c r="P467" s="118">
        <f t="shared" si="142"/>
        <v>13</v>
      </c>
      <c r="Q467" s="145" t="s">
        <v>1700</v>
      </c>
      <c r="R467" s="145" t="s">
        <v>1701</v>
      </c>
      <c r="S467" s="111">
        <v>0</v>
      </c>
      <c r="T467" s="119" t="s">
        <v>3367</v>
      </c>
      <c r="U467" s="120"/>
      <c r="V467" s="121">
        <f t="shared" si="127"/>
        <v>-1521.9</v>
      </c>
      <c r="W467" s="122">
        <f t="shared" si="128"/>
        <v>0</v>
      </c>
      <c r="X467" s="123">
        <f t="shared" si="129"/>
        <v>0</v>
      </c>
      <c r="Y467" s="123">
        <f t="shared" si="130"/>
        <v>0</v>
      </c>
      <c r="Z467" s="123">
        <f t="shared" si="131"/>
        <v>13</v>
      </c>
      <c r="AA467" s="111" t="s">
        <v>3366</v>
      </c>
      <c r="AB467" s="111" t="str">
        <f t="shared" si="132"/>
        <v>PRÓXIMA A VENCER</v>
      </c>
      <c r="AC467" s="111" t="str">
        <f t="shared" si="133"/>
        <v>PRÓXIMO A VENCER</v>
      </c>
      <c r="AD467" s="111" t="str">
        <f t="shared" si="134"/>
        <v>EN EJECUCIÓN</v>
      </c>
      <c r="AE467" s="113" t="s">
        <v>1702</v>
      </c>
      <c r="AF467" s="98" t="str">
        <f t="shared" si="135"/>
        <v>H3AF2022</v>
      </c>
      <c r="AG467" s="78">
        <f t="shared" si="136"/>
        <v>1</v>
      </c>
      <c r="AH467" s="78" t="str">
        <f t="shared" si="137"/>
        <v>H3AF2022 - 1</v>
      </c>
      <c r="AI467" s="92">
        <f t="shared" si="138"/>
        <v>2</v>
      </c>
      <c r="AJ467" s="92">
        <f t="shared" si="139"/>
        <v>2</v>
      </c>
      <c r="AK467" s="92" t="str">
        <f t="shared" si="140"/>
        <v>H3AF2022.</v>
      </c>
      <c r="AL467" s="92" t="str">
        <f t="shared" si="141"/>
        <v>H3AF2022</v>
      </c>
      <c r="AM467" s="83"/>
      <c r="AN467" s="84"/>
      <c r="AO467" s="77"/>
    </row>
    <row r="468" spans="1:41" s="11" customFormat="1" ht="291.95" customHeight="1" x14ac:dyDescent="0.2">
      <c r="A468" s="110">
        <f>IF(ISBLANK(F468),"",COUNTA($F$2:F468))</f>
        <v>349</v>
      </c>
      <c r="B468" s="111">
        <f t="shared" si="143"/>
        <v>467</v>
      </c>
      <c r="C468" s="111">
        <v>2023</v>
      </c>
      <c r="D468" s="111" t="s">
        <v>2500</v>
      </c>
      <c r="E468" s="111" t="s">
        <v>408</v>
      </c>
      <c r="F468" s="111" t="s">
        <v>408</v>
      </c>
      <c r="G468" s="113" t="s">
        <v>1711</v>
      </c>
      <c r="H468" s="146" t="s">
        <v>1712</v>
      </c>
      <c r="I468" s="146" t="s">
        <v>1713</v>
      </c>
      <c r="J468" s="119" t="s">
        <v>1714</v>
      </c>
      <c r="K468" s="119" t="s">
        <v>1715</v>
      </c>
      <c r="L468" s="151" t="s">
        <v>1716</v>
      </c>
      <c r="M468" s="151">
        <v>1</v>
      </c>
      <c r="N468" s="152">
        <v>45107</v>
      </c>
      <c r="O468" s="152">
        <v>45731</v>
      </c>
      <c r="P468" s="118">
        <f t="shared" si="142"/>
        <v>89.142857142857139</v>
      </c>
      <c r="Q468" s="145" t="s">
        <v>1700</v>
      </c>
      <c r="R468" s="145" t="s">
        <v>1701</v>
      </c>
      <c r="S468" s="111">
        <v>0.2</v>
      </c>
      <c r="T468" s="119" t="s">
        <v>3533</v>
      </c>
      <c r="U468" s="120"/>
      <c r="V468" s="121">
        <f t="shared" si="127"/>
        <v>-1524.3666666666666</v>
      </c>
      <c r="W468" s="122">
        <f t="shared" si="128"/>
        <v>20</v>
      </c>
      <c r="X468" s="123">
        <f t="shared" si="129"/>
        <v>17.828571428571426</v>
      </c>
      <c r="Y468" s="123">
        <f t="shared" si="130"/>
        <v>0</v>
      </c>
      <c r="Z468" s="123">
        <f t="shared" si="131"/>
        <v>0</v>
      </c>
      <c r="AA468" s="111"/>
      <c r="AB468" s="111" t="str">
        <f t="shared" si="132"/>
        <v>CON AVANCE</v>
      </c>
      <c r="AC468" s="111" t="str">
        <f t="shared" si="133"/>
        <v>CON AVANCE</v>
      </c>
      <c r="AD468" s="111" t="str">
        <f t="shared" si="134"/>
        <v>EN EJECUCIÓN</v>
      </c>
      <c r="AE468" s="113" t="s">
        <v>1702</v>
      </c>
      <c r="AF468" s="98" t="str">
        <f t="shared" si="135"/>
        <v>H4AF2022</v>
      </c>
      <c r="AG468" s="78">
        <f t="shared" si="136"/>
        <v>1</v>
      </c>
      <c r="AH468" s="78" t="str">
        <f t="shared" si="137"/>
        <v>H4AF2022 - 1</v>
      </c>
      <c r="AI468" s="92">
        <f t="shared" si="138"/>
        <v>4</v>
      </c>
      <c r="AJ468" s="92">
        <f t="shared" si="139"/>
        <v>4</v>
      </c>
      <c r="AK468" s="92" t="str">
        <f t="shared" si="140"/>
        <v>H4AF2022.</v>
      </c>
      <c r="AL468" s="92" t="str">
        <f t="shared" si="141"/>
        <v>H4AF2022</v>
      </c>
      <c r="AM468" s="83"/>
      <c r="AN468" s="84"/>
      <c r="AO468" s="77"/>
    </row>
    <row r="469" spans="1:41" s="11" customFormat="1" ht="291.95" customHeight="1" x14ac:dyDescent="0.2">
      <c r="A469" s="110">
        <f>IF(ISBLANK(F469),"",COUNTA($F$2:F469))</f>
        <v>350</v>
      </c>
      <c r="B469" s="111">
        <f t="shared" si="143"/>
        <v>468</v>
      </c>
      <c r="C469" s="111">
        <v>2023</v>
      </c>
      <c r="D469" s="111" t="s">
        <v>2500</v>
      </c>
      <c r="E469" s="111" t="s">
        <v>637</v>
      </c>
      <c r="F469" s="111" t="s">
        <v>407</v>
      </c>
      <c r="G469" s="113" t="s">
        <v>1497</v>
      </c>
      <c r="H469" s="146" t="s">
        <v>2714</v>
      </c>
      <c r="I469" s="146" t="s">
        <v>1717</v>
      </c>
      <c r="J469" s="119" t="s">
        <v>2715</v>
      </c>
      <c r="K469" s="119" t="s">
        <v>1719</v>
      </c>
      <c r="L469" s="151" t="s">
        <v>1720</v>
      </c>
      <c r="M469" s="151">
        <v>1</v>
      </c>
      <c r="N469" s="152">
        <v>45078</v>
      </c>
      <c r="O469" s="152">
        <v>45444</v>
      </c>
      <c r="P469" s="118">
        <f t="shared" si="142"/>
        <v>52.285714285714285</v>
      </c>
      <c r="Q469" s="145" t="s">
        <v>1051</v>
      </c>
      <c r="R469" s="145" t="s">
        <v>1721</v>
      </c>
      <c r="S469" s="111">
        <v>1</v>
      </c>
      <c r="T469" s="119" t="s">
        <v>2710</v>
      </c>
      <c r="U469" s="120">
        <v>45448</v>
      </c>
      <c r="V469" s="121">
        <f t="shared" si="127"/>
        <v>0.13333333333333333</v>
      </c>
      <c r="W469" s="122">
        <f t="shared" si="128"/>
        <v>100</v>
      </c>
      <c r="X469" s="123">
        <f t="shared" si="129"/>
        <v>52.285714285714285</v>
      </c>
      <c r="Y469" s="123">
        <f t="shared" si="130"/>
        <v>52.285714285714285</v>
      </c>
      <c r="Z469" s="123">
        <f t="shared" si="131"/>
        <v>52.285714285714285</v>
      </c>
      <c r="AA469" s="111"/>
      <c r="AB469" s="111" t="str">
        <f t="shared" si="132"/>
        <v>CUMPLIDA</v>
      </c>
      <c r="AC469" s="111" t="str">
        <f t="shared" si="133"/>
        <v>CUMPLIDO</v>
      </c>
      <c r="AD469" s="111" t="str">
        <f t="shared" si="134"/>
        <v>CUMPLIDA PENDIENTE DE REVISIÓN DE LA CGR</v>
      </c>
      <c r="AE469" s="113" t="s">
        <v>1702</v>
      </c>
      <c r="AF469" s="98" t="str">
        <f t="shared" si="135"/>
        <v>H6AF2022</v>
      </c>
      <c r="AG469" s="78">
        <f t="shared" si="136"/>
        <v>1</v>
      </c>
      <c r="AH469" s="78" t="str">
        <f t="shared" si="137"/>
        <v>H6AF2022 - 1</v>
      </c>
      <c r="AI469" s="92">
        <f t="shared" si="138"/>
        <v>5</v>
      </c>
      <c r="AJ469" s="92">
        <f t="shared" si="139"/>
        <v>5</v>
      </c>
      <c r="AK469" s="92" t="str">
        <f t="shared" si="140"/>
        <v>H6AF2022.</v>
      </c>
      <c r="AL469" s="92" t="str">
        <f t="shared" si="141"/>
        <v>H6AF2022</v>
      </c>
      <c r="AM469" s="83"/>
      <c r="AN469" s="84"/>
      <c r="AO469" s="77"/>
    </row>
    <row r="470" spans="1:41" s="11" customFormat="1" ht="291.95" customHeight="1" x14ac:dyDescent="0.2">
      <c r="A470" s="110">
        <f>IF(ISBLANK(F470),"",COUNTA($F$2:F470))</f>
        <v>351</v>
      </c>
      <c r="B470" s="111">
        <f t="shared" si="143"/>
        <v>469</v>
      </c>
      <c r="C470" s="111">
        <v>2023</v>
      </c>
      <c r="D470" s="111" t="s">
        <v>2498</v>
      </c>
      <c r="E470" s="111" t="s">
        <v>637</v>
      </c>
      <c r="F470" s="111" t="s">
        <v>407</v>
      </c>
      <c r="G470" s="113" t="s">
        <v>1722</v>
      </c>
      <c r="H470" s="146" t="s">
        <v>2099</v>
      </c>
      <c r="I470" s="146" t="s">
        <v>1723</v>
      </c>
      <c r="J470" s="119" t="s">
        <v>1724</v>
      </c>
      <c r="K470" s="119" t="s">
        <v>1724</v>
      </c>
      <c r="L470" s="151" t="s">
        <v>1725</v>
      </c>
      <c r="M470" s="151">
        <v>1</v>
      </c>
      <c r="N470" s="152">
        <v>45107</v>
      </c>
      <c r="O470" s="152">
        <v>45350</v>
      </c>
      <c r="P470" s="118">
        <f t="shared" si="142"/>
        <v>34.714285714285715</v>
      </c>
      <c r="Q470" s="145" t="s">
        <v>1726</v>
      </c>
      <c r="R470" s="145" t="s">
        <v>1727</v>
      </c>
      <c r="S470" s="111">
        <v>1</v>
      </c>
      <c r="T470" s="119"/>
      <c r="U470" s="120">
        <v>45369</v>
      </c>
      <c r="V470" s="121">
        <f t="shared" si="127"/>
        <v>0.6333333333333333</v>
      </c>
      <c r="W470" s="122">
        <f t="shared" si="128"/>
        <v>100</v>
      </c>
      <c r="X470" s="123">
        <f t="shared" si="129"/>
        <v>34.714285714285715</v>
      </c>
      <c r="Y470" s="123">
        <f t="shared" si="130"/>
        <v>34.714285714285715</v>
      </c>
      <c r="Z470" s="123">
        <f t="shared" si="131"/>
        <v>34.714285714285715</v>
      </c>
      <c r="AA470" s="111"/>
      <c r="AB470" s="111" t="str">
        <f t="shared" si="132"/>
        <v>CUMPLIDA</v>
      </c>
      <c r="AC470" s="111" t="str">
        <f t="shared" si="133"/>
        <v>CUMPLIDO</v>
      </c>
      <c r="AD470" s="111" t="str">
        <f t="shared" si="134"/>
        <v>CUMPLIDA PENDIENTE DE REVISIÓN DE LA CGR</v>
      </c>
      <c r="AE470" s="113" t="s">
        <v>1702</v>
      </c>
      <c r="AF470" s="98" t="str">
        <f t="shared" si="135"/>
        <v>H9AF2022</v>
      </c>
      <c r="AG470" s="78">
        <f t="shared" si="136"/>
        <v>1</v>
      </c>
      <c r="AH470" s="78" t="str">
        <f t="shared" si="137"/>
        <v>H9AF2022 - 1</v>
      </c>
      <c r="AI470" s="92">
        <f t="shared" si="138"/>
        <v>5</v>
      </c>
      <c r="AJ470" s="92">
        <f t="shared" si="139"/>
        <v>5</v>
      </c>
      <c r="AK470" s="92" t="str">
        <f t="shared" si="140"/>
        <v>H9AF2022.</v>
      </c>
      <c r="AL470" s="92" t="str">
        <f t="shared" si="141"/>
        <v>H9AF2022</v>
      </c>
      <c r="AM470" s="83"/>
      <c r="AN470" s="84"/>
      <c r="AO470" s="77"/>
    </row>
    <row r="471" spans="1:41" s="11" customFormat="1" ht="291.95" customHeight="1" x14ac:dyDescent="0.2">
      <c r="A471" s="110" t="str">
        <f>IF(ISBLANK(F471),"",COUNTA($F$2:F471))</f>
        <v/>
      </c>
      <c r="B471" s="111">
        <f t="shared" si="143"/>
        <v>470</v>
      </c>
      <c r="C471" s="111">
        <v>2023</v>
      </c>
      <c r="D471" s="111" t="s">
        <v>2498</v>
      </c>
      <c r="E471" s="111"/>
      <c r="F471" s="111"/>
      <c r="G471" s="113" t="s">
        <v>1722</v>
      </c>
      <c r="H471" s="146" t="s">
        <v>2100</v>
      </c>
      <c r="I471" s="146" t="s">
        <v>1723</v>
      </c>
      <c r="J471" s="119" t="s">
        <v>2101</v>
      </c>
      <c r="K471" s="119" t="s">
        <v>2102</v>
      </c>
      <c r="L471" s="151" t="s">
        <v>2103</v>
      </c>
      <c r="M471" s="151">
        <v>14</v>
      </c>
      <c r="N471" s="152">
        <v>45230</v>
      </c>
      <c r="O471" s="152">
        <v>45657</v>
      </c>
      <c r="P471" s="118">
        <f t="shared" si="142"/>
        <v>61</v>
      </c>
      <c r="Q471" s="145" t="s">
        <v>457</v>
      </c>
      <c r="R471" s="145" t="s">
        <v>1824</v>
      </c>
      <c r="S471" s="111">
        <v>14</v>
      </c>
      <c r="T471" s="119" t="s">
        <v>2540</v>
      </c>
      <c r="U471" s="120">
        <v>45476</v>
      </c>
      <c r="V471" s="121">
        <f t="shared" si="127"/>
        <v>-6.0333333333333332</v>
      </c>
      <c r="W471" s="122">
        <f t="shared" si="128"/>
        <v>100</v>
      </c>
      <c r="X471" s="123">
        <f t="shared" si="129"/>
        <v>61</v>
      </c>
      <c r="Y471" s="123">
        <f t="shared" si="130"/>
        <v>61</v>
      </c>
      <c r="Z471" s="123">
        <f t="shared" si="131"/>
        <v>61</v>
      </c>
      <c r="AA471" s="111"/>
      <c r="AB471" s="111" t="str">
        <f t="shared" si="132"/>
        <v>CUMPLIDA</v>
      </c>
      <c r="AC471" s="111" t="str">
        <f t="shared" si="133"/>
        <v/>
      </c>
      <c r="AD471" s="111" t="str">
        <f t="shared" si="134"/>
        <v>CUMPLIDA PENDIENTE DE REVISIÓN DE LA CGR</v>
      </c>
      <c r="AE471" s="113" t="s">
        <v>1702</v>
      </c>
      <c r="AF471" s="98" t="str">
        <f t="shared" si="135"/>
        <v>H9AF2022</v>
      </c>
      <c r="AG471" s="78">
        <f t="shared" si="136"/>
        <v>2</v>
      </c>
      <c r="AH471" s="78" t="str">
        <f t="shared" si="137"/>
        <v>H9AF2022 - 2</v>
      </c>
      <c r="AI471" s="92">
        <f t="shared" si="138"/>
        <v>5</v>
      </c>
      <c r="AJ471" s="92">
        <f t="shared" si="139"/>
        <v>5</v>
      </c>
      <c r="AK471" s="92" t="str">
        <f t="shared" si="140"/>
        <v>H9AF2022.</v>
      </c>
      <c r="AL471" s="92" t="str">
        <f t="shared" si="141"/>
        <v>H9AF2022</v>
      </c>
      <c r="AM471" s="83"/>
      <c r="AN471" s="84"/>
      <c r="AO471" s="77"/>
    </row>
    <row r="472" spans="1:41" s="11" customFormat="1" ht="291.95" customHeight="1" x14ac:dyDescent="0.2">
      <c r="A472" s="110">
        <f>IF(ISBLANK(F472),"",COUNTA($F$2:F472))</f>
        <v>352</v>
      </c>
      <c r="B472" s="111">
        <f t="shared" si="143"/>
        <v>471</v>
      </c>
      <c r="C472" s="111">
        <v>2023</v>
      </c>
      <c r="D472" s="111" t="s">
        <v>2498</v>
      </c>
      <c r="E472" s="111" t="s">
        <v>637</v>
      </c>
      <c r="F472" s="111" t="s">
        <v>407</v>
      </c>
      <c r="G472" s="113" t="s">
        <v>1499</v>
      </c>
      <c r="H472" s="146" t="s">
        <v>1728</v>
      </c>
      <c r="I472" s="146" t="s">
        <v>1729</v>
      </c>
      <c r="J472" s="119" t="s">
        <v>1730</v>
      </c>
      <c r="K472" s="119" t="s">
        <v>1731</v>
      </c>
      <c r="L472" s="151" t="s">
        <v>1732</v>
      </c>
      <c r="M472" s="151">
        <v>2</v>
      </c>
      <c r="N472" s="152">
        <v>45139</v>
      </c>
      <c r="O472" s="152">
        <v>45230</v>
      </c>
      <c r="P472" s="118">
        <f t="shared" si="142"/>
        <v>13</v>
      </c>
      <c r="Q472" s="145" t="s">
        <v>1733</v>
      </c>
      <c r="R472" s="145" t="s">
        <v>1734</v>
      </c>
      <c r="S472" s="111">
        <v>2</v>
      </c>
      <c r="T472" s="119"/>
      <c r="U472" s="120">
        <v>45343</v>
      </c>
      <c r="V472" s="121">
        <f t="shared" si="127"/>
        <v>3.7666666666666666</v>
      </c>
      <c r="W472" s="122">
        <f t="shared" si="128"/>
        <v>100</v>
      </c>
      <c r="X472" s="123">
        <f t="shared" si="129"/>
        <v>13</v>
      </c>
      <c r="Y472" s="123">
        <f t="shared" si="130"/>
        <v>13</v>
      </c>
      <c r="Z472" s="123">
        <f t="shared" si="131"/>
        <v>13</v>
      </c>
      <c r="AA472" s="111"/>
      <c r="AB472" s="111" t="str">
        <f t="shared" si="132"/>
        <v>CUMPLIDA</v>
      </c>
      <c r="AC472" s="111" t="str">
        <f t="shared" si="133"/>
        <v>CUMPLIDO</v>
      </c>
      <c r="AD472" s="111" t="str">
        <f t="shared" si="134"/>
        <v>CUMPLIDA PENDIENTE DE REVISIÓN DE LA CGR</v>
      </c>
      <c r="AE472" s="113" t="s">
        <v>1702</v>
      </c>
      <c r="AF472" s="98" t="str">
        <f t="shared" si="135"/>
        <v>H10AF2022</v>
      </c>
      <c r="AG472" s="78">
        <f t="shared" si="136"/>
        <v>1</v>
      </c>
      <c r="AH472" s="78" t="str">
        <f t="shared" si="137"/>
        <v>H10AF2022 - 1</v>
      </c>
      <c r="AI472" s="92">
        <f t="shared" si="138"/>
        <v>5</v>
      </c>
      <c r="AJ472" s="92">
        <f t="shared" si="139"/>
        <v>5</v>
      </c>
      <c r="AK472" s="92" t="str">
        <f t="shared" si="140"/>
        <v>H10AF2022.</v>
      </c>
      <c r="AL472" s="92" t="str">
        <f t="shared" si="141"/>
        <v>H10AF2022</v>
      </c>
      <c r="AM472" s="83"/>
      <c r="AN472" s="84"/>
      <c r="AO472" s="77"/>
    </row>
    <row r="473" spans="1:41" s="11" customFormat="1" ht="291.95" customHeight="1" x14ac:dyDescent="0.2">
      <c r="A473" s="110">
        <f>IF(ISBLANK(F473),"",COUNTA($F$2:F473))</f>
        <v>353</v>
      </c>
      <c r="B473" s="111">
        <f t="shared" si="143"/>
        <v>472</v>
      </c>
      <c r="C473" s="111">
        <v>2023</v>
      </c>
      <c r="D473" s="111" t="s">
        <v>2498</v>
      </c>
      <c r="E473" s="111" t="s">
        <v>637</v>
      </c>
      <c r="F473" s="111" t="s">
        <v>407</v>
      </c>
      <c r="G473" s="113" t="s">
        <v>1499</v>
      </c>
      <c r="H473" s="146" t="s">
        <v>1735</v>
      </c>
      <c r="I473" s="146" t="s">
        <v>1736</v>
      </c>
      <c r="J473" s="119" t="s">
        <v>1730</v>
      </c>
      <c r="K473" s="119" t="s">
        <v>1731</v>
      </c>
      <c r="L473" s="151" t="s">
        <v>1732</v>
      </c>
      <c r="M473" s="151">
        <v>2</v>
      </c>
      <c r="N473" s="152">
        <v>45139</v>
      </c>
      <c r="O473" s="152">
        <v>45230</v>
      </c>
      <c r="P473" s="118">
        <f t="shared" si="142"/>
        <v>13</v>
      </c>
      <c r="Q473" s="151" t="s">
        <v>283</v>
      </c>
      <c r="R473" s="145" t="s">
        <v>1734</v>
      </c>
      <c r="S473" s="111">
        <v>2</v>
      </c>
      <c r="T473" s="119"/>
      <c r="U473" s="120">
        <v>45343</v>
      </c>
      <c r="V473" s="121">
        <f t="shared" si="127"/>
        <v>3.7666666666666666</v>
      </c>
      <c r="W473" s="122">
        <f t="shared" si="128"/>
        <v>100</v>
      </c>
      <c r="X473" s="123">
        <f t="shared" si="129"/>
        <v>13</v>
      </c>
      <c r="Y473" s="123">
        <f t="shared" si="130"/>
        <v>13</v>
      </c>
      <c r="Z473" s="123">
        <f t="shared" si="131"/>
        <v>13</v>
      </c>
      <c r="AA473" s="111"/>
      <c r="AB473" s="111" t="str">
        <f t="shared" si="132"/>
        <v>CUMPLIDA</v>
      </c>
      <c r="AC473" s="111" t="str">
        <f t="shared" si="133"/>
        <v>CUMPLIDO</v>
      </c>
      <c r="AD473" s="111" t="str">
        <f t="shared" si="134"/>
        <v>CUMPLIDA PENDIENTE DE REVISIÓN DE LA CGR</v>
      </c>
      <c r="AE473" s="113" t="s">
        <v>1702</v>
      </c>
      <c r="AF473" s="98" t="str">
        <f t="shared" si="135"/>
        <v>H11AF2022</v>
      </c>
      <c r="AG473" s="78">
        <f t="shared" si="136"/>
        <v>1</v>
      </c>
      <c r="AH473" s="78" t="str">
        <f t="shared" si="137"/>
        <v>H11AF2022 - 1</v>
      </c>
      <c r="AI473" s="92">
        <f t="shared" si="138"/>
        <v>5</v>
      </c>
      <c r="AJ473" s="92">
        <f t="shared" si="139"/>
        <v>5</v>
      </c>
      <c r="AK473" s="92" t="str">
        <f t="shared" si="140"/>
        <v>H11AF2022.</v>
      </c>
      <c r="AL473" s="92" t="str">
        <f t="shared" si="141"/>
        <v>H11AF2022</v>
      </c>
      <c r="AM473" s="83"/>
      <c r="AN473" s="84"/>
      <c r="AO473" s="77"/>
    </row>
    <row r="474" spans="1:41" s="11" customFormat="1" ht="291.95" customHeight="1" x14ac:dyDescent="0.2">
      <c r="A474" s="110">
        <f>IF(ISBLANK(F474),"",COUNTA($F$2:F474))</f>
        <v>354</v>
      </c>
      <c r="B474" s="111">
        <f t="shared" si="143"/>
        <v>473</v>
      </c>
      <c r="C474" s="111">
        <v>2023</v>
      </c>
      <c r="D474" s="111" t="s">
        <v>2498</v>
      </c>
      <c r="E474" s="111" t="s">
        <v>637</v>
      </c>
      <c r="F474" s="111" t="s">
        <v>407</v>
      </c>
      <c r="G474" s="113" t="s">
        <v>1499</v>
      </c>
      <c r="H474" s="146" t="s">
        <v>1737</v>
      </c>
      <c r="I474" s="146" t="s">
        <v>1738</v>
      </c>
      <c r="J474" s="119" t="s">
        <v>3368</v>
      </c>
      <c r="K474" s="119" t="s">
        <v>3369</v>
      </c>
      <c r="L474" s="151" t="s">
        <v>3371</v>
      </c>
      <c r="M474" s="151">
        <v>1</v>
      </c>
      <c r="N474" s="152">
        <v>45583</v>
      </c>
      <c r="O474" s="152">
        <v>45657</v>
      </c>
      <c r="P474" s="118">
        <f t="shared" si="142"/>
        <v>10.571428571428571</v>
      </c>
      <c r="Q474" s="145" t="s">
        <v>1049</v>
      </c>
      <c r="R474" s="145" t="s">
        <v>1739</v>
      </c>
      <c r="S474" s="111">
        <v>0</v>
      </c>
      <c r="T474" s="119" t="s">
        <v>3370</v>
      </c>
      <c r="U474" s="120"/>
      <c r="V474" s="121">
        <f t="shared" si="127"/>
        <v>-1521.9</v>
      </c>
      <c r="W474" s="122">
        <f t="shared" si="128"/>
        <v>0</v>
      </c>
      <c r="X474" s="123">
        <f t="shared" si="129"/>
        <v>0</v>
      </c>
      <c r="Y474" s="123">
        <f t="shared" si="130"/>
        <v>0</v>
      </c>
      <c r="Z474" s="123">
        <f t="shared" si="131"/>
        <v>10.571428571428571</v>
      </c>
      <c r="AA474" s="111" t="s">
        <v>3366</v>
      </c>
      <c r="AB474" s="111" t="str">
        <f t="shared" si="132"/>
        <v>PRÓXIMA A VENCER</v>
      </c>
      <c r="AC474" s="111" t="str">
        <f t="shared" si="133"/>
        <v>PRÓXIMO A VENCER</v>
      </c>
      <c r="AD474" s="111" t="str">
        <f t="shared" si="134"/>
        <v>EN EJECUCIÓN</v>
      </c>
      <c r="AE474" s="113" t="s">
        <v>1702</v>
      </c>
      <c r="AF474" s="98" t="str">
        <f t="shared" si="135"/>
        <v>H12AF2022</v>
      </c>
      <c r="AG474" s="78">
        <f t="shared" si="136"/>
        <v>1</v>
      </c>
      <c r="AH474" s="78" t="str">
        <f t="shared" si="137"/>
        <v>H12AF2022 - 1</v>
      </c>
      <c r="AI474" s="92">
        <f t="shared" si="138"/>
        <v>2</v>
      </c>
      <c r="AJ474" s="92">
        <f t="shared" si="139"/>
        <v>2</v>
      </c>
      <c r="AK474" s="92" t="str">
        <f t="shared" si="140"/>
        <v>H12AF2022.</v>
      </c>
      <c r="AL474" s="92" t="str">
        <f t="shared" si="141"/>
        <v>H12AF2022</v>
      </c>
      <c r="AM474" s="83"/>
      <c r="AN474" s="84"/>
      <c r="AO474" s="77"/>
    </row>
    <row r="475" spans="1:41" s="11" customFormat="1" ht="291.95" customHeight="1" x14ac:dyDescent="0.2">
      <c r="A475" s="110">
        <f>IF(ISBLANK(F475),"",COUNTA($F$2:F475))</f>
        <v>355</v>
      </c>
      <c r="B475" s="111">
        <f t="shared" si="143"/>
        <v>474</v>
      </c>
      <c r="C475" s="111">
        <v>2023</v>
      </c>
      <c r="D475" s="111" t="s">
        <v>2498</v>
      </c>
      <c r="E475" s="111" t="s">
        <v>637</v>
      </c>
      <c r="F475" s="111" t="s">
        <v>407</v>
      </c>
      <c r="G475" s="113" t="s">
        <v>1499</v>
      </c>
      <c r="H475" s="146" t="s">
        <v>1740</v>
      </c>
      <c r="I475" s="146" t="s">
        <v>1741</v>
      </c>
      <c r="J475" s="119" t="s">
        <v>1730</v>
      </c>
      <c r="K475" s="119" t="s">
        <v>1731</v>
      </c>
      <c r="L475" s="151" t="s">
        <v>1732</v>
      </c>
      <c r="M475" s="151">
        <v>2</v>
      </c>
      <c r="N475" s="152">
        <v>45139</v>
      </c>
      <c r="O475" s="152">
        <v>45230</v>
      </c>
      <c r="P475" s="118">
        <f t="shared" si="142"/>
        <v>13</v>
      </c>
      <c r="Q475" s="145" t="s">
        <v>1401</v>
      </c>
      <c r="R475" s="145" t="s">
        <v>1734</v>
      </c>
      <c r="S475" s="111">
        <v>2</v>
      </c>
      <c r="T475" s="119"/>
      <c r="U475" s="120">
        <v>45322</v>
      </c>
      <c r="V475" s="121">
        <f t="shared" si="127"/>
        <v>3.0666666666666669</v>
      </c>
      <c r="W475" s="122">
        <f t="shared" si="128"/>
        <v>100</v>
      </c>
      <c r="X475" s="123">
        <f t="shared" si="129"/>
        <v>13</v>
      </c>
      <c r="Y475" s="123">
        <f t="shared" si="130"/>
        <v>13</v>
      </c>
      <c r="Z475" s="123">
        <f t="shared" si="131"/>
        <v>13</v>
      </c>
      <c r="AA475" s="111"/>
      <c r="AB475" s="111" t="str">
        <f t="shared" si="132"/>
        <v>CUMPLIDA</v>
      </c>
      <c r="AC475" s="111" t="str">
        <f t="shared" si="133"/>
        <v>CUMPLIDO</v>
      </c>
      <c r="AD475" s="111" t="str">
        <f t="shared" si="134"/>
        <v>CUMPLIDA PENDIENTE DE REVISIÓN DE LA CGR</v>
      </c>
      <c r="AE475" s="113" t="s">
        <v>1702</v>
      </c>
      <c r="AF475" s="98" t="str">
        <f t="shared" si="135"/>
        <v>H13AF2022</v>
      </c>
      <c r="AG475" s="78">
        <f t="shared" si="136"/>
        <v>1</v>
      </c>
      <c r="AH475" s="78" t="str">
        <f t="shared" si="137"/>
        <v>H13AF2022 - 1</v>
      </c>
      <c r="AI475" s="92">
        <f t="shared" si="138"/>
        <v>5</v>
      </c>
      <c r="AJ475" s="92">
        <f t="shared" si="139"/>
        <v>5</v>
      </c>
      <c r="AK475" s="92" t="str">
        <f t="shared" si="140"/>
        <v>H13AF2022.</v>
      </c>
      <c r="AL475" s="92" t="str">
        <f t="shared" si="141"/>
        <v>H13AF2022</v>
      </c>
      <c r="AM475" s="83"/>
      <c r="AN475" s="84"/>
      <c r="AO475" s="77"/>
    </row>
    <row r="476" spans="1:41" s="11" customFormat="1" ht="291.95" customHeight="1" x14ac:dyDescent="0.2">
      <c r="A476" s="110">
        <f>IF(ISBLANK(F476),"",COUNTA($F$2:F476))</f>
        <v>356</v>
      </c>
      <c r="B476" s="111">
        <f t="shared" si="143"/>
        <v>475</v>
      </c>
      <c r="C476" s="111">
        <v>2023</v>
      </c>
      <c r="D476" s="111" t="s">
        <v>2498</v>
      </c>
      <c r="E476" s="111" t="s">
        <v>637</v>
      </c>
      <c r="F476" s="111" t="s">
        <v>407</v>
      </c>
      <c r="G476" s="112" t="s">
        <v>759</v>
      </c>
      <c r="H476" s="146" t="s">
        <v>1742</v>
      </c>
      <c r="I476" s="146" t="s">
        <v>1743</v>
      </c>
      <c r="J476" s="119" t="s">
        <v>1730</v>
      </c>
      <c r="K476" s="119" t="s">
        <v>1731</v>
      </c>
      <c r="L476" s="151" t="s">
        <v>1732</v>
      </c>
      <c r="M476" s="151">
        <v>2</v>
      </c>
      <c r="N476" s="152">
        <v>45139</v>
      </c>
      <c r="O476" s="152">
        <v>45230</v>
      </c>
      <c r="P476" s="118">
        <f t="shared" si="142"/>
        <v>13</v>
      </c>
      <c r="Q476" s="151" t="s">
        <v>1744</v>
      </c>
      <c r="R476" s="145" t="s">
        <v>1745</v>
      </c>
      <c r="S476" s="111">
        <v>2</v>
      </c>
      <c r="T476" s="119"/>
      <c r="U476" s="120">
        <v>45343</v>
      </c>
      <c r="V476" s="121">
        <f t="shared" si="127"/>
        <v>3.7666666666666666</v>
      </c>
      <c r="W476" s="122">
        <f t="shared" si="128"/>
        <v>100</v>
      </c>
      <c r="X476" s="123">
        <f t="shared" si="129"/>
        <v>13</v>
      </c>
      <c r="Y476" s="123">
        <f t="shared" si="130"/>
        <v>13</v>
      </c>
      <c r="Z476" s="123">
        <f t="shared" si="131"/>
        <v>13</v>
      </c>
      <c r="AA476" s="111"/>
      <c r="AB476" s="111" t="str">
        <f t="shared" si="132"/>
        <v>CUMPLIDA</v>
      </c>
      <c r="AC476" s="111" t="str">
        <f t="shared" si="133"/>
        <v>CUMPLIDO</v>
      </c>
      <c r="AD476" s="111" t="str">
        <f t="shared" si="134"/>
        <v>CUMPLIDA PENDIENTE DE REVISIÓN DE LA CGR</v>
      </c>
      <c r="AE476" s="113" t="s">
        <v>1702</v>
      </c>
      <c r="AF476" s="98" t="str">
        <f t="shared" si="135"/>
        <v>H14AF2022</v>
      </c>
      <c r="AG476" s="78">
        <f t="shared" si="136"/>
        <v>1</v>
      </c>
      <c r="AH476" s="78" t="str">
        <f t="shared" si="137"/>
        <v>H14AF2022 - 1</v>
      </c>
      <c r="AI476" s="92">
        <f t="shared" si="138"/>
        <v>5</v>
      </c>
      <c r="AJ476" s="92">
        <f t="shared" si="139"/>
        <v>5</v>
      </c>
      <c r="AK476" s="92" t="str">
        <f t="shared" si="140"/>
        <v>H14AF2022.</v>
      </c>
      <c r="AL476" s="92" t="str">
        <f t="shared" si="141"/>
        <v>H14AF2022</v>
      </c>
      <c r="AM476" s="83"/>
      <c r="AN476" s="84"/>
      <c r="AO476" s="77"/>
    </row>
    <row r="477" spans="1:41" s="11" customFormat="1" ht="291.95" customHeight="1" x14ac:dyDescent="0.2">
      <c r="A477" s="110">
        <f>IF(ISBLANK(F477),"",COUNTA($F$2:F477))</f>
        <v>357</v>
      </c>
      <c r="B477" s="111">
        <f t="shared" si="143"/>
        <v>476</v>
      </c>
      <c r="C477" s="111">
        <v>2023</v>
      </c>
      <c r="D477" s="111" t="s">
        <v>2497</v>
      </c>
      <c r="E477" s="111" t="s">
        <v>637</v>
      </c>
      <c r="F477" s="111" t="s">
        <v>407</v>
      </c>
      <c r="G477" s="112" t="s">
        <v>759</v>
      </c>
      <c r="H477" s="146" t="s">
        <v>1746</v>
      </c>
      <c r="I477" s="146" t="s">
        <v>1747</v>
      </c>
      <c r="J477" s="119" t="s">
        <v>1748</v>
      </c>
      <c r="K477" s="119" t="s">
        <v>1678</v>
      </c>
      <c r="L477" s="151" t="s">
        <v>1679</v>
      </c>
      <c r="M477" s="151">
        <v>3</v>
      </c>
      <c r="N477" s="152">
        <v>45139</v>
      </c>
      <c r="O477" s="152">
        <v>45230</v>
      </c>
      <c r="P477" s="118">
        <f t="shared" si="142"/>
        <v>13</v>
      </c>
      <c r="Q477" s="145" t="s">
        <v>1248</v>
      </c>
      <c r="R477" s="145" t="s">
        <v>1739</v>
      </c>
      <c r="S477" s="111">
        <v>3</v>
      </c>
      <c r="T477" s="119"/>
      <c r="U477" s="120">
        <v>45490</v>
      </c>
      <c r="V477" s="121">
        <f t="shared" si="127"/>
        <v>8.6666666666666661</v>
      </c>
      <c r="W477" s="122">
        <f t="shared" si="128"/>
        <v>100</v>
      </c>
      <c r="X477" s="123">
        <f t="shared" si="129"/>
        <v>13</v>
      </c>
      <c r="Y477" s="123">
        <f t="shared" si="130"/>
        <v>13</v>
      </c>
      <c r="Z477" s="123">
        <f t="shared" si="131"/>
        <v>13</v>
      </c>
      <c r="AA477" s="111"/>
      <c r="AB477" s="111" t="str">
        <f t="shared" si="132"/>
        <v>CUMPLIDA</v>
      </c>
      <c r="AC477" s="111" t="str">
        <f t="shared" si="133"/>
        <v>CUMPLIDO</v>
      </c>
      <c r="AD477" s="111" t="str">
        <f t="shared" si="134"/>
        <v>CUMPLIDA PENDIENTE DE REVISIÓN DE LA CGR</v>
      </c>
      <c r="AE477" s="113" t="s">
        <v>1702</v>
      </c>
      <c r="AF477" s="98" t="str">
        <f t="shared" si="135"/>
        <v>H15AF2022</v>
      </c>
      <c r="AG477" s="78">
        <f t="shared" si="136"/>
        <v>1</v>
      </c>
      <c r="AH477" s="78" t="str">
        <f t="shared" si="137"/>
        <v>H15AF2022 - 1</v>
      </c>
      <c r="AI477" s="92">
        <f t="shared" si="138"/>
        <v>5</v>
      </c>
      <c r="AJ477" s="92">
        <f t="shared" si="139"/>
        <v>5</v>
      </c>
      <c r="AK477" s="92" t="str">
        <f t="shared" si="140"/>
        <v>H15AF2022.</v>
      </c>
      <c r="AL477" s="92" t="str">
        <f t="shared" si="141"/>
        <v>H15AF2022</v>
      </c>
      <c r="AM477" s="83"/>
      <c r="AN477" s="84"/>
      <c r="AO477" s="77"/>
    </row>
    <row r="478" spans="1:41" s="11" customFormat="1" ht="291.95" customHeight="1" x14ac:dyDescent="0.2">
      <c r="A478" s="110" t="str">
        <f>IF(ISBLANK(F478),"",COUNTA($F$2:F478))</f>
        <v/>
      </c>
      <c r="B478" s="111">
        <f t="shared" si="143"/>
        <v>477</v>
      </c>
      <c r="C478" s="111">
        <v>2023</v>
      </c>
      <c r="D478" s="111" t="s">
        <v>2497</v>
      </c>
      <c r="E478" s="111"/>
      <c r="F478" s="111"/>
      <c r="G478" s="112" t="s">
        <v>759</v>
      </c>
      <c r="H478" s="146" t="s">
        <v>1749</v>
      </c>
      <c r="I478" s="146" t="s">
        <v>1747</v>
      </c>
      <c r="J478" s="119" t="s">
        <v>1750</v>
      </c>
      <c r="K478" s="119" t="s">
        <v>1751</v>
      </c>
      <c r="L478" s="151" t="s">
        <v>1679</v>
      </c>
      <c r="M478" s="151">
        <v>2</v>
      </c>
      <c r="N478" s="152">
        <v>45139</v>
      </c>
      <c r="O478" s="152">
        <v>45230</v>
      </c>
      <c r="P478" s="118">
        <f t="shared" si="142"/>
        <v>13</v>
      </c>
      <c r="Q478" s="145" t="s">
        <v>283</v>
      </c>
      <c r="R478" s="145" t="s">
        <v>1734</v>
      </c>
      <c r="S478" s="111">
        <v>2</v>
      </c>
      <c r="T478" s="153"/>
      <c r="U478" s="120">
        <v>45278</v>
      </c>
      <c r="V478" s="121">
        <f t="shared" si="127"/>
        <v>1.6</v>
      </c>
      <c r="W478" s="122">
        <f t="shared" si="128"/>
        <v>100</v>
      </c>
      <c r="X478" s="123">
        <f t="shared" si="129"/>
        <v>13</v>
      </c>
      <c r="Y478" s="123">
        <f t="shared" si="130"/>
        <v>13</v>
      </c>
      <c r="Z478" s="123">
        <f t="shared" si="131"/>
        <v>13</v>
      </c>
      <c r="AA478" s="111"/>
      <c r="AB478" s="111" t="str">
        <f t="shared" si="132"/>
        <v>CUMPLIDA</v>
      </c>
      <c r="AC478" s="111" t="str">
        <f t="shared" si="133"/>
        <v/>
      </c>
      <c r="AD478" s="111" t="str">
        <f t="shared" si="134"/>
        <v>CUMPLIDA PENDIENTE DE REVISIÓN DE LA CGR</v>
      </c>
      <c r="AE478" s="113" t="s">
        <v>1702</v>
      </c>
      <c r="AF478" s="98" t="str">
        <f t="shared" si="135"/>
        <v>H15AF2022</v>
      </c>
      <c r="AG478" s="78">
        <f t="shared" si="136"/>
        <v>2</v>
      </c>
      <c r="AH478" s="78" t="str">
        <f t="shared" si="137"/>
        <v>H15AF2022 - 2</v>
      </c>
      <c r="AI478" s="92">
        <f t="shared" si="138"/>
        <v>5</v>
      </c>
      <c r="AJ478" s="92">
        <f t="shared" si="139"/>
        <v>5</v>
      </c>
      <c r="AK478" s="92" t="str">
        <f t="shared" si="140"/>
        <v>H15AF2022.</v>
      </c>
      <c r="AL478" s="92" t="str">
        <f t="shared" si="141"/>
        <v>H15AF2022</v>
      </c>
      <c r="AM478" s="83"/>
      <c r="AN478" s="84"/>
      <c r="AO478" s="77"/>
    </row>
    <row r="479" spans="1:41" s="11" customFormat="1" ht="291.95" customHeight="1" x14ac:dyDescent="0.2">
      <c r="A479" s="110">
        <f>IF(ISBLANK(F479),"",COUNTA($F$2:F479))</f>
        <v>358</v>
      </c>
      <c r="B479" s="111">
        <f t="shared" si="143"/>
        <v>478</v>
      </c>
      <c r="C479" s="111">
        <v>2023</v>
      </c>
      <c r="D479" s="111" t="s">
        <v>2497</v>
      </c>
      <c r="E479" s="111" t="s">
        <v>637</v>
      </c>
      <c r="F479" s="111" t="s">
        <v>407</v>
      </c>
      <c r="G479" s="112" t="s">
        <v>665</v>
      </c>
      <c r="H479" s="146" t="s">
        <v>1752</v>
      </c>
      <c r="I479" s="146" t="s">
        <v>1753</v>
      </c>
      <c r="J479" s="119" t="s">
        <v>1754</v>
      </c>
      <c r="K479" s="119" t="s">
        <v>1751</v>
      </c>
      <c r="L479" s="151" t="s">
        <v>1679</v>
      </c>
      <c r="M479" s="151">
        <v>2</v>
      </c>
      <c r="N479" s="152">
        <v>45139</v>
      </c>
      <c r="O479" s="152">
        <v>45230</v>
      </c>
      <c r="P479" s="118">
        <f t="shared" si="142"/>
        <v>13</v>
      </c>
      <c r="Q479" s="145" t="s">
        <v>283</v>
      </c>
      <c r="R479" s="145" t="s">
        <v>1734</v>
      </c>
      <c r="S479" s="111">
        <v>2</v>
      </c>
      <c r="T479" s="153"/>
      <c r="U479" s="120">
        <v>45278</v>
      </c>
      <c r="V479" s="121">
        <f t="shared" si="127"/>
        <v>1.6</v>
      </c>
      <c r="W479" s="122">
        <f t="shared" si="128"/>
        <v>100</v>
      </c>
      <c r="X479" s="123">
        <f t="shared" si="129"/>
        <v>13</v>
      </c>
      <c r="Y479" s="123">
        <f t="shared" si="130"/>
        <v>13</v>
      </c>
      <c r="Z479" s="123">
        <f t="shared" si="131"/>
        <v>13</v>
      </c>
      <c r="AA479" s="111"/>
      <c r="AB479" s="111" t="str">
        <f t="shared" si="132"/>
        <v>CUMPLIDA</v>
      </c>
      <c r="AC479" s="111" t="str">
        <f t="shared" si="133"/>
        <v>VENCIDO</v>
      </c>
      <c r="AD479" s="111" t="str">
        <f t="shared" si="134"/>
        <v>CUMPLIDA PENDIENTE DE REVISIÓN DE LA CGR</v>
      </c>
      <c r="AE479" s="113" t="s">
        <v>1702</v>
      </c>
      <c r="AF479" s="98" t="str">
        <f t="shared" si="135"/>
        <v>H16AF2022</v>
      </c>
      <c r="AG479" s="78">
        <f t="shared" si="136"/>
        <v>1</v>
      </c>
      <c r="AH479" s="78" t="str">
        <f t="shared" si="137"/>
        <v>H16AF2022 - 1</v>
      </c>
      <c r="AI479" s="92">
        <f t="shared" si="138"/>
        <v>5</v>
      </c>
      <c r="AJ479" s="92">
        <f t="shared" si="139"/>
        <v>1</v>
      </c>
      <c r="AK479" s="92" t="str">
        <f t="shared" si="140"/>
        <v>H16AF2022.</v>
      </c>
      <c r="AL479" s="92" t="str">
        <f t="shared" si="141"/>
        <v>H16AF2022</v>
      </c>
      <c r="AM479" s="83"/>
      <c r="AN479" s="84"/>
      <c r="AO479" s="77"/>
    </row>
    <row r="480" spans="1:41" s="11" customFormat="1" ht="291.95" customHeight="1" x14ac:dyDescent="0.2">
      <c r="A480" s="110" t="str">
        <f>IF(ISBLANK(F480),"",COUNTA($F$2:F480))</f>
        <v/>
      </c>
      <c r="B480" s="111">
        <f t="shared" si="143"/>
        <v>479</v>
      </c>
      <c r="C480" s="111">
        <v>2023</v>
      </c>
      <c r="D480" s="111" t="s">
        <v>2497</v>
      </c>
      <c r="E480" s="111"/>
      <c r="F480" s="111"/>
      <c r="G480" s="112" t="s">
        <v>665</v>
      </c>
      <c r="H480" s="146" t="s">
        <v>1755</v>
      </c>
      <c r="I480" s="146" t="s">
        <v>1753</v>
      </c>
      <c r="J480" s="119" t="s">
        <v>1756</v>
      </c>
      <c r="K480" s="119" t="s">
        <v>1757</v>
      </c>
      <c r="L480" s="151" t="s">
        <v>1758</v>
      </c>
      <c r="M480" s="151">
        <v>1</v>
      </c>
      <c r="N480" s="152">
        <v>45139</v>
      </c>
      <c r="O480" s="152">
        <v>45230</v>
      </c>
      <c r="P480" s="118">
        <f t="shared" si="142"/>
        <v>13</v>
      </c>
      <c r="Q480" s="145" t="s">
        <v>283</v>
      </c>
      <c r="R480" s="145" t="s">
        <v>1734</v>
      </c>
      <c r="S480" s="111">
        <v>0</v>
      </c>
      <c r="T480" s="119"/>
      <c r="U480" s="120"/>
      <c r="V480" s="121">
        <f t="shared" si="127"/>
        <v>-1507.6666666666667</v>
      </c>
      <c r="W480" s="122">
        <f t="shared" si="128"/>
        <v>0</v>
      </c>
      <c r="X480" s="123">
        <f t="shared" si="129"/>
        <v>0</v>
      </c>
      <c r="Y480" s="123">
        <f t="shared" si="130"/>
        <v>0</v>
      </c>
      <c r="Z480" s="123">
        <f t="shared" si="131"/>
        <v>13</v>
      </c>
      <c r="AA480" s="111"/>
      <c r="AB480" s="111" t="str">
        <f t="shared" si="132"/>
        <v>VENCIDA</v>
      </c>
      <c r="AC480" s="111" t="str">
        <f t="shared" si="133"/>
        <v/>
      </c>
      <c r="AD480" s="111" t="str">
        <f t="shared" si="134"/>
        <v>VENCIDA</v>
      </c>
      <c r="AE480" s="113" t="s">
        <v>1702</v>
      </c>
      <c r="AF480" s="98" t="str">
        <f t="shared" si="135"/>
        <v>H16AF2022</v>
      </c>
      <c r="AG480" s="78">
        <f t="shared" si="136"/>
        <v>2</v>
      </c>
      <c r="AH480" s="78" t="str">
        <f t="shared" si="137"/>
        <v>H16AF2022 - 2</v>
      </c>
      <c r="AI480" s="92">
        <f t="shared" si="138"/>
        <v>1</v>
      </c>
      <c r="AJ480" s="92">
        <f t="shared" si="139"/>
        <v>1</v>
      </c>
      <c r="AK480" s="92" t="str">
        <f t="shared" si="140"/>
        <v>H16AF2022.</v>
      </c>
      <c r="AL480" s="92" t="str">
        <f t="shared" si="141"/>
        <v>H16AF2022</v>
      </c>
      <c r="AM480" s="83"/>
      <c r="AN480" s="84"/>
      <c r="AO480" s="77"/>
    </row>
    <row r="481" spans="1:41" s="11" customFormat="1" ht="291.95" customHeight="1" x14ac:dyDescent="0.2">
      <c r="A481" s="110">
        <f>IF(ISBLANK(F481),"",COUNTA($F$2:F481))</f>
        <v>359</v>
      </c>
      <c r="B481" s="111">
        <f t="shared" si="143"/>
        <v>480</v>
      </c>
      <c r="C481" s="111">
        <v>2023</v>
      </c>
      <c r="D481" s="111" t="s">
        <v>2497</v>
      </c>
      <c r="E481" s="111" t="s">
        <v>2469</v>
      </c>
      <c r="F481" s="111" t="s">
        <v>1759</v>
      </c>
      <c r="G481" s="112" t="s">
        <v>1180</v>
      </c>
      <c r="H481" s="146" t="s">
        <v>1760</v>
      </c>
      <c r="I481" s="146" t="s">
        <v>1761</v>
      </c>
      <c r="J481" s="119" t="s">
        <v>1748</v>
      </c>
      <c r="K481" s="119" t="s">
        <v>1678</v>
      </c>
      <c r="L481" s="151" t="s">
        <v>1679</v>
      </c>
      <c r="M481" s="151">
        <v>3</v>
      </c>
      <c r="N481" s="152">
        <v>45139</v>
      </c>
      <c r="O481" s="152">
        <v>45230</v>
      </c>
      <c r="P481" s="118">
        <f t="shared" si="142"/>
        <v>13</v>
      </c>
      <c r="Q481" s="145" t="s">
        <v>1248</v>
      </c>
      <c r="R481" s="145" t="s">
        <v>1739</v>
      </c>
      <c r="S481" s="111">
        <v>3</v>
      </c>
      <c r="T481" s="119"/>
      <c r="U481" s="120">
        <v>45490</v>
      </c>
      <c r="V481" s="121">
        <f t="shared" si="127"/>
        <v>8.6666666666666661</v>
      </c>
      <c r="W481" s="122">
        <f t="shared" si="128"/>
        <v>100</v>
      </c>
      <c r="X481" s="123">
        <f t="shared" si="129"/>
        <v>13</v>
      </c>
      <c r="Y481" s="123">
        <f t="shared" si="130"/>
        <v>13</v>
      </c>
      <c r="Z481" s="123">
        <f t="shared" si="131"/>
        <v>13</v>
      </c>
      <c r="AA481" s="111"/>
      <c r="AB481" s="111" t="str">
        <f t="shared" si="132"/>
        <v>CUMPLIDA</v>
      </c>
      <c r="AC481" s="111" t="str">
        <f t="shared" si="133"/>
        <v>CUMPLIDO</v>
      </c>
      <c r="AD481" s="111" t="str">
        <f t="shared" si="134"/>
        <v>CUMPLIDA PENDIENTE DE REVISIÓN DE LA CGR</v>
      </c>
      <c r="AE481" s="113" t="s">
        <v>1702</v>
      </c>
      <c r="AF481" s="98" t="str">
        <f t="shared" si="135"/>
        <v>H17AF2022</v>
      </c>
      <c r="AG481" s="78">
        <f t="shared" si="136"/>
        <v>1</v>
      </c>
      <c r="AH481" s="78" t="str">
        <f t="shared" si="137"/>
        <v>H17AF2022 - 1</v>
      </c>
      <c r="AI481" s="92">
        <f t="shared" si="138"/>
        <v>5</v>
      </c>
      <c r="AJ481" s="92">
        <f t="shared" si="139"/>
        <v>5</v>
      </c>
      <c r="AK481" s="92" t="str">
        <f t="shared" si="140"/>
        <v>H17AF2022.</v>
      </c>
      <c r="AL481" s="92" t="str">
        <f t="shared" si="141"/>
        <v>H17AF2022</v>
      </c>
      <c r="AM481" s="83"/>
      <c r="AN481" s="84"/>
      <c r="AO481" s="77"/>
    </row>
    <row r="482" spans="1:41" s="11" customFormat="1" ht="291.95" customHeight="1" x14ac:dyDescent="0.2">
      <c r="A482" s="110" t="str">
        <f>IF(ISBLANK(F482),"",COUNTA($F$2:F482))</f>
        <v/>
      </c>
      <c r="B482" s="111">
        <f t="shared" si="143"/>
        <v>481</v>
      </c>
      <c r="C482" s="111">
        <v>2023</v>
      </c>
      <c r="D482" s="111" t="s">
        <v>2497</v>
      </c>
      <c r="E482" s="111"/>
      <c r="F482" s="111"/>
      <c r="G482" s="112" t="s">
        <v>1180</v>
      </c>
      <c r="H482" s="146" t="s">
        <v>1762</v>
      </c>
      <c r="I482" s="146" t="s">
        <v>1761</v>
      </c>
      <c r="J482" s="119" t="s">
        <v>1763</v>
      </c>
      <c r="K482" s="119" t="s">
        <v>1731</v>
      </c>
      <c r="L482" s="151" t="s">
        <v>1732</v>
      </c>
      <c r="M482" s="151">
        <v>2</v>
      </c>
      <c r="N482" s="152">
        <v>45139</v>
      </c>
      <c r="O482" s="152">
        <v>45230</v>
      </c>
      <c r="P482" s="118">
        <f t="shared" si="142"/>
        <v>13</v>
      </c>
      <c r="Q482" s="145" t="s">
        <v>1401</v>
      </c>
      <c r="R482" s="145" t="s">
        <v>1734</v>
      </c>
      <c r="S482" s="111">
        <v>2</v>
      </c>
      <c r="T482" s="119"/>
      <c r="U482" s="120">
        <v>45260</v>
      </c>
      <c r="V482" s="121">
        <f t="shared" si="127"/>
        <v>1</v>
      </c>
      <c r="W482" s="122">
        <f t="shared" si="128"/>
        <v>100</v>
      </c>
      <c r="X482" s="123">
        <f t="shared" si="129"/>
        <v>13</v>
      </c>
      <c r="Y482" s="123">
        <f t="shared" si="130"/>
        <v>13</v>
      </c>
      <c r="Z482" s="123">
        <f t="shared" si="131"/>
        <v>13</v>
      </c>
      <c r="AA482" s="111"/>
      <c r="AB482" s="111" t="str">
        <f t="shared" si="132"/>
        <v>CUMPLIDA</v>
      </c>
      <c r="AC482" s="111" t="str">
        <f t="shared" si="133"/>
        <v/>
      </c>
      <c r="AD482" s="111" t="str">
        <f t="shared" si="134"/>
        <v>CUMPLIDA PENDIENTE DE REVISIÓN DE LA CGR</v>
      </c>
      <c r="AE482" s="113" t="s">
        <v>1702</v>
      </c>
      <c r="AF482" s="98" t="str">
        <f t="shared" si="135"/>
        <v>H17AF2022</v>
      </c>
      <c r="AG482" s="78">
        <f t="shared" si="136"/>
        <v>2</v>
      </c>
      <c r="AH482" s="78" t="str">
        <f t="shared" si="137"/>
        <v>H17AF2022 - 2</v>
      </c>
      <c r="AI482" s="92">
        <f t="shared" si="138"/>
        <v>5</v>
      </c>
      <c r="AJ482" s="92">
        <f t="shared" si="139"/>
        <v>5</v>
      </c>
      <c r="AK482" s="92" t="str">
        <f t="shared" si="140"/>
        <v>H17AF2022.</v>
      </c>
      <c r="AL482" s="92" t="str">
        <f t="shared" si="141"/>
        <v>H17AF2022</v>
      </c>
      <c r="AM482" s="83"/>
      <c r="AN482" s="84"/>
      <c r="AO482" s="77"/>
    </row>
    <row r="483" spans="1:41" s="11" customFormat="1" ht="291.95" customHeight="1" x14ac:dyDescent="0.2">
      <c r="A483" s="110" t="str">
        <f>IF(ISBLANK(F483),"",COUNTA($F$2:F483))</f>
        <v/>
      </c>
      <c r="B483" s="111">
        <f t="shared" si="143"/>
        <v>482</v>
      </c>
      <c r="C483" s="111">
        <v>2023</v>
      </c>
      <c r="D483" s="111" t="s">
        <v>2497</v>
      </c>
      <c r="E483" s="111"/>
      <c r="F483" s="111"/>
      <c r="G483" s="112" t="s">
        <v>1180</v>
      </c>
      <c r="H483" s="146" t="s">
        <v>1764</v>
      </c>
      <c r="I483" s="146" t="s">
        <v>1761</v>
      </c>
      <c r="J483" s="119" t="s">
        <v>1765</v>
      </c>
      <c r="K483" s="119" t="s">
        <v>1751</v>
      </c>
      <c r="L483" s="151" t="s">
        <v>1679</v>
      </c>
      <c r="M483" s="151">
        <v>2</v>
      </c>
      <c r="N483" s="152">
        <v>45139</v>
      </c>
      <c r="O483" s="152">
        <v>45230</v>
      </c>
      <c r="P483" s="118">
        <f t="shared" si="142"/>
        <v>13</v>
      </c>
      <c r="Q483" s="145" t="s">
        <v>1401</v>
      </c>
      <c r="R483" s="145" t="s">
        <v>1734</v>
      </c>
      <c r="S483" s="111">
        <v>2</v>
      </c>
      <c r="T483" s="153"/>
      <c r="U483" s="120">
        <v>45278</v>
      </c>
      <c r="V483" s="121">
        <f t="shared" si="127"/>
        <v>1.6</v>
      </c>
      <c r="W483" s="122">
        <f t="shared" si="128"/>
        <v>100</v>
      </c>
      <c r="X483" s="123">
        <f t="shared" si="129"/>
        <v>13</v>
      </c>
      <c r="Y483" s="123">
        <f t="shared" si="130"/>
        <v>13</v>
      </c>
      <c r="Z483" s="123">
        <f t="shared" si="131"/>
        <v>13</v>
      </c>
      <c r="AA483" s="111"/>
      <c r="AB483" s="111" t="str">
        <f t="shared" si="132"/>
        <v>CUMPLIDA</v>
      </c>
      <c r="AC483" s="111" t="str">
        <f t="shared" si="133"/>
        <v/>
      </c>
      <c r="AD483" s="111" t="str">
        <f t="shared" si="134"/>
        <v>CUMPLIDA PENDIENTE DE REVISIÓN DE LA CGR</v>
      </c>
      <c r="AE483" s="113" t="s">
        <v>1702</v>
      </c>
      <c r="AF483" s="98" t="str">
        <f t="shared" si="135"/>
        <v>H17AF2022</v>
      </c>
      <c r="AG483" s="78">
        <f t="shared" si="136"/>
        <v>3</v>
      </c>
      <c r="AH483" s="78" t="str">
        <f t="shared" si="137"/>
        <v>H17AF2022 - 3</v>
      </c>
      <c r="AI483" s="92">
        <f t="shared" si="138"/>
        <v>5</v>
      </c>
      <c r="AJ483" s="92">
        <f t="shared" si="139"/>
        <v>5</v>
      </c>
      <c r="AK483" s="92" t="str">
        <f t="shared" si="140"/>
        <v>H17AF2022.</v>
      </c>
      <c r="AL483" s="92" t="str">
        <f t="shared" si="141"/>
        <v>H17AF2022</v>
      </c>
      <c r="AM483" s="83"/>
      <c r="AN483" s="84"/>
      <c r="AO483" s="77"/>
    </row>
    <row r="484" spans="1:41" s="11" customFormat="1" ht="291.95" customHeight="1" x14ac:dyDescent="0.2">
      <c r="A484" s="110">
        <f>IF(ISBLANK(F484),"",COUNTA($F$2:F484))</f>
        <v>360</v>
      </c>
      <c r="B484" s="111">
        <f t="shared" si="143"/>
        <v>483</v>
      </c>
      <c r="C484" s="111">
        <v>2023</v>
      </c>
      <c r="D484" s="111" t="s">
        <v>2496</v>
      </c>
      <c r="E484" s="111" t="s">
        <v>408</v>
      </c>
      <c r="F484" s="111" t="s">
        <v>408</v>
      </c>
      <c r="G484" s="112" t="s">
        <v>665</v>
      </c>
      <c r="H484" s="146" t="s">
        <v>1766</v>
      </c>
      <c r="I484" s="146" t="s">
        <v>1767</v>
      </c>
      <c r="J484" s="119" t="s">
        <v>1768</v>
      </c>
      <c r="K484" s="119" t="s">
        <v>1678</v>
      </c>
      <c r="L484" s="151" t="s">
        <v>1679</v>
      </c>
      <c r="M484" s="151">
        <v>3</v>
      </c>
      <c r="N484" s="152">
        <v>45139</v>
      </c>
      <c r="O484" s="152">
        <v>45230</v>
      </c>
      <c r="P484" s="118">
        <f t="shared" si="142"/>
        <v>13</v>
      </c>
      <c r="Q484" s="145" t="s">
        <v>1248</v>
      </c>
      <c r="R484" s="145" t="s">
        <v>1739</v>
      </c>
      <c r="S484" s="111">
        <v>3</v>
      </c>
      <c r="T484" s="119"/>
      <c r="U484" s="120">
        <v>45490</v>
      </c>
      <c r="V484" s="121">
        <f t="shared" si="127"/>
        <v>8.6666666666666661</v>
      </c>
      <c r="W484" s="122">
        <f t="shared" si="128"/>
        <v>100</v>
      </c>
      <c r="X484" s="123">
        <f t="shared" si="129"/>
        <v>13</v>
      </c>
      <c r="Y484" s="123">
        <f t="shared" si="130"/>
        <v>13</v>
      </c>
      <c r="Z484" s="123">
        <f t="shared" si="131"/>
        <v>13</v>
      </c>
      <c r="AA484" s="111"/>
      <c r="AB484" s="111" t="str">
        <f t="shared" si="132"/>
        <v>CUMPLIDA</v>
      </c>
      <c r="AC484" s="111" t="str">
        <f t="shared" si="133"/>
        <v>CUMPLIDO</v>
      </c>
      <c r="AD484" s="111" t="str">
        <f t="shared" si="134"/>
        <v>CUMPLIDA PENDIENTE DE REVISIÓN DE LA CGR</v>
      </c>
      <c r="AE484" s="113" t="s">
        <v>1702</v>
      </c>
      <c r="AF484" s="98" t="str">
        <f t="shared" si="135"/>
        <v>H18AF2022</v>
      </c>
      <c r="AG484" s="78">
        <f t="shared" si="136"/>
        <v>1</v>
      </c>
      <c r="AH484" s="78" t="str">
        <f t="shared" si="137"/>
        <v>H18AF2022 - 1</v>
      </c>
      <c r="AI484" s="92">
        <f t="shared" si="138"/>
        <v>5</v>
      </c>
      <c r="AJ484" s="92">
        <f t="shared" si="139"/>
        <v>5</v>
      </c>
      <c r="AK484" s="92" t="str">
        <f t="shared" si="140"/>
        <v>H18AF2022.</v>
      </c>
      <c r="AL484" s="92" t="str">
        <f t="shared" si="141"/>
        <v>H18AF2022</v>
      </c>
      <c r="AM484" s="83"/>
      <c r="AN484" s="84"/>
      <c r="AO484" s="77"/>
    </row>
    <row r="485" spans="1:41" s="11" customFormat="1" ht="291.95" customHeight="1" x14ac:dyDescent="0.2">
      <c r="A485" s="110">
        <f>IF(ISBLANK(F485),"",COUNTA($F$2:F485))</f>
        <v>361</v>
      </c>
      <c r="B485" s="111">
        <f t="shared" si="143"/>
        <v>484</v>
      </c>
      <c r="C485" s="111">
        <v>2023</v>
      </c>
      <c r="D485" s="111" t="s">
        <v>2496</v>
      </c>
      <c r="E485" s="111" t="s">
        <v>637</v>
      </c>
      <c r="F485" s="111" t="s">
        <v>407</v>
      </c>
      <c r="G485" s="112" t="s">
        <v>665</v>
      </c>
      <c r="H485" s="146" t="s">
        <v>1769</v>
      </c>
      <c r="I485" s="146" t="s">
        <v>1770</v>
      </c>
      <c r="J485" s="119" t="s">
        <v>1768</v>
      </c>
      <c r="K485" s="119" t="s">
        <v>1678</v>
      </c>
      <c r="L485" s="151" t="s">
        <v>1679</v>
      </c>
      <c r="M485" s="151">
        <v>3</v>
      </c>
      <c r="N485" s="152">
        <v>45139</v>
      </c>
      <c r="O485" s="152">
        <v>45230</v>
      </c>
      <c r="P485" s="118">
        <f t="shared" si="142"/>
        <v>13</v>
      </c>
      <c r="Q485" s="145" t="s">
        <v>1248</v>
      </c>
      <c r="R485" s="145" t="s">
        <v>1739</v>
      </c>
      <c r="S485" s="111">
        <v>3</v>
      </c>
      <c r="T485" s="119"/>
      <c r="U485" s="120">
        <v>45490</v>
      </c>
      <c r="V485" s="121">
        <f t="shared" si="127"/>
        <v>8.6666666666666661</v>
      </c>
      <c r="W485" s="122">
        <f t="shared" si="128"/>
        <v>100</v>
      </c>
      <c r="X485" s="123">
        <f t="shared" si="129"/>
        <v>13</v>
      </c>
      <c r="Y485" s="123">
        <f t="shared" si="130"/>
        <v>13</v>
      </c>
      <c r="Z485" s="123">
        <f t="shared" si="131"/>
        <v>13</v>
      </c>
      <c r="AA485" s="111"/>
      <c r="AB485" s="111" t="str">
        <f t="shared" si="132"/>
        <v>CUMPLIDA</v>
      </c>
      <c r="AC485" s="111" t="str">
        <f t="shared" si="133"/>
        <v>CUMPLIDO</v>
      </c>
      <c r="AD485" s="111" t="str">
        <f t="shared" si="134"/>
        <v>CUMPLIDA PENDIENTE DE REVISIÓN DE LA CGR</v>
      </c>
      <c r="AE485" s="113" t="s">
        <v>1702</v>
      </c>
      <c r="AF485" s="98" t="str">
        <f t="shared" si="135"/>
        <v>H19AF2022</v>
      </c>
      <c r="AG485" s="78">
        <f t="shared" si="136"/>
        <v>1</v>
      </c>
      <c r="AH485" s="78" t="str">
        <f t="shared" si="137"/>
        <v>H19AF2022 - 1</v>
      </c>
      <c r="AI485" s="92">
        <f t="shared" si="138"/>
        <v>5</v>
      </c>
      <c r="AJ485" s="92">
        <f t="shared" si="139"/>
        <v>5</v>
      </c>
      <c r="AK485" s="92" t="str">
        <f t="shared" si="140"/>
        <v>H19AF2022.</v>
      </c>
      <c r="AL485" s="92" t="str">
        <f t="shared" si="141"/>
        <v>H19AF2022</v>
      </c>
      <c r="AM485" s="83"/>
      <c r="AN485" s="84"/>
      <c r="AO485" s="77"/>
    </row>
    <row r="486" spans="1:41" s="11" customFormat="1" ht="291.95" customHeight="1" x14ac:dyDescent="0.2">
      <c r="A486" s="110">
        <f>IF(ISBLANK(F486),"",COUNTA($F$2:F486))</f>
        <v>362</v>
      </c>
      <c r="B486" s="111">
        <f t="shared" si="143"/>
        <v>485</v>
      </c>
      <c r="C486" s="111">
        <v>2023</v>
      </c>
      <c r="D486" s="111" t="s">
        <v>2496</v>
      </c>
      <c r="E486" s="111" t="s">
        <v>637</v>
      </c>
      <c r="F486" s="111" t="s">
        <v>407</v>
      </c>
      <c r="G486" s="112" t="s">
        <v>1180</v>
      </c>
      <c r="H486" s="146" t="s">
        <v>1771</v>
      </c>
      <c r="I486" s="146" t="s">
        <v>1772</v>
      </c>
      <c r="J486" s="119" t="s">
        <v>1773</v>
      </c>
      <c r="K486" s="119" t="s">
        <v>1751</v>
      </c>
      <c r="L486" s="151" t="s">
        <v>1679</v>
      </c>
      <c r="M486" s="151">
        <v>2</v>
      </c>
      <c r="N486" s="152">
        <v>45139</v>
      </c>
      <c r="O486" s="152">
        <v>45230</v>
      </c>
      <c r="P486" s="118">
        <f t="shared" si="142"/>
        <v>13</v>
      </c>
      <c r="Q486" s="145" t="s">
        <v>1401</v>
      </c>
      <c r="R486" s="145" t="s">
        <v>1734</v>
      </c>
      <c r="S486" s="111">
        <v>2</v>
      </c>
      <c r="T486" s="119"/>
      <c r="U486" s="120">
        <v>45278</v>
      </c>
      <c r="V486" s="121">
        <f t="shared" si="127"/>
        <v>1.6</v>
      </c>
      <c r="W486" s="122">
        <f t="shared" si="128"/>
        <v>100</v>
      </c>
      <c r="X486" s="123">
        <f t="shared" si="129"/>
        <v>13</v>
      </c>
      <c r="Y486" s="123">
        <f t="shared" si="130"/>
        <v>13</v>
      </c>
      <c r="Z486" s="123">
        <f t="shared" si="131"/>
        <v>13</v>
      </c>
      <c r="AA486" s="111"/>
      <c r="AB486" s="111" t="str">
        <f t="shared" si="132"/>
        <v>CUMPLIDA</v>
      </c>
      <c r="AC486" s="111" t="str">
        <f t="shared" si="133"/>
        <v>CUMPLIDO</v>
      </c>
      <c r="AD486" s="111" t="str">
        <f t="shared" si="134"/>
        <v>CUMPLIDA PENDIENTE DE REVISIÓN DE LA CGR</v>
      </c>
      <c r="AE486" s="113" t="s">
        <v>1702</v>
      </c>
      <c r="AF486" s="98" t="str">
        <f t="shared" si="135"/>
        <v>H20AF2022</v>
      </c>
      <c r="AG486" s="78">
        <f t="shared" si="136"/>
        <v>1</v>
      </c>
      <c r="AH486" s="78" t="str">
        <f t="shared" si="137"/>
        <v>H20AF2022 - 1</v>
      </c>
      <c r="AI486" s="92">
        <f t="shared" si="138"/>
        <v>5</v>
      </c>
      <c r="AJ486" s="92">
        <f t="shared" si="139"/>
        <v>5</v>
      </c>
      <c r="AK486" s="92" t="str">
        <f t="shared" si="140"/>
        <v>H20AF2022.</v>
      </c>
      <c r="AL486" s="92" t="str">
        <f t="shared" si="141"/>
        <v>H20AF2022</v>
      </c>
      <c r="AM486" s="83"/>
      <c r="AN486" s="84"/>
      <c r="AO486" s="77"/>
    </row>
    <row r="487" spans="1:41" s="11" customFormat="1" ht="291.95" customHeight="1" x14ac:dyDescent="0.2">
      <c r="A487" s="110">
        <f>IF(ISBLANK(F487),"",COUNTA($F$2:F487))</f>
        <v>363</v>
      </c>
      <c r="B487" s="111">
        <f t="shared" si="143"/>
        <v>486</v>
      </c>
      <c r="C487" s="111">
        <v>2023</v>
      </c>
      <c r="D487" s="111" t="s">
        <v>2501</v>
      </c>
      <c r="E487" s="111" t="s">
        <v>637</v>
      </c>
      <c r="F487" s="111" t="s">
        <v>776</v>
      </c>
      <c r="G487" s="112" t="s">
        <v>1193</v>
      </c>
      <c r="H487" s="146" t="s">
        <v>1774</v>
      </c>
      <c r="I487" s="146" t="s">
        <v>1775</v>
      </c>
      <c r="J487" s="119" t="s">
        <v>1776</v>
      </c>
      <c r="K487" s="119" t="s">
        <v>1777</v>
      </c>
      <c r="L487" s="151" t="s">
        <v>1778</v>
      </c>
      <c r="M487" s="151">
        <v>6</v>
      </c>
      <c r="N487" s="152">
        <v>45136</v>
      </c>
      <c r="O487" s="152">
        <v>45275</v>
      </c>
      <c r="P487" s="118">
        <f t="shared" si="142"/>
        <v>19.857142857142858</v>
      </c>
      <c r="Q487" s="145" t="s">
        <v>1558</v>
      </c>
      <c r="R487" s="145" t="s">
        <v>1701</v>
      </c>
      <c r="S487" s="111">
        <v>6</v>
      </c>
      <c r="T487" s="119"/>
      <c r="U487" s="120">
        <v>45348</v>
      </c>
      <c r="V487" s="121">
        <f t="shared" si="127"/>
        <v>2.4333333333333331</v>
      </c>
      <c r="W487" s="122">
        <f t="shared" si="128"/>
        <v>100</v>
      </c>
      <c r="X487" s="123">
        <f t="shared" si="129"/>
        <v>19.857142857142858</v>
      </c>
      <c r="Y487" s="123">
        <f t="shared" si="130"/>
        <v>19.857142857142858</v>
      </c>
      <c r="Z487" s="123">
        <f t="shared" si="131"/>
        <v>19.857142857142858</v>
      </c>
      <c r="AA487" s="111"/>
      <c r="AB487" s="111" t="str">
        <f t="shared" si="132"/>
        <v>CUMPLIDA</v>
      </c>
      <c r="AC487" s="111" t="str">
        <f t="shared" si="133"/>
        <v>CUMPLIDO</v>
      </c>
      <c r="AD487" s="111" t="str">
        <f t="shared" si="134"/>
        <v>CUMPLIDA PENDIENTE DE REVISIÓN DE LA CGR</v>
      </c>
      <c r="AE487" s="113" t="s">
        <v>1702</v>
      </c>
      <c r="AF487" s="98" t="str">
        <f t="shared" si="135"/>
        <v>H21AF2022</v>
      </c>
      <c r="AG487" s="78">
        <f t="shared" si="136"/>
        <v>1</v>
      </c>
      <c r="AH487" s="78" t="str">
        <f t="shared" si="137"/>
        <v>H21AF2022 - 1</v>
      </c>
      <c r="AI487" s="92">
        <f t="shared" si="138"/>
        <v>5</v>
      </c>
      <c r="AJ487" s="92">
        <f t="shared" si="139"/>
        <v>5</v>
      </c>
      <c r="AK487" s="92" t="str">
        <f t="shared" si="140"/>
        <v>H21AF2022.</v>
      </c>
      <c r="AL487" s="92" t="str">
        <f t="shared" si="141"/>
        <v>H21AF2022</v>
      </c>
      <c r="AM487" s="83"/>
      <c r="AN487" s="84"/>
      <c r="AO487" s="77"/>
    </row>
    <row r="488" spans="1:41" s="11" customFormat="1" ht="291.95" customHeight="1" x14ac:dyDescent="0.2">
      <c r="A488" s="110" t="str">
        <f>IF(ISBLANK(F488),"",COUNTA($F$2:F488))</f>
        <v/>
      </c>
      <c r="B488" s="111">
        <f t="shared" si="143"/>
        <v>487</v>
      </c>
      <c r="C488" s="111">
        <v>2023</v>
      </c>
      <c r="D488" s="111" t="s">
        <v>2501</v>
      </c>
      <c r="E488" s="111"/>
      <c r="F488" s="111"/>
      <c r="G488" s="112" t="s">
        <v>1193</v>
      </c>
      <c r="H488" s="146" t="s">
        <v>1779</v>
      </c>
      <c r="I488" s="146" t="s">
        <v>1775</v>
      </c>
      <c r="J488" s="119" t="s">
        <v>1776</v>
      </c>
      <c r="K488" s="119" t="s">
        <v>1780</v>
      </c>
      <c r="L488" s="151" t="s">
        <v>224</v>
      </c>
      <c r="M488" s="151">
        <v>1</v>
      </c>
      <c r="N488" s="152">
        <v>45136</v>
      </c>
      <c r="O488" s="152">
        <v>45275</v>
      </c>
      <c r="P488" s="118">
        <f t="shared" si="142"/>
        <v>19.857142857142858</v>
      </c>
      <c r="Q488" s="145" t="s">
        <v>1558</v>
      </c>
      <c r="R488" s="145" t="s">
        <v>1701</v>
      </c>
      <c r="S488" s="111">
        <v>1</v>
      </c>
      <c r="T488" s="119"/>
      <c r="U488" s="120">
        <v>45348</v>
      </c>
      <c r="V488" s="121">
        <f t="shared" ref="V488:V551" si="144">(U488-O488)/30</f>
        <v>2.4333333333333331</v>
      </c>
      <c r="W488" s="122">
        <f t="shared" ref="W488:W551" si="145">IF(S488/M488&gt;1,100,+S488/M488*100)</f>
        <v>100</v>
      </c>
      <c r="X488" s="123">
        <f t="shared" ref="X488:X551" si="146">+P488*W488/100</f>
        <v>19.857142857142858</v>
      </c>
      <c r="Y488" s="123">
        <f t="shared" ref="Y488:Y551" si="147">IF(O488&lt;=$AN$1,X488,0)</f>
        <v>19.857142857142858</v>
      </c>
      <c r="Z488" s="123">
        <f t="shared" ref="Z488:Z551" si="148">IF($AN$1&gt;=O488,P488,0)</f>
        <v>19.857142857142858</v>
      </c>
      <c r="AA488" s="111"/>
      <c r="AB488" s="111" t="str">
        <f t="shared" si="132"/>
        <v>CUMPLIDA</v>
      </c>
      <c r="AC488" s="111" t="str">
        <f t="shared" si="133"/>
        <v/>
      </c>
      <c r="AD488" s="111" t="str">
        <f t="shared" si="134"/>
        <v>CUMPLIDA PENDIENTE DE REVISIÓN DE LA CGR</v>
      </c>
      <c r="AE488" s="113" t="s">
        <v>1702</v>
      </c>
      <c r="AF488" s="98" t="str">
        <f t="shared" si="135"/>
        <v>H21AF2022</v>
      </c>
      <c r="AG488" s="78">
        <f t="shared" si="136"/>
        <v>2</v>
      </c>
      <c r="AH488" s="78" t="str">
        <f t="shared" si="137"/>
        <v>H21AF2022 - 2</v>
      </c>
      <c r="AI488" s="92">
        <f t="shared" si="138"/>
        <v>5</v>
      </c>
      <c r="AJ488" s="92">
        <f t="shared" si="139"/>
        <v>5</v>
      </c>
      <c r="AK488" s="92" t="str">
        <f t="shared" si="140"/>
        <v>H21AF2022.</v>
      </c>
      <c r="AL488" s="92" t="str">
        <f t="shared" si="141"/>
        <v>H21AF2022</v>
      </c>
      <c r="AM488" s="83"/>
      <c r="AN488" s="84"/>
      <c r="AO488" s="77"/>
    </row>
    <row r="489" spans="1:41" s="11" customFormat="1" ht="291.95" customHeight="1" x14ac:dyDescent="0.2">
      <c r="A489" s="110" t="str">
        <f>IF(ISBLANK(F489),"",COUNTA($F$2:F489))</f>
        <v/>
      </c>
      <c r="B489" s="111">
        <f t="shared" si="143"/>
        <v>488</v>
      </c>
      <c r="C489" s="111">
        <v>2023</v>
      </c>
      <c r="D489" s="111" t="s">
        <v>2501</v>
      </c>
      <c r="E489" s="111"/>
      <c r="F489" s="111"/>
      <c r="G489" s="112" t="s">
        <v>1193</v>
      </c>
      <c r="H489" s="146" t="s">
        <v>1781</v>
      </c>
      <c r="I489" s="146" t="s">
        <v>1775</v>
      </c>
      <c r="J489" s="119" t="s">
        <v>1776</v>
      </c>
      <c r="K489" s="119" t="s">
        <v>1782</v>
      </c>
      <c r="L489" s="151" t="s">
        <v>39</v>
      </c>
      <c r="M489" s="151">
        <v>2</v>
      </c>
      <c r="N489" s="152">
        <v>45136</v>
      </c>
      <c r="O489" s="152">
        <v>45275</v>
      </c>
      <c r="P489" s="118">
        <f t="shared" si="142"/>
        <v>19.857142857142858</v>
      </c>
      <c r="Q489" s="145" t="s">
        <v>1558</v>
      </c>
      <c r="R489" s="145" t="s">
        <v>1701</v>
      </c>
      <c r="S489" s="111">
        <v>2</v>
      </c>
      <c r="T489" s="119"/>
      <c r="U489" s="120">
        <v>45348</v>
      </c>
      <c r="V489" s="121">
        <f t="shared" si="144"/>
        <v>2.4333333333333331</v>
      </c>
      <c r="W489" s="122">
        <f t="shared" si="145"/>
        <v>100</v>
      </c>
      <c r="X489" s="123">
        <f t="shared" si="146"/>
        <v>19.857142857142858</v>
      </c>
      <c r="Y489" s="123">
        <f t="shared" si="147"/>
        <v>19.857142857142858</v>
      </c>
      <c r="Z489" s="123">
        <f t="shared" si="148"/>
        <v>19.857142857142858</v>
      </c>
      <c r="AA489" s="111"/>
      <c r="AB489" s="111" t="str">
        <f t="shared" si="132"/>
        <v>CUMPLIDA</v>
      </c>
      <c r="AC489" s="111" t="str">
        <f t="shared" si="133"/>
        <v/>
      </c>
      <c r="AD489" s="111" t="str">
        <f t="shared" si="134"/>
        <v>CUMPLIDA PENDIENTE DE REVISIÓN DE LA CGR</v>
      </c>
      <c r="AE489" s="113" t="s">
        <v>1702</v>
      </c>
      <c r="AF489" s="98" t="str">
        <f t="shared" si="135"/>
        <v>H21AF2022</v>
      </c>
      <c r="AG489" s="78">
        <f t="shared" si="136"/>
        <v>3</v>
      </c>
      <c r="AH489" s="78" t="str">
        <f t="shared" si="137"/>
        <v>H21AF2022 - 3</v>
      </c>
      <c r="AI489" s="92">
        <f t="shared" si="138"/>
        <v>5</v>
      </c>
      <c r="AJ489" s="92">
        <f t="shared" si="139"/>
        <v>5</v>
      </c>
      <c r="AK489" s="92" t="str">
        <f t="shared" si="140"/>
        <v>H21AF2022.</v>
      </c>
      <c r="AL489" s="92" t="str">
        <f t="shared" si="141"/>
        <v>H21AF2022</v>
      </c>
      <c r="AM489" s="83"/>
      <c r="AN489" s="84"/>
      <c r="AO489" s="77"/>
    </row>
    <row r="490" spans="1:41" s="11" customFormat="1" ht="291.95" customHeight="1" x14ac:dyDescent="0.2">
      <c r="A490" s="110">
        <f>IF(ISBLANK(F490),"",COUNTA($F$2:F490))</f>
        <v>364</v>
      </c>
      <c r="B490" s="111">
        <f t="shared" si="143"/>
        <v>489</v>
      </c>
      <c r="C490" s="111">
        <v>2023</v>
      </c>
      <c r="D490" s="111" t="s">
        <v>2498</v>
      </c>
      <c r="E490" s="111" t="s">
        <v>408</v>
      </c>
      <c r="F490" s="111" t="s">
        <v>408</v>
      </c>
      <c r="G490" s="112" t="s">
        <v>1193</v>
      </c>
      <c r="H490" s="146" t="s">
        <v>1783</v>
      </c>
      <c r="I490" s="146" t="s">
        <v>1784</v>
      </c>
      <c r="J490" s="119" t="s">
        <v>1785</v>
      </c>
      <c r="K490" s="119" t="s">
        <v>1786</v>
      </c>
      <c r="L490" s="151" t="s">
        <v>1787</v>
      </c>
      <c r="M490" s="151">
        <v>1</v>
      </c>
      <c r="N490" s="152">
        <v>45136</v>
      </c>
      <c r="O490" s="152">
        <v>45145</v>
      </c>
      <c r="P490" s="118">
        <f t="shared" si="142"/>
        <v>1.2857142857142858</v>
      </c>
      <c r="Q490" s="145" t="s">
        <v>1558</v>
      </c>
      <c r="R490" s="145" t="s">
        <v>1701</v>
      </c>
      <c r="S490" s="111">
        <v>1</v>
      </c>
      <c r="T490" s="119"/>
      <c r="U490" s="120">
        <v>45520</v>
      </c>
      <c r="V490" s="121">
        <f t="shared" si="144"/>
        <v>12.5</v>
      </c>
      <c r="W490" s="122">
        <f t="shared" si="145"/>
        <v>100</v>
      </c>
      <c r="X490" s="123">
        <f t="shared" si="146"/>
        <v>1.2857142857142858</v>
      </c>
      <c r="Y490" s="123">
        <f t="shared" si="147"/>
        <v>1.2857142857142858</v>
      </c>
      <c r="Z490" s="123">
        <f t="shared" si="148"/>
        <v>1.2857142857142858</v>
      </c>
      <c r="AA490" s="111"/>
      <c r="AB490" s="111" t="str">
        <f t="shared" si="132"/>
        <v>CUMPLIDA</v>
      </c>
      <c r="AC490" s="111" t="str">
        <f t="shared" si="133"/>
        <v>VENCIDO</v>
      </c>
      <c r="AD490" s="111" t="str">
        <f t="shared" si="134"/>
        <v>CUMPLIDA PENDIENTE DE REVISIÓN DE LA CGR</v>
      </c>
      <c r="AE490" s="113" t="s">
        <v>1702</v>
      </c>
      <c r="AF490" s="98" t="str">
        <f t="shared" si="135"/>
        <v>H22AF2022</v>
      </c>
      <c r="AG490" s="78">
        <f t="shared" si="136"/>
        <v>1</v>
      </c>
      <c r="AH490" s="78" t="str">
        <f t="shared" si="137"/>
        <v>H22AF2022 - 1</v>
      </c>
      <c r="AI490" s="92">
        <f t="shared" si="138"/>
        <v>5</v>
      </c>
      <c r="AJ490" s="92">
        <f t="shared" si="139"/>
        <v>1</v>
      </c>
      <c r="AK490" s="92" t="str">
        <f t="shared" si="140"/>
        <v>H22AF2022.</v>
      </c>
      <c r="AL490" s="92" t="str">
        <f t="shared" si="141"/>
        <v>H22AF2022</v>
      </c>
      <c r="AM490" s="83"/>
      <c r="AN490" s="84"/>
      <c r="AO490" s="77"/>
    </row>
    <row r="491" spans="1:41" s="11" customFormat="1" ht="291.95" customHeight="1" x14ac:dyDescent="0.2">
      <c r="A491" s="110" t="str">
        <f>IF(ISBLANK(F491),"",COUNTA($F$2:F491))</f>
        <v/>
      </c>
      <c r="B491" s="111">
        <f t="shared" si="143"/>
        <v>490</v>
      </c>
      <c r="C491" s="111">
        <v>2023</v>
      </c>
      <c r="D491" s="111" t="s">
        <v>2498</v>
      </c>
      <c r="E491" s="111"/>
      <c r="F491" s="111"/>
      <c r="G491" s="112" t="s">
        <v>1193</v>
      </c>
      <c r="H491" s="146" t="s">
        <v>1788</v>
      </c>
      <c r="I491" s="146" t="s">
        <v>1784</v>
      </c>
      <c r="J491" s="119" t="s">
        <v>1789</v>
      </c>
      <c r="K491" s="119" t="s">
        <v>1790</v>
      </c>
      <c r="L491" s="151" t="s">
        <v>39</v>
      </c>
      <c r="M491" s="151">
        <v>2</v>
      </c>
      <c r="N491" s="152">
        <v>45136</v>
      </c>
      <c r="O491" s="152">
        <v>45290</v>
      </c>
      <c r="P491" s="118">
        <f t="shared" si="142"/>
        <v>22</v>
      </c>
      <c r="Q491" s="145" t="s">
        <v>1558</v>
      </c>
      <c r="R491" s="145" t="s">
        <v>1701</v>
      </c>
      <c r="S491" s="111">
        <v>0</v>
      </c>
      <c r="T491" s="119"/>
      <c r="U491" s="120"/>
      <c r="V491" s="121">
        <f t="shared" si="144"/>
        <v>-1509.6666666666667</v>
      </c>
      <c r="W491" s="122">
        <f t="shared" si="145"/>
        <v>0</v>
      </c>
      <c r="X491" s="123">
        <f t="shared" si="146"/>
        <v>0</v>
      </c>
      <c r="Y491" s="123">
        <f t="shared" si="147"/>
        <v>0</v>
      </c>
      <c r="Z491" s="123">
        <f t="shared" si="148"/>
        <v>22</v>
      </c>
      <c r="AA491" s="111"/>
      <c r="AB491" s="111" t="str">
        <f t="shared" si="132"/>
        <v>VENCIDA</v>
      </c>
      <c r="AC491" s="111" t="str">
        <f t="shared" si="133"/>
        <v/>
      </c>
      <c r="AD491" s="111" t="str">
        <f t="shared" si="134"/>
        <v>VENCIDA</v>
      </c>
      <c r="AE491" s="113" t="s">
        <v>1702</v>
      </c>
      <c r="AF491" s="98" t="str">
        <f t="shared" si="135"/>
        <v>H22AF2022</v>
      </c>
      <c r="AG491" s="78">
        <f t="shared" si="136"/>
        <v>2</v>
      </c>
      <c r="AH491" s="78" t="str">
        <f t="shared" si="137"/>
        <v>H22AF2022 - 2</v>
      </c>
      <c r="AI491" s="92">
        <f t="shared" si="138"/>
        <v>1</v>
      </c>
      <c r="AJ491" s="92">
        <f t="shared" si="139"/>
        <v>1</v>
      </c>
      <c r="AK491" s="92" t="str">
        <f t="shared" si="140"/>
        <v>H22AF2022.</v>
      </c>
      <c r="AL491" s="92" t="str">
        <f t="shared" si="141"/>
        <v>H22AF2022</v>
      </c>
      <c r="AM491" s="83"/>
      <c r="AN491" s="84"/>
      <c r="AO491" s="77"/>
    </row>
    <row r="492" spans="1:41" s="11" customFormat="1" ht="291.95" customHeight="1" x14ac:dyDescent="0.2">
      <c r="A492" s="110">
        <f>IF(ISBLANK(F492),"",COUNTA($F$2:F492))</f>
        <v>365</v>
      </c>
      <c r="B492" s="111">
        <f t="shared" si="143"/>
        <v>491</v>
      </c>
      <c r="C492" s="111">
        <v>2023</v>
      </c>
      <c r="D492" s="111" t="s">
        <v>2497</v>
      </c>
      <c r="E492" s="111" t="s">
        <v>2468</v>
      </c>
      <c r="F492" s="111" t="s">
        <v>1791</v>
      </c>
      <c r="G492" s="112" t="s">
        <v>1792</v>
      </c>
      <c r="H492" s="146" t="s">
        <v>1793</v>
      </c>
      <c r="I492" s="146" t="s">
        <v>1794</v>
      </c>
      <c r="J492" s="119" t="s">
        <v>1795</v>
      </c>
      <c r="K492" s="119" t="s">
        <v>1796</v>
      </c>
      <c r="L492" s="151" t="s">
        <v>749</v>
      </c>
      <c r="M492" s="151">
        <v>1</v>
      </c>
      <c r="N492" s="152">
        <v>45139</v>
      </c>
      <c r="O492" s="152">
        <v>45290</v>
      </c>
      <c r="P492" s="118">
        <f t="shared" si="142"/>
        <v>21.571428571428573</v>
      </c>
      <c r="Q492" s="145" t="s">
        <v>1797</v>
      </c>
      <c r="R492" s="145" t="s">
        <v>1798</v>
      </c>
      <c r="S492" s="111">
        <v>1</v>
      </c>
      <c r="T492" s="119"/>
      <c r="U492" s="120">
        <v>45349</v>
      </c>
      <c r="V492" s="121">
        <f t="shared" si="144"/>
        <v>1.9666666666666666</v>
      </c>
      <c r="W492" s="122">
        <f t="shared" si="145"/>
        <v>100</v>
      </c>
      <c r="X492" s="123">
        <f t="shared" si="146"/>
        <v>21.571428571428573</v>
      </c>
      <c r="Y492" s="123">
        <f t="shared" si="147"/>
        <v>21.571428571428573</v>
      </c>
      <c r="Z492" s="123">
        <f t="shared" si="148"/>
        <v>21.571428571428573</v>
      </c>
      <c r="AA492" s="111"/>
      <c r="AB492" s="111" t="str">
        <f t="shared" si="132"/>
        <v>CUMPLIDA</v>
      </c>
      <c r="AC492" s="111" t="str">
        <f t="shared" si="133"/>
        <v>CUMPLIDO</v>
      </c>
      <c r="AD492" s="111" t="str">
        <f t="shared" si="134"/>
        <v>CUMPLIDA PENDIENTE DE REVISIÓN DE LA CGR</v>
      </c>
      <c r="AE492" s="113" t="s">
        <v>1702</v>
      </c>
      <c r="AF492" s="98" t="str">
        <f t="shared" si="135"/>
        <v>H23AF2022</v>
      </c>
      <c r="AG492" s="78">
        <f t="shared" si="136"/>
        <v>1</v>
      </c>
      <c r="AH492" s="78" t="str">
        <f t="shared" si="137"/>
        <v>H23AF2022 - 1</v>
      </c>
      <c r="AI492" s="92">
        <f t="shared" si="138"/>
        <v>5</v>
      </c>
      <c r="AJ492" s="92">
        <f t="shared" si="139"/>
        <v>5</v>
      </c>
      <c r="AK492" s="92" t="str">
        <f t="shared" si="140"/>
        <v>H23AF2022.</v>
      </c>
      <c r="AL492" s="92" t="str">
        <f t="shared" si="141"/>
        <v>H23AF2022</v>
      </c>
      <c r="AM492" s="83"/>
      <c r="AN492" s="84"/>
      <c r="AO492" s="77"/>
    </row>
    <row r="493" spans="1:41" s="11" customFormat="1" ht="291.95" customHeight="1" x14ac:dyDescent="0.2">
      <c r="A493" s="110">
        <f>IF(ISBLANK(F493),"",COUNTA($F$2:F493))</f>
        <v>366</v>
      </c>
      <c r="B493" s="111">
        <f t="shared" si="143"/>
        <v>492</v>
      </c>
      <c r="C493" s="111">
        <v>2023</v>
      </c>
      <c r="D493" s="111" t="s">
        <v>2498</v>
      </c>
      <c r="E493" s="111" t="s">
        <v>2466</v>
      </c>
      <c r="F493" s="111" t="s">
        <v>862</v>
      </c>
      <c r="G493" s="113" t="s">
        <v>594</v>
      </c>
      <c r="H493" s="146" t="s">
        <v>1799</v>
      </c>
      <c r="I493" s="146" t="s">
        <v>1800</v>
      </c>
      <c r="J493" s="154" t="s">
        <v>1801</v>
      </c>
      <c r="K493" s="154" t="s">
        <v>1802</v>
      </c>
      <c r="L493" s="154" t="s">
        <v>1803</v>
      </c>
      <c r="M493" s="111">
        <v>4</v>
      </c>
      <c r="N493" s="155">
        <v>45139</v>
      </c>
      <c r="O493" s="155">
        <v>45291</v>
      </c>
      <c r="P493" s="118">
        <f t="shared" si="142"/>
        <v>21.714285714285715</v>
      </c>
      <c r="Q493" s="145" t="s">
        <v>1053</v>
      </c>
      <c r="R493" s="145" t="s">
        <v>1734</v>
      </c>
      <c r="S493" s="111">
        <v>4</v>
      </c>
      <c r="T493" s="119"/>
      <c r="U493" s="120">
        <v>45344</v>
      </c>
      <c r="V493" s="121">
        <f t="shared" si="144"/>
        <v>1.7666666666666666</v>
      </c>
      <c r="W493" s="122">
        <f t="shared" si="145"/>
        <v>100</v>
      </c>
      <c r="X493" s="123">
        <f t="shared" si="146"/>
        <v>21.714285714285715</v>
      </c>
      <c r="Y493" s="123">
        <f t="shared" si="147"/>
        <v>21.714285714285715</v>
      </c>
      <c r="Z493" s="123">
        <f t="shared" si="148"/>
        <v>21.714285714285715</v>
      </c>
      <c r="AA493" s="111"/>
      <c r="AB493" s="111" t="str">
        <f t="shared" si="132"/>
        <v>CUMPLIDA</v>
      </c>
      <c r="AC493" s="111" t="str">
        <f t="shared" si="133"/>
        <v>CUMPLIDO</v>
      </c>
      <c r="AD493" s="111" t="str">
        <f t="shared" si="134"/>
        <v>CUMPLIDA PENDIENTE DE REVISIÓN DE LA CGR</v>
      </c>
      <c r="AE493" s="113" t="s">
        <v>1804</v>
      </c>
      <c r="AF493" s="98" t="str">
        <f t="shared" si="135"/>
        <v>H1AEFJUANCHITO</v>
      </c>
      <c r="AG493" s="78">
        <f t="shared" si="136"/>
        <v>1</v>
      </c>
      <c r="AH493" s="78" t="str">
        <f t="shared" si="137"/>
        <v>H1AEFJUANCHITO - 1</v>
      </c>
      <c r="AI493" s="92">
        <f t="shared" si="138"/>
        <v>5</v>
      </c>
      <c r="AJ493" s="92">
        <f t="shared" si="139"/>
        <v>5</v>
      </c>
      <c r="AK493" s="92" t="str">
        <f t="shared" si="140"/>
        <v>H1AEFJUANCHITO.</v>
      </c>
      <c r="AL493" s="92" t="str">
        <f t="shared" si="141"/>
        <v>H1AEFJUANCHITO</v>
      </c>
      <c r="AM493" s="83"/>
      <c r="AN493" s="84"/>
      <c r="AO493" s="77"/>
    </row>
    <row r="494" spans="1:41" s="11" customFormat="1" ht="291.95" customHeight="1" x14ac:dyDescent="0.2">
      <c r="A494" s="110" t="str">
        <f>IF(ISBLANK(F494),"",COUNTA($F$2:F494))</f>
        <v/>
      </c>
      <c r="B494" s="111">
        <f t="shared" si="143"/>
        <v>493</v>
      </c>
      <c r="C494" s="111">
        <v>2023</v>
      </c>
      <c r="D494" s="111" t="s">
        <v>2498</v>
      </c>
      <c r="E494" s="111"/>
      <c r="F494" s="111"/>
      <c r="G494" s="113" t="s">
        <v>594</v>
      </c>
      <c r="H494" s="146" t="s">
        <v>1805</v>
      </c>
      <c r="I494" s="146" t="s">
        <v>1800</v>
      </c>
      <c r="J494" s="154" t="s">
        <v>1806</v>
      </c>
      <c r="K494" s="154" t="s">
        <v>1731</v>
      </c>
      <c r="L494" s="111" t="s">
        <v>1679</v>
      </c>
      <c r="M494" s="111">
        <v>2</v>
      </c>
      <c r="N494" s="155">
        <v>45139</v>
      </c>
      <c r="O494" s="155">
        <v>45230</v>
      </c>
      <c r="P494" s="118">
        <f t="shared" si="142"/>
        <v>13</v>
      </c>
      <c r="Q494" s="145" t="s">
        <v>1053</v>
      </c>
      <c r="R494" s="145" t="s">
        <v>1734</v>
      </c>
      <c r="S494" s="111">
        <v>2</v>
      </c>
      <c r="T494" s="119"/>
      <c r="U494" s="120">
        <v>45434</v>
      </c>
      <c r="V494" s="121">
        <f t="shared" si="144"/>
        <v>6.8</v>
      </c>
      <c r="W494" s="122">
        <f t="shared" si="145"/>
        <v>100</v>
      </c>
      <c r="X494" s="123">
        <f t="shared" si="146"/>
        <v>13</v>
      </c>
      <c r="Y494" s="123">
        <f t="shared" si="147"/>
        <v>13</v>
      </c>
      <c r="Z494" s="123">
        <f t="shared" si="148"/>
        <v>13</v>
      </c>
      <c r="AA494" s="111"/>
      <c r="AB494" s="111" t="str">
        <f t="shared" si="132"/>
        <v>CUMPLIDA</v>
      </c>
      <c r="AC494" s="111" t="str">
        <f t="shared" si="133"/>
        <v/>
      </c>
      <c r="AD494" s="111" t="str">
        <f t="shared" si="134"/>
        <v>CUMPLIDA PENDIENTE DE REVISIÓN DE LA CGR</v>
      </c>
      <c r="AE494" s="113" t="s">
        <v>1804</v>
      </c>
      <c r="AF494" s="98" t="str">
        <f t="shared" si="135"/>
        <v>H1AEFJUANCHITO</v>
      </c>
      <c r="AG494" s="78">
        <f t="shared" si="136"/>
        <v>2</v>
      </c>
      <c r="AH494" s="78" t="str">
        <f t="shared" si="137"/>
        <v>H1AEFJUANCHITO - 2</v>
      </c>
      <c r="AI494" s="92">
        <f t="shared" si="138"/>
        <v>5</v>
      </c>
      <c r="AJ494" s="92">
        <f t="shared" si="139"/>
        <v>5</v>
      </c>
      <c r="AK494" s="92" t="str">
        <f t="shared" si="140"/>
        <v>H1AEFJUANCHITO.</v>
      </c>
      <c r="AL494" s="92" t="str">
        <f t="shared" si="141"/>
        <v>H1AEFJUANCHITO</v>
      </c>
      <c r="AM494" s="83"/>
      <c r="AN494" s="84"/>
      <c r="AO494" s="77"/>
    </row>
    <row r="495" spans="1:41" s="11" customFormat="1" ht="291.95" customHeight="1" x14ac:dyDescent="0.2">
      <c r="A495" s="110">
        <f>IF(ISBLANK(F495),"",COUNTA($F$2:F495))</f>
        <v>367</v>
      </c>
      <c r="B495" s="111">
        <f t="shared" si="143"/>
        <v>494</v>
      </c>
      <c r="C495" s="111">
        <v>2023</v>
      </c>
      <c r="D495" s="111" t="s">
        <v>2498</v>
      </c>
      <c r="E495" s="111" t="s">
        <v>637</v>
      </c>
      <c r="F495" s="111" t="s">
        <v>409</v>
      </c>
      <c r="G495" s="113" t="s">
        <v>594</v>
      </c>
      <c r="H495" s="146" t="s">
        <v>1807</v>
      </c>
      <c r="I495" s="146" t="s">
        <v>1808</v>
      </c>
      <c r="J495" s="154" t="s">
        <v>1730</v>
      </c>
      <c r="K495" s="154" t="s">
        <v>1731</v>
      </c>
      <c r="L495" s="111" t="s">
        <v>1732</v>
      </c>
      <c r="M495" s="111">
        <v>2</v>
      </c>
      <c r="N495" s="155">
        <v>45139</v>
      </c>
      <c r="O495" s="155">
        <v>45230</v>
      </c>
      <c r="P495" s="118">
        <f t="shared" si="142"/>
        <v>13</v>
      </c>
      <c r="Q495" s="145" t="s">
        <v>1053</v>
      </c>
      <c r="R495" s="145" t="s">
        <v>1734</v>
      </c>
      <c r="S495" s="111">
        <v>2</v>
      </c>
      <c r="T495" s="119"/>
      <c r="U495" s="120">
        <v>45344</v>
      </c>
      <c r="V495" s="121">
        <f t="shared" si="144"/>
        <v>3.8</v>
      </c>
      <c r="W495" s="122">
        <f t="shared" si="145"/>
        <v>100</v>
      </c>
      <c r="X495" s="123">
        <f t="shared" si="146"/>
        <v>13</v>
      </c>
      <c r="Y495" s="123">
        <f t="shared" si="147"/>
        <v>13</v>
      </c>
      <c r="Z495" s="123">
        <f t="shared" si="148"/>
        <v>13</v>
      </c>
      <c r="AA495" s="111"/>
      <c r="AB495" s="111" t="str">
        <f t="shared" si="132"/>
        <v>CUMPLIDA</v>
      </c>
      <c r="AC495" s="111" t="str">
        <f t="shared" si="133"/>
        <v>CUMPLIDO</v>
      </c>
      <c r="AD495" s="111" t="str">
        <f t="shared" si="134"/>
        <v>CUMPLIDA PENDIENTE DE REVISIÓN DE LA CGR</v>
      </c>
      <c r="AE495" s="113" t="s">
        <v>1804</v>
      </c>
      <c r="AF495" s="98" t="str">
        <f t="shared" si="135"/>
        <v>H2AEFJUANCHITO</v>
      </c>
      <c r="AG495" s="78">
        <f t="shared" si="136"/>
        <v>1</v>
      </c>
      <c r="AH495" s="78" t="str">
        <f t="shared" si="137"/>
        <v>H2AEFJUANCHITO - 1</v>
      </c>
      <c r="AI495" s="92">
        <f t="shared" si="138"/>
        <v>5</v>
      </c>
      <c r="AJ495" s="92">
        <f t="shared" si="139"/>
        <v>5</v>
      </c>
      <c r="AK495" s="92" t="str">
        <f t="shared" si="140"/>
        <v>H2AEFJUANCHITO.</v>
      </c>
      <c r="AL495" s="92" t="str">
        <f t="shared" si="141"/>
        <v>H2AEFJUANCHITO</v>
      </c>
      <c r="AM495" s="83"/>
      <c r="AN495" s="84"/>
      <c r="AO495" s="77"/>
    </row>
    <row r="496" spans="1:41" s="11" customFormat="1" ht="291.95" customHeight="1" x14ac:dyDescent="0.2">
      <c r="A496" s="110">
        <f>IF(ISBLANK(F496),"",COUNTA($F$2:F496))</f>
        <v>368</v>
      </c>
      <c r="B496" s="111">
        <f t="shared" si="143"/>
        <v>495</v>
      </c>
      <c r="C496" s="111">
        <v>2023</v>
      </c>
      <c r="D496" s="111" t="s">
        <v>2496</v>
      </c>
      <c r="E496" s="111" t="s">
        <v>408</v>
      </c>
      <c r="F496" s="111" t="s">
        <v>408</v>
      </c>
      <c r="G496" s="113" t="s">
        <v>778</v>
      </c>
      <c r="H496" s="146" t="s">
        <v>1809</v>
      </c>
      <c r="I496" s="146" t="s">
        <v>1810</v>
      </c>
      <c r="J496" s="154" t="s">
        <v>1811</v>
      </c>
      <c r="K496" s="154" t="s">
        <v>1751</v>
      </c>
      <c r="L496" s="111" t="s">
        <v>1679</v>
      </c>
      <c r="M496" s="111">
        <v>2</v>
      </c>
      <c r="N496" s="155">
        <v>45139</v>
      </c>
      <c r="O496" s="155">
        <v>45230</v>
      </c>
      <c r="P496" s="118">
        <f t="shared" si="142"/>
        <v>13</v>
      </c>
      <c r="Q496" s="145" t="s">
        <v>1053</v>
      </c>
      <c r="R496" s="145" t="s">
        <v>1734</v>
      </c>
      <c r="S496" s="111">
        <v>2</v>
      </c>
      <c r="T496" s="119"/>
      <c r="U496" s="120">
        <v>45278</v>
      </c>
      <c r="V496" s="121">
        <f t="shared" si="144"/>
        <v>1.6</v>
      </c>
      <c r="W496" s="122">
        <f t="shared" si="145"/>
        <v>100</v>
      </c>
      <c r="X496" s="123">
        <f t="shared" si="146"/>
        <v>13</v>
      </c>
      <c r="Y496" s="123">
        <f t="shared" si="147"/>
        <v>13</v>
      </c>
      <c r="Z496" s="123">
        <f t="shared" si="148"/>
        <v>13</v>
      </c>
      <c r="AA496" s="111"/>
      <c r="AB496" s="111" t="str">
        <f t="shared" si="132"/>
        <v>CUMPLIDA</v>
      </c>
      <c r="AC496" s="111" t="str">
        <f t="shared" si="133"/>
        <v>CUMPLIDO</v>
      </c>
      <c r="AD496" s="111" t="str">
        <f t="shared" si="134"/>
        <v>CUMPLIDA PENDIENTE DE REVISIÓN DE LA CGR</v>
      </c>
      <c r="AE496" s="113" t="s">
        <v>1804</v>
      </c>
      <c r="AF496" s="98" t="str">
        <f t="shared" si="135"/>
        <v>H3AEFJUANCHITO</v>
      </c>
      <c r="AG496" s="78">
        <f t="shared" si="136"/>
        <v>1</v>
      </c>
      <c r="AH496" s="78" t="str">
        <f t="shared" si="137"/>
        <v>H3AEFJUANCHITO - 1</v>
      </c>
      <c r="AI496" s="92">
        <f t="shared" si="138"/>
        <v>5</v>
      </c>
      <c r="AJ496" s="92">
        <f t="shared" si="139"/>
        <v>5</v>
      </c>
      <c r="AK496" s="92" t="str">
        <f t="shared" si="140"/>
        <v>H3AEFJUANCHITO.</v>
      </c>
      <c r="AL496" s="92" t="str">
        <f t="shared" si="141"/>
        <v>H3AEFJUANCHITO</v>
      </c>
      <c r="AM496" s="83"/>
      <c r="AN496" s="84"/>
      <c r="AO496" s="77"/>
    </row>
    <row r="497" spans="1:41" s="11" customFormat="1" ht="291.95" customHeight="1" x14ac:dyDescent="0.2">
      <c r="A497" s="110">
        <f>IF(ISBLANK(F497),"",COUNTA($F$2:F497))</f>
        <v>369</v>
      </c>
      <c r="B497" s="111">
        <f t="shared" si="143"/>
        <v>496</v>
      </c>
      <c r="C497" s="111">
        <v>2023</v>
      </c>
      <c r="D497" s="111" t="s">
        <v>2496</v>
      </c>
      <c r="E497" s="111" t="s">
        <v>2467</v>
      </c>
      <c r="F497" s="156" t="s">
        <v>1017</v>
      </c>
      <c r="G497" s="157" t="s">
        <v>778</v>
      </c>
      <c r="H497" s="158" t="s">
        <v>1812</v>
      </c>
      <c r="I497" s="158" t="s">
        <v>1813</v>
      </c>
      <c r="J497" s="154" t="s">
        <v>1811</v>
      </c>
      <c r="K497" s="154" t="s">
        <v>1751</v>
      </c>
      <c r="L497" s="111" t="s">
        <v>1679</v>
      </c>
      <c r="M497" s="111">
        <v>2</v>
      </c>
      <c r="N497" s="155">
        <v>45139</v>
      </c>
      <c r="O497" s="155">
        <v>45230</v>
      </c>
      <c r="P497" s="118">
        <f t="shared" si="142"/>
        <v>13</v>
      </c>
      <c r="Q497" s="111" t="s">
        <v>1053</v>
      </c>
      <c r="R497" s="145" t="s">
        <v>1734</v>
      </c>
      <c r="S497" s="111">
        <v>2</v>
      </c>
      <c r="T497" s="119"/>
      <c r="U497" s="120">
        <v>45278</v>
      </c>
      <c r="V497" s="121">
        <f t="shared" si="144"/>
        <v>1.6</v>
      </c>
      <c r="W497" s="122">
        <f t="shared" si="145"/>
        <v>100</v>
      </c>
      <c r="X497" s="123">
        <f t="shared" si="146"/>
        <v>13</v>
      </c>
      <c r="Y497" s="123">
        <f t="shared" si="147"/>
        <v>13</v>
      </c>
      <c r="Z497" s="123">
        <f t="shared" si="148"/>
        <v>13</v>
      </c>
      <c r="AA497" s="111"/>
      <c r="AB497" s="111" t="str">
        <f t="shared" si="132"/>
        <v>CUMPLIDA</v>
      </c>
      <c r="AC497" s="111" t="str">
        <f t="shared" si="133"/>
        <v>CUMPLIDO</v>
      </c>
      <c r="AD497" s="111" t="str">
        <f t="shared" si="134"/>
        <v>CUMPLIDA PENDIENTE DE REVISIÓN DE LA CGR</v>
      </c>
      <c r="AE497" s="113" t="s">
        <v>1804</v>
      </c>
      <c r="AF497" s="98" t="str">
        <f t="shared" si="135"/>
        <v>H4AEFJUANCHITO</v>
      </c>
      <c r="AG497" s="78">
        <f t="shared" si="136"/>
        <v>1</v>
      </c>
      <c r="AH497" s="78" t="str">
        <f t="shared" si="137"/>
        <v>H4AEFJUANCHITO - 1</v>
      </c>
      <c r="AI497" s="92">
        <f t="shared" si="138"/>
        <v>5</v>
      </c>
      <c r="AJ497" s="92">
        <f t="shared" si="139"/>
        <v>5</v>
      </c>
      <c r="AK497" s="92" t="str">
        <f t="shared" si="140"/>
        <v>H4AEFJUANCHITO.</v>
      </c>
      <c r="AL497" s="92" t="str">
        <f t="shared" si="141"/>
        <v>H4AEFJUANCHITO</v>
      </c>
      <c r="AM497" s="83"/>
      <c r="AN497" s="84"/>
      <c r="AO497" s="77"/>
    </row>
    <row r="498" spans="1:41" s="11" customFormat="1" ht="291.95" customHeight="1" x14ac:dyDescent="0.2">
      <c r="A498" s="110">
        <f>IF(ISBLANK(F498),"",COUNTA($F$2:F498))</f>
        <v>370</v>
      </c>
      <c r="B498" s="111">
        <f t="shared" si="143"/>
        <v>497</v>
      </c>
      <c r="C498" s="111">
        <v>2023</v>
      </c>
      <c r="D498" s="111" t="s">
        <v>2496</v>
      </c>
      <c r="E498" s="111" t="s">
        <v>2469</v>
      </c>
      <c r="F498" s="111" t="s">
        <v>1685</v>
      </c>
      <c r="G498" s="159" t="s">
        <v>867</v>
      </c>
      <c r="H498" s="146" t="s">
        <v>1693</v>
      </c>
      <c r="I498" s="146" t="s">
        <v>1686</v>
      </c>
      <c r="J498" s="119" t="s">
        <v>1687</v>
      </c>
      <c r="K498" s="119" t="s">
        <v>1678</v>
      </c>
      <c r="L498" s="151" t="s">
        <v>1679</v>
      </c>
      <c r="M498" s="151">
        <v>3</v>
      </c>
      <c r="N498" s="152">
        <v>45108</v>
      </c>
      <c r="O498" s="152">
        <v>45230</v>
      </c>
      <c r="P498" s="118">
        <f t="shared" si="142"/>
        <v>17.428571428571427</v>
      </c>
      <c r="Q498" s="145" t="s">
        <v>1248</v>
      </c>
      <c r="R498" s="145" t="s">
        <v>1739</v>
      </c>
      <c r="S498" s="111">
        <v>3</v>
      </c>
      <c r="T498" s="119"/>
      <c r="U498" s="120">
        <v>45490</v>
      </c>
      <c r="V498" s="121">
        <f t="shared" si="144"/>
        <v>8.6666666666666661</v>
      </c>
      <c r="W498" s="122">
        <f t="shared" si="145"/>
        <v>100</v>
      </c>
      <c r="X498" s="123">
        <f t="shared" si="146"/>
        <v>17.428571428571427</v>
      </c>
      <c r="Y498" s="123">
        <f t="shared" si="147"/>
        <v>17.428571428571427</v>
      </c>
      <c r="Z498" s="123">
        <f t="shared" si="148"/>
        <v>17.428571428571427</v>
      </c>
      <c r="AA498" s="111"/>
      <c r="AB498" s="111" t="str">
        <f t="shared" si="132"/>
        <v>CUMPLIDA</v>
      </c>
      <c r="AC498" s="111" t="str">
        <f t="shared" si="133"/>
        <v>CUMPLIDO</v>
      </c>
      <c r="AD498" s="111" t="str">
        <f t="shared" si="134"/>
        <v>CUMPLIDA PENDIENTE DE REVISIÓN DE LA CGR</v>
      </c>
      <c r="AE498" s="113" t="s">
        <v>1698</v>
      </c>
      <c r="AF498" s="98" t="str">
        <f t="shared" si="135"/>
        <v>H1AEF-Armenia-Montenegro-Quimbaya</v>
      </c>
      <c r="AG498" s="78">
        <f t="shared" si="136"/>
        <v>1</v>
      </c>
      <c r="AH498" s="78" t="str">
        <f t="shared" si="137"/>
        <v>H1AEF-Armenia-Montenegro-Quimbaya - 1</v>
      </c>
      <c r="AI498" s="92">
        <f t="shared" si="138"/>
        <v>5</v>
      </c>
      <c r="AJ498" s="92">
        <f t="shared" si="139"/>
        <v>5</v>
      </c>
      <c r="AK498" s="92" t="str">
        <f t="shared" si="140"/>
        <v>H1AEF-Armenia-Montenegro-Quimbaya.</v>
      </c>
      <c r="AL498" s="92" t="str">
        <f t="shared" si="141"/>
        <v>H1AEF-Armenia-Montenegro-Quimbaya</v>
      </c>
      <c r="AM498" s="83"/>
      <c r="AN498" s="84"/>
      <c r="AO498" s="77"/>
    </row>
    <row r="499" spans="1:41" s="11" customFormat="1" ht="291.95" customHeight="1" x14ac:dyDescent="0.2">
      <c r="A499" s="110">
        <f>IF(ISBLANK(F499),"",COUNTA($F$2:F499))</f>
        <v>371</v>
      </c>
      <c r="B499" s="111">
        <f t="shared" si="143"/>
        <v>498</v>
      </c>
      <c r="C499" s="111">
        <v>2023</v>
      </c>
      <c r="D499" s="111" t="s">
        <v>2496</v>
      </c>
      <c r="E499" s="111" t="s">
        <v>637</v>
      </c>
      <c r="F499" s="111" t="s">
        <v>407</v>
      </c>
      <c r="G499" s="113" t="s">
        <v>778</v>
      </c>
      <c r="H499" s="146" t="s">
        <v>1694</v>
      </c>
      <c r="I499" s="146" t="s">
        <v>1688</v>
      </c>
      <c r="J499" s="119" t="s">
        <v>1689</v>
      </c>
      <c r="K499" s="119" t="s">
        <v>1678</v>
      </c>
      <c r="L499" s="151" t="s">
        <v>1679</v>
      </c>
      <c r="M499" s="151">
        <v>3</v>
      </c>
      <c r="N499" s="152">
        <v>45108</v>
      </c>
      <c r="O499" s="152">
        <v>45230</v>
      </c>
      <c r="P499" s="118">
        <f t="shared" si="142"/>
        <v>17.428571428571427</v>
      </c>
      <c r="Q499" s="145" t="s">
        <v>1248</v>
      </c>
      <c r="R499" s="145" t="s">
        <v>1739</v>
      </c>
      <c r="S499" s="111">
        <v>3</v>
      </c>
      <c r="T499" s="119"/>
      <c r="U499" s="120">
        <v>45490</v>
      </c>
      <c r="V499" s="121">
        <f t="shared" si="144"/>
        <v>8.6666666666666661</v>
      </c>
      <c r="W499" s="122">
        <f t="shared" si="145"/>
        <v>100</v>
      </c>
      <c r="X499" s="123">
        <f t="shared" si="146"/>
        <v>17.428571428571427</v>
      </c>
      <c r="Y499" s="123">
        <f t="shared" si="147"/>
        <v>17.428571428571427</v>
      </c>
      <c r="Z499" s="123">
        <f t="shared" si="148"/>
        <v>17.428571428571427</v>
      </c>
      <c r="AA499" s="111"/>
      <c r="AB499" s="111" t="str">
        <f t="shared" si="132"/>
        <v>CUMPLIDA</v>
      </c>
      <c r="AC499" s="111" t="str">
        <f t="shared" si="133"/>
        <v>CUMPLIDO</v>
      </c>
      <c r="AD499" s="111" t="str">
        <f t="shared" si="134"/>
        <v>CUMPLIDA PENDIENTE DE REVISIÓN DE LA CGR</v>
      </c>
      <c r="AE499" s="113" t="s">
        <v>1698</v>
      </c>
      <c r="AF499" s="98" t="str">
        <f t="shared" si="135"/>
        <v>H2AEF-Armenia-Montenegro-Quimbaya</v>
      </c>
      <c r="AG499" s="78">
        <f t="shared" si="136"/>
        <v>1</v>
      </c>
      <c r="AH499" s="78" t="str">
        <f t="shared" si="137"/>
        <v>H2AEF-Armenia-Montenegro-Quimbaya - 1</v>
      </c>
      <c r="AI499" s="92">
        <f t="shared" si="138"/>
        <v>5</v>
      </c>
      <c r="AJ499" s="92">
        <f t="shared" si="139"/>
        <v>5</v>
      </c>
      <c r="AK499" s="92" t="str">
        <f t="shared" si="140"/>
        <v>H2AEF-Armenia-Montenegro-Quimbaya.</v>
      </c>
      <c r="AL499" s="92" t="str">
        <f t="shared" si="141"/>
        <v>H2AEF-Armenia-Montenegro-Quimbaya</v>
      </c>
      <c r="AM499" s="83"/>
      <c r="AN499" s="84"/>
      <c r="AO499" s="77"/>
    </row>
    <row r="500" spans="1:41" s="11" customFormat="1" ht="291.95" customHeight="1" x14ac:dyDescent="0.2">
      <c r="A500" s="110" t="str">
        <f>IF(ISBLANK(F500),"",COUNTA($F$2:F500))</f>
        <v/>
      </c>
      <c r="B500" s="111">
        <f t="shared" si="143"/>
        <v>499</v>
      </c>
      <c r="C500" s="111">
        <v>2023</v>
      </c>
      <c r="D500" s="111" t="s">
        <v>2496</v>
      </c>
      <c r="E500" s="111"/>
      <c r="F500" s="111"/>
      <c r="G500" s="113" t="s">
        <v>778</v>
      </c>
      <c r="H500" s="146" t="s">
        <v>1695</v>
      </c>
      <c r="I500" s="146" t="s">
        <v>1688</v>
      </c>
      <c r="J500" s="119" t="s">
        <v>1690</v>
      </c>
      <c r="K500" s="119" t="s">
        <v>1678</v>
      </c>
      <c r="L500" s="151" t="s">
        <v>1679</v>
      </c>
      <c r="M500" s="151">
        <v>3</v>
      </c>
      <c r="N500" s="152">
        <v>45108</v>
      </c>
      <c r="O500" s="152">
        <v>45230</v>
      </c>
      <c r="P500" s="118">
        <f t="shared" si="142"/>
        <v>17.428571428571427</v>
      </c>
      <c r="Q500" s="145" t="s">
        <v>1401</v>
      </c>
      <c r="R500" s="145" t="s">
        <v>1734</v>
      </c>
      <c r="S500" s="111">
        <v>3</v>
      </c>
      <c r="T500" s="119"/>
      <c r="U500" s="120">
        <v>45327</v>
      </c>
      <c r="V500" s="121">
        <f t="shared" si="144"/>
        <v>3.2333333333333334</v>
      </c>
      <c r="W500" s="122">
        <f t="shared" si="145"/>
        <v>100</v>
      </c>
      <c r="X500" s="123">
        <f t="shared" si="146"/>
        <v>17.428571428571427</v>
      </c>
      <c r="Y500" s="123">
        <f t="shared" si="147"/>
        <v>17.428571428571427</v>
      </c>
      <c r="Z500" s="123">
        <f t="shared" si="148"/>
        <v>17.428571428571427</v>
      </c>
      <c r="AA500" s="111"/>
      <c r="AB500" s="111" t="str">
        <f t="shared" si="132"/>
        <v>CUMPLIDA</v>
      </c>
      <c r="AC500" s="111" t="str">
        <f t="shared" si="133"/>
        <v/>
      </c>
      <c r="AD500" s="111" t="str">
        <f t="shared" si="134"/>
        <v>CUMPLIDA PENDIENTE DE REVISIÓN DE LA CGR</v>
      </c>
      <c r="AE500" s="113" t="s">
        <v>1698</v>
      </c>
      <c r="AF500" s="98" t="str">
        <f t="shared" si="135"/>
        <v>H2AEF-Armenia-Montenegro-Quimbaya</v>
      </c>
      <c r="AG500" s="78">
        <f t="shared" si="136"/>
        <v>2</v>
      </c>
      <c r="AH500" s="78" t="str">
        <f t="shared" si="137"/>
        <v>H2AEF-Armenia-Montenegro-Quimbaya - 2</v>
      </c>
      <c r="AI500" s="92">
        <f t="shared" si="138"/>
        <v>5</v>
      </c>
      <c r="AJ500" s="92">
        <f t="shared" si="139"/>
        <v>5</v>
      </c>
      <c r="AK500" s="92" t="str">
        <f t="shared" si="140"/>
        <v>H2AEF-Armenia-Montenegro-Quimbaya.</v>
      </c>
      <c r="AL500" s="92" t="str">
        <f t="shared" si="141"/>
        <v>H2AEF-Armenia-Montenegro-Quimbaya</v>
      </c>
      <c r="AM500" s="83"/>
      <c r="AN500" s="84"/>
      <c r="AO500" s="77"/>
    </row>
    <row r="501" spans="1:41" s="11" customFormat="1" ht="291.95" customHeight="1" x14ac:dyDescent="0.2">
      <c r="A501" s="110">
        <f>IF(ISBLANK(F501),"",COUNTA($F$2:F501))</f>
        <v>372</v>
      </c>
      <c r="B501" s="111">
        <f t="shared" si="143"/>
        <v>500</v>
      </c>
      <c r="C501" s="111">
        <v>2023</v>
      </c>
      <c r="D501" s="111" t="s">
        <v>2498</v>
      </c>
      <c r="E501" s="111" t="s">
        <v>2467</v>
      </c>
      <c r="F501" s="111" t="s">
        <v>1017</v>
      </c>
      <c r="G501" s="113" t="s">
        <v>594</v>
      </c>
      <c r="H501" s="146" t="s">
        <v>1696</v>
      </c>
      <c r="I501" s="146" t="s">
        <v>1691</v>
      </c>
      <c r="J501" s="119" t="s">
        <v>2727</v>
      </c>
      <c r="K501" s="119" t="s">
        <v>2728</v>
      </c>
      <c r="L501" s="151" t="s">
        <v>2729</v>
      </c>
      <c r="M501" s="151">
        <v>1</v>
      </c>
      <c r="N501" s="152">
        <v>45505</v>
      </c>
      <c r="O501" s="152">
        <v>45657</v>
      </c>
      <c r="P501" s="118">
        <f t="shared" si="142"/>
        <v>21.714285714285715</v>
      </c>
      <c r="Q501" s="145" t="s">
        <v>1401</v>
      </c>
      <c r="R501" s="145" t="s">
        <v>1734</v>
      </c>
      <c r="S501" s="111">
        <v>0</v>
      </c>
      <c r="T501" s="119" t="s">
        <v>2745</v>
      </c>
      <c r="U501" s="120"/>
      <c r="V501" s="121">
        <f t="shared" si="144"/>
        <v>-1521.9</v>
      </c>
      <c r="W501" s="122">
        <f t="shared" si="145"/>
        <v>0</v>
      </c>
      <c r="X501" s="123">
        <f t="shared" si="146"/>
        <v>0</v>
      </c>
      <c r="Y501" s="123">
        <f t="shared" si="147"/>
        <v>0</v>
      </c>
      <c r="Z501" s="123">
        <f t="shared" si="148"/>
        <v>21.714285714285715</v>
      </c>
      <c r="AA501" s="111"/>
      <c r="AB501" s="111" t="str">
        <f t="shared" si="132"/>
        <v>PRÓXIMA A VENCER</v>
      </c>
      <c r="AC501" s="111" t="str">
        <f t="shared" si="133"/>
        <v>PRÓXIMO A VENCER</v>
      </c>
      <c r="AD501" s="111" t="str">
        <f t="shared" si="134"/>
        <v>EN EJECUCIÓN</v>
      </c>
      <c r="AE501" s="113" t="s">
        <v>1698</v>
      </c>
      <c r="AF501" s="98" t="str">
        <f t="shared" si="135"/>
        <v>H3AEF-Armenia-Montenegro-Quimbaya</v>
      </c>
      <c r="AG501" s="78">
        <f t="shared" si="136"/>
        <v>1</v>
      </c>
      <c r="AH501" s="78" t="str">
        <f t="shared" si="137"/>
        <v>H3AEF-Armenia-Montenegro-Quimbaya - 1</v>
      </c>
      <c r="AI501" s="92">
        <f t="shared" si="138"/>
        <v>2</v>
      </c>
      <c r="AJ501" s="92">
        <f t="shared" si="139"/>
        <v>2</v>
      </c>
      <c r="AK501" s="92" t="str">
        <f t="shared" si="140"/>
        <v>H3AEF-Armenia-Montenegro-Quimbaya.</v>
      </c>
      <c r="AL501" s="92" t="str">
        <f t="shared" si="141"/>
        <v>H3AEF-Armenia-Montenegro-Quimbaya</v>
      </c>
      <c r="AM501" s="83"/>
      <c r="AN501" s="84"/>
      <c r="AO501" s="77"/>
    </row>
    <row r="502" spans="1:41" s="11" customFormat="1" ht="291.95" customHeight="1" x14ac:dyDescent="0.2">
      <c r="A502" s="110" t="str">
        <f>IF(ISBLANK(F502),"",COUNTA($F$2:F502))</f>
        <v/>
      </c>
      <c r="B502" s="111">
        <f t="shared" si="143"/>
        <v>501</v>
      </c>
      <c r="C502" s="111">
        <v>2023</v>
      </c>
      <c r="D502" s="111" t="s">
        <v>2498</v>
      </c>
      <c r="E502" s="111"/>
      <c r="F502" s="111"/>
      <c r="G502" s="113" t="s">
        <v>594</v>
      </c>
      <c r="H502" s="146" t="s">
        <v>1697</v>
      </c>
      <c r="I502" s="146" t="s">
        <v>1691</v>
      </c>
      <c r="J502" s="119" t="s">
        <v>1692</v>
      </c>
      <c r="K502" s="119" t="s">
        <v>1678</v>
      </c>
      <c r="L502" s="151" t="s">
        <v>1679</v>
      </c>
      <c r="M502" s="151">
        <v>3</v>
      </c>
      <c r="N502" s="152">
        <v>45092</v>
      </c>
      <c r="O502" s="152">
        <v>45199</v>
      </c>
      <c r="P502" s="118">
        <f t="shared" si="142"/>
        <v>15.285714285714286</v>
      </c>
      <c r="Q502" s="145" t="s">
        <v>1401</v>
      </c>
      <c r="R502" s="145" t="s">
        <v>1734</v>
      </c>
      <c r="S502" s="111">
        <v>3</v>
      </c>
      <c r="T502" s="119"/>
      <c r="U502" s="120">
        <v>45327</v>
      </c>
      <c r="V502" s="121">
        <f t="shared" si="144"/>
        <v>4.2666666666666666</v>
      </c>
      <c r="W502" s="122">
        <f t="shared" si="145"/>
        <v>100</v>
      </c>
      <c r="X502" s="123">
        <f t="shared" si="146"/>
        <v>15.285714285714286</v>
      </c>
      <c r="Y502" s="123">
        <f t="shared" si="147"/>
        <v>15.285714285714286</v>
      </c>
      <c r="Z502" s="123">
        <f t="shared" si="148"/>
        <v>15.285714285714286</v>
      </c>
      <c r="AA502" s="111"/>
      <c r="AB502" s="111" t="str">
        <f t="shared" si="132"/>
        <v>CUMPLIDA</v>
      </c>
      <c r="AC502" s="111" t="str">
        <f t="shared" si="133"/>
        <v/>
      </c>
      <c r="AD502" s="111" t="str">
        <f t="shared" si="134"/>
        <v>CUMPLIDA PENDIENTE DE REVISIÓN DE LA CGR</v>
      </c>
      <c r="AE502" s="113" t="s">
        <v>1698</v>
      </c>
      <c r="AF502" s="98" t="str">
        <f t="shared" si="135"/>
        <v>H3AEF-Armenia-Montenegro-Quimbaya</v>
      </c>
      <c r="AG502" s="78">
        <f t="shared" si="136"/>
        <v>2</v>
      </c>
      <c r="AH502" s="78" t="str">
        <f t="shared" si="137"/>
        <v>H3AEF-Armenia-Montenegro-Quimbaya - 2</v>
      </c>
      <c r="AI502" s="92">
        <f t="shared" si="138"/>
        <v>5</v>
      </c>
      <c r="AJ502" s="92">
        <f t="shared" si="139"/>
        <v>5</v>
      </c>
      <c r="AK502" s="92" t="str">
        <f t="shared" si="140"/>
        <v>H3AEF-Armenia-Montenegro-Quimbaya.</v>
      </c>
      <c r="AL502" s="92" t="str">
        <f t="shared" si="141"/>
        <v>H3AEF-Armenia-Montenegro-Quimbaya</v>
      </c>
      <c r="AM502" s="83"/>
      <c r="AN502" s="84"/>
      <c r="AO502" s="77"/>
    </row>
    <row r="503" spans="1:41" s="11" customFormat="1" ht="291.95" customHeight="1" x14ac:dyDescent="0.2">
      <c r="A503" s="110">
        <f>IF(ISBLANK(F503),"",COUNTA($F$2:F503))</f>
        <v>373</v>
      </c>
      <c r="B503" s="111">
        <f t="shared" si="143"/>
        <v>502</v>
      </c>
      <c r="C503" s="111">
        <v>2023</v>
      </c>
      <c r="D503" s="111" t="s">
        <v>2496</v>
      </c>
      <c r="E503" s="111" t="s">
        <v>2469</v>
      </c>
      <c r="F503" s="111" t="s">
        <v>1670</v>
      </c>
      <c r="G503" s="113" t="s">
        <v>15</v>
      </c>
      <c r="H503" s="146" t="s">
        <v>1671</v>
      </c>
      <c r="I503" s="146" t="s">
        <v>1672</v>
      </c>
      <c r="J503" s="119" t="s">
        <v>1673</v>
      </c>
      <c r="K503" s="119" t="s">
        <v>1674</v>
      </c>
      <c r="L503" s="151" t="s">
        <v>1675</v>
      </c>
      <c r="M503" s="151">
        <v>1</v>
      </c>
      <c r="N503" s="152">
        <v>45092</v>
      </c>
      <c r="O503" s="152">
        <v>45199</v>
      </c>
      <c r="P503" s="118">
        <f t="shared" si="142"/>
        <v>15.285714285714286</v>
      </c>
      <c r="Q503" s="145" t="s">
        <v>1401</v>
      </c>
      <c r="R503" s="145" t="s">
        <v>1734</v>
      </c>
      <c r="S503" s="111">
        <v>1</v>
      </c>
      <c r="T503" s="119" t="s">
        <v>1996</v>
      </c>
      <c r="U503" s="120">
        <v>45371</v>
      </c>
      <c r="V503" s="121">
        <f t="shared" si="144"/>
        <v>5.7333333333333334</v>
      </c>
      <c r="W503" s="122">
        <f t="shared" si="145"/>
        <v>100</v>
      </c>
      <c r="X503" s="123">
        <f t="shared" si="146"/>
        <v>15.285714285714286</v>
      </c>
      <c r="Y503" s="123">
        <f t="shared" si="147"/>
        <v>15.285714285714286</v>
      </c>
      <c r="Z503" s="123">
        <f t="shared" si="148"/>
        <v>15.285714285714286</v>
      </c>
      <c r="AA503" s="111"/>
      <c r="AB503" s="111" t="str">
        <f t="shared" si="132"/>
        <v>CUMPLIDA</v>
      </c>
      <c r="AC503" s="111" t="str">
        <f t="shared" si="133"/>
        <v>CUMPLIDO</v>
      </c>
      <c r="AD503" s="111" t="str">
        <f t="shared" si="134"/>
        <v>CUMPLIDA PENDIENTE DE REVISIÓN DE LA CGR</v>
      </c>
      <c r="AE503" s="113" t="s">
        <v>1681</v>
      </c>
      <c r="AF503" s="98" t="str">
        <f t="shared" si="135"/>
        <v>H1DenunciasTransCarare</v>
      </c>
      <c r="AG503" s="78">
        <f t="shared" si="136"/>
        <v>1</v>
      </c>
      <c r="AH503" s="78" t="str">
        <f t="shared" si="137"/>
        <v>H1DenunciasTransCarare - 1</v>
      </c>
      <c r="AI503" s="92">
        <f t="shared" si="138"/>
        <v>5</v>
      </c>
      <c r="AJ503" s="92">
        <f t="shared" si="139"/>
        <v>5</v>
      </c>
      <c r="AK503" s="92" t="str">
        <f t="shared" si="140"/>
        <v>H1DenunciasTransCarare.</v>
      </c>
      <c r="AL503" s="92" t="str">
        <f t="shared" si="141"/>
        <v>H1DenunciasTransCarare</v>
      </c>
      <c r="AM503" s="83"/>
      <c r="AN503" s="84"/>
      <c r="AO503" s="77"/>
    </row>
    <row r="504" spans="1:41" s="11" customFormat="1" ht="291.95" customHeight="1" x14ac:dyDescent="0.2">
      <c r="A504" s="110" t="str">
        <f>IF(ISBLANK(F504),"",COUNTA($F$2:F504))</f>
        <v/>
      </c>
      <c r="B504" s="111">
        <f t="shared" si="143"/>
        <v>503</v>
      </c>
      <c r="C504" s="111">
        <v>2023</v>
      </c>
      <c r="D504" s="111" t="s">
        <v>2496</v>
      </c>
      <c r="E504" s="111"/>
      <c r="F504" s="111"/>
      <c r="G504" s="113" t="s">
        <v>15</v>
      </c>
      <c r="H504" s="146" t="s">
        <v>1676</v>
      </c>
      <c r="I504" s="146" t="s">
        <v>1672</v>
      </c>
      <c r="J504" s="119" t="s">
        <v>1677</v>
      </c>
      <c r="K504" s="151" t="s">
        <v>1678</v>
      </c>
      <c r="L504" s="151" t="s">
        <v>1679</v>
      </c>
      <c r="M504" s="151">
        <v>3</v>
      </c>
      <c r="N504" s="152">
        <v>45092</v>
      </c>
      <c r="O504" s="152">
        <v>45199</v>
      </c>
      <c r="P504" s="118">
        <f t="shared" si="142"/>
        <v>15.285714285714286</v>
      </c>
      <c r="Q504" s="145" t="s">
        <v>1401</v>
      </c>
      <c r="R504" s="145" t="s">
        <v>1734</v>
      </c>
      <c r="S504" s="111">
        <v>3</v>
      </c>
      <c r="T504" s="119" t="s">
        <v>1996</v>
      </c>
      <c r="U504" s="120">
        <v>45327</v>
      </c>
      <c r="V504" s="121">
        <f t="shared" si="144"/>
        <v>4.2666666666666666</v>
      </c>
      <c r="W504" s="122">
        <f t="shared" si="145"/>
        <v>100</v>
      </c>
      <c r="X504" s="123">
        <f t="shared" si="146"/>
        <v>15.285714285714286</v>
      </c>
      <c r="Y504" s="123">
        <f t="shared" si="147"/>
        <v>15.285714285714286</v>
      </c>
      <c r="Z504" s="123">
        <f t="shared" si="148"/>
        <v>15.285714285714286</v>
      </c>
      <c r="AA504" s="111"/>
      <c r="AB504" s="111" t="str">
        <f t="shared" si="132"/>
        <v>CUMPLIDA</v>
      </c>
      <c r="AC504" s="111" t="str">
        <f t="shared" si="133"/>
        <v/>
      </c>
      <c r="AD504" s="111" t="str">
        <f t="shared" si="134"/>
        <v>CUMPLIDA PENDIENTE DE REVISIÓN DE LA CGR</v>
      </c>
      <c r="AE504" s="113" t="s">
        <v>1681</v>
      </c>
      <c r="AF504" s="98" t="str">
        <f t="shared" si="135"/>
        <v>H1DenunciasTransCarare</v>
      </c>
      <c r="AG504" s="78">
        <f t="shared" si="136"/>
        <v>2</v>
      </c>
      <c r="AH504" s="78" t="str">
        <f t="shared" si="137"/>
        <v>H1DenunciasTransCarare - 2</v>
      </c>
      <c r="AI504" s="92">
        <f t="shared" si="138"/>
        <v>5</v>
      </c>
      <c r="AJ504" s="92">
        <f t="shared" si="139"/>
        <v>5</v>
      </c>
      <c r="AK504" s="92" t="str">
        <f t="shared" si="140"/>
        <v>H1DenunciasTransCarare.</v>
      </c>
      <c r="AL504" s="92" t="str">
        <f t="shared" si="141"/>
        <v>H1DenunciasTransCarare</v>
      </c>
      <c r="AM504" s="83"/>
      <c r="AN504" s="84"/>
      <c r="AO504" s="77"/>
    </row>
    <row r="505" spans="1:41" s="11" customFormat="1" ht="291.95" customHeight="1" x14ac:dyDescent="0.2">
      <c r="A505" s="110">
        <f>IF(ISBLANK(F505),"",COUNTA($F$2:F505))</f>
        <v>374</v>
      </c>
      <c r="B505" s="111">
        <f t="shared" si="143"/>
        <v>504</v>
      </c>
      <c r="C505" s="111">
        <v>2023</v>
      </c>
      <c r="D505" s="111" t="s">
        <v>2496</v>
      </c>
      <c r="E505" s="111" t="s">
        <v>2469</v>
      </c>
      <c r="F505" s="111" t="s">
        <v>1670</v>
      </c>
      <c r="G505" s="113" t="s">
        <v>15</v>
      </c>
      <c r="H505" s="146" t="s">
        <v>3758</v>
      </c>
      <c r="I505" s="146" t="s">
        <v>1680</v>
      </c>
      <c r="J505" s="119" t="s">
        <v>3767</v>
      </c>
      <c r="K505" s="119" t="s">
        <v>3518</v>
      </c>
      <c r="L505" s="151" t="s">
        <v>2867</v>
      </c>
      <c r="M505" s="151">
        <v>1</v>
      </c>
      <c r="N505" s="152">
        <v>45627</v>
      </c>
      <c r="O505" s="152">
        <v>45657</v>
      </c>
      <c r="P505" s="118">
        <f t="shared" si="142"/>
        <v>4.2857142857142856</v>
      </c>
      <c r="Q505" s="145" t="s">
        <v>1401</v>
      </c>
      <c r="R505" s="145" t="s">
        <v>1734</v>
      </c>
      <c r="S505" s="111">
        <v>0</v>
      </c>
      <c r="T505" s="119" t="s">
        <v>3517</v>
      </c>
      <c r="U505" s="120"/>
      <c r="V505" s="121">
        <f t="shared" si="144"/>
        <v>-1521.9</v>
      </c>
      <c r="W505" s="122">
        <f t="shared" si="145"/>
        <v>0</v>
      </c>
      <c r="X505" s="123">
        <f t="shared" si="146"/>
        <v>0</v>
      </c>
      <c r="Y505" s="123">
        <f t="shared" si="147"/>
        <v>0</v>
      </c>
      <c r="Z505" s="123">
        <f t="shared" si="148"/>
        <v>4.2857142857142856</v>
      </c>
      <c r="AA505" s="111"/>
      <c r="AB505" s="111" t="str">
        <f t="shared" si="132"/>
        <v>PRÓXIMA A VENCER</v>
      </c>
      <c r="AC505" s="111" t="str">
        <f t="shared" si="133"/>
        <v>PRÓXIMO A VENCER</v>
      </c>
      <c r="AD505" s="111" t="str">
        <f t="shared" si="134"/>
        <v>EN EJECUCIÓN</v>
      </c>
      <c r="AE505" s="113" t="s">
        <v>1681</v>
      </c>
      <c r="AF505" s="98" t="str">
        <f t="shared" si="135"/>
        <v>H2DenunciasTransCarare</v>
      </c>
      <c r="AG505" s="78">
        <f t="shared" si="136"/>
        <v>1</v>
      </c>
      <c r="AH505" s="78" t="str">
        <f t="shared" si="137"/>
        <v>H2DenunciasTransCarare - 1</v>
      </c>
      <c r="AI505" s="92">
        <f t="shared" si="138"/>
        <v>2</v>
      </c>
      <c r="AJ505" s="92">
        <f t="shared" si="139"/>
        <v>2</v>
      </c>
      <c r="AK505" s="92" t="str">
        <f t="shared" si="140"/>
        <v>H2DenunciasTransCarare.</v>
      </c>
      <c r="AL505" s="92" t="str">
        <f t="shared" si="141"/>
        <v>H2DenunciasTransCarare</v>
      </c>
      <c r="AM505" s="83"/>
      <c r="AN505" s="84"/>
      <c r="AO505" s="77"/>
    </row>
    <row r="506" spans="1:41" s="11" customFormat="1" ht="291.95" customHeight="1" x14ac:dyDescent="0.2">
      <c r="A506" s="110" t="str">
        <f>IF(ISBLANK(F506),"",COUNTA($F$2:F506))</f>
        <v/>
      </c>
      <c r="B506" s="111">
        <f t="shared" si="143"/>
        <v>505</v>
      </c>
      <c r="C506" s="111">
        <v>2023</v>
      </c>
      <c r="D506" s="111" t="s">
        <v>2496</v>
      </c>
      <c r="E506" s="111"/>
      <c r="F506" s="156"/>
      <c r="G506" s="157" t="s">
        <v>15</v>
      </c>
      <c r="H506" s="158" t="s">
        <v>3759</v>
      </c>
      <c r="I506" s="158" t="s">
        <v>1680</v>
      </c>
      <c r="J506" s="158" t="s">
        <v>1677</v>
      </c>
      <c r="K506" s="156" t="s">
        <v>1678</v>
      </c>
      <c r="L506" s="156" t="s">
        <v>1679</v>
      </c>
      <c r="M506" s="156">
        <v>3</v>
      </c>
      <c r="N506" s="155">
        <v>45092</v>
      </c>
      <c r="O506" s="155">
        <v>45199</v>
      </c>
      <c r="P506" s="118">
        <f t="shared" si="142"/>
        <v>15.285714285714286</v>
      </c>
      <c r="Q506" s="145" t="s">
        <v>1401</v>
      </c>
      <c r="R506" s="145" t="s">
        <v>1734</v>
      </c>
      <c r="S506" s="111">
        <v>3</v>
      </c>
      <c r="T506" s="119" t="s">
        <v>1996</v>
      </c>
      <c r="U506" s="120">
        <v>45327</v>
      </c>
      <c r="V506" s="121">
        <f t="shared" si="144"/>
        <v>4.2666666666666666</v>
      </c>
      <c r="W506" s="122">
        <f t="shared" si="145"/>
        <v>100</v>
      </c>
      <c r="X506" s="123">
        <f t="shared" si="146"/>
        <v>15.285714285714286</v>
      </c>
      <c r="Y506" s="123">
        <f t="shared" si="147"/>
        <v>15.285714285714286</v>
      </c>
      <c r="Z506" s="123">
        <f t="shared" si="148"/>
        <v>15.285714285714286</v>
      </c>
      <c r="AA506" s="111"/>
      <c r="AB506" s="111" t="str">
        <f t="shared" si="132"/>
        <v>CUMPLIDA</v>
      </c>
      <c r="AC506" s="111" t="str">
        <f t="shared" si="133"/>
        <v/>
      </c>
      <c r="AD506" s="111" t="str">
        <f t="shared" si="134"/>
        <v>CUMPLIDA PENDIENTE DE REVISIÓN DE LA CGR</v>
      </c>
      <c r="AE506" s="113" t="s">
        <v>1681</v>
      </c>
      <c r="AF506" s="98" t="str">
        <f t="shared" si="135"/>
        <v>H2DenunciasTransCarare</v>
      </c>
      <c r="AG506" s="78">
        <f t="shared" si="136"/>
        <v>2</v>
      </c>
      <c r="AH506" s="78" t="str">
        <f t="shared" si="137"/>
        <v>H2DenunciasTransCarare - 2</v>
      </c>
      <c r="AI506" s="92">
        <f t="shared" si="138"/>
        <v>5</v>
      </c>
      <c r="AJ506" s="92">
        <f t="shared" si="139"/>
        <v>5</v>
      </c>
      <c r="AK506" s="92" t="str">
        <f t="shared" si="140"/>
        <v>H2DenunciasTransCarare.</v>
      </c>
      <c r="AL506" s="92" t="str">
        <f t="shared" si="141"/>
        <v>H2DenunciasTransCarare</v>
      </c>
      <c r="AM506" s="83"/>
      <c r="AN506" s="84"/>
      <c r="AO506" s="77"/>
    </row>
    <row r="507" spans="1:41" s="11" customFormat="1" ht="291.95" customHeight="1" x14ac:dyDescent="0.2">
      <c r="A507" s="110">
        <f>IF(ISBLANK(F507),"",COUNTA($F$2:F507))</f>
        <v>375</v>
      </c>
      <c r="B507" s="111">
        <f t="shared" si="143"/>
        <v>506</v>
      </c>
      <c r="C507" s="111">
        <v>2022</v>
      </c>
      <c r="D507" s="111" t="s">
        <v>2496</v>
      </c>
      <c r="E507" s="111" t="s">
        <v>637</v>
      </c>
      <c r="F507" s="111" t="s">
        <v>407</v>
      </c>
      <c r="G507" s="113" t="s">
        <v>1146</v>
      </c>
      <c r="H507" s="146" t="s">
        <v>1654</v>
      </c>
      <c r="I507" s="146" t="s">
        <v>1655</v>
      </c>
      <c r="J507" s="154" t="s">
        <v>2022</v>
      </c>
      <c r="K507" s="154" t="s">
        <v>2023</v>
      </c>
      <c r="L507" s="111" t="s">
        <v>2024</v>
      </c>
      <c r="M507" s="111">
        <v>1</v>
      </c>
      <c r="N507" s="155">
        <v>45177</v>
      </c>
      <c r="O507" s="155">
        <v>45230</v>
      </c>
      <c r="P507" s="118">
        <f t="shared" si="142"/>
        <v>7.5714285714285712</v>
      </c>
      <c r="Q507" s="111" t="s">
        <v>1055</v>
      </c>
      <c r="R507" s="111" t="s">
        <v>1734</v>
      </c>
      <c r="S507" s="111">
        <v>1</v>
      </c>
      <c r="T507" s="119" t="s">
        <v>2105</v>
      </c>
      <c r="U507" s="120">
        <v>45443</v>
      </c>
      <c r="V507" s="121">
        <f t="shared" si="144"/>
        <v>7.1</v>
      </c>
      <c r="W507" s="122">
        <f t="shared" si="145"/>
        <v>100</v>
      </c>
      <c r="X507" s="123">
        <f t="shared" si="146"/>
        <v>7.5714285714285712</v>
      </c>
      <c r="Y507" s="123">
        <f t="shared" si="147"/>
        <v>7.5714285714285712</v>
      </c>
      <c r="Z507" s="123">
        <f t="shared" si="148"/>
        <v>7.5714285714285712</v>
      </c>
      <c r="AA507" s="111"/>
      <c r="AB507" s="111" t="str">
        <f t="shared" si="132"/>
        <v>CUMPLIDA</v>
      </c>
      <c r="AC507" s="111" t="str">
        <f t="shared" si="133"/>
        <v>CUMPLIDO</v>
      </c>
      <c r="AD507" s="111" t="str">
        <f t="shared" si="134"/>
        <v>CUMPLIDA PENDIENTE DE REVISIÓN DE LA CGR</v>
      </c>
      <c r="AE507" s="113" t="s">
        <v>1660</v>
      </c>
      <c r="AF507" s="98" t="str">
        <f t="shared" si="135"/>
        <v>H1Denuncia2022-243507-82111</v>
      </c>
      <c r="AG507" s="78">
        <f t="shared" si="136"/>
        <v>1</v>
      </c>
      <c r="AH507" s="78" t="str">
        <f t="shared" si="137"/>
        <v>H1Denuncia2022-243507-82111 - 1</v>
      </c>
      <c r="AI507" s="92">
        <f t="shared" si="138"/>
        <v>5</v>
      </c>
      <c r="AJ507" s="92">
        <f t="shared" si="139"/>
        <v>5</v>
      </c>
      <c r="AK507" s="92" t="str">
        <f t="shared" si="140"/>
        <v>H1Denuncia2022-243507-82111.</v>
      </c>
      <c r="AL507" s="92" t="str">
        <f t="shared" si="141"/>
        <v>H1Denuncia2022-243507-82111</v>
      </c>
      <c r="AM507" s="83"/>
      <c r="AN507" s="84"/>
      <c r="AO507" s="77"/>
    </row>
    <row r="508" spans="1:41" s="11" customFormat="1" ht="291.95" customHeight="1" x14ac:dyDescent="0.2">
      <c r="A508" s="110">
        <f>IF(ISBLANK(F508),"",COUNTA($F$2:F508))</f>
        <v>376</v>
      </c>
      <c r="B508" s="111">
        <f t="shared" si="143"/>
        <v>507</v>
      </c>
      <c r="C508" s="111">
        <v>2022</v>
      </c>
      <c r="D508" s="111" t="s">
        <v>2498</v>
      </c>
      <c r="E508" s="111" t="s">
        <v>637</v>
      </c>
      <c r="F508" s="111" t="s">
        <v>407</v>
      </c>
      <c r="G508" s="113" t="s">
        <v>1180</v>
      </c>
      <c r="H508" s="146" t="s">
        <v>1656</v>
      </c>
      <c r="I508" s="146" t="s">
        <v>1657</v>
      </c>
      <c r="J508" s="146" t="s">
        <v>1658</v>
      </c>
      <c r="K508" s="119" t="s">
        <v>1668</v>
      </c>
      <c r="L508" s="119" t="s">
        <v>1659</v>
      </c>
      <c r="M508" s="145">
        <v>1</v>
      </c>
      <c r="N508" s="160">
        <v>44957</v>
      </c>
      <c r="O508" s="160">
        <v>45000</v>
      </c>
      <c r="P508" s="118">
        <f t="shared" si="142"/>
        <v>6.1428571428571432</v>
      </c>
      <c r="Q508" s="145" t="s">
        <v>1055</v>
      </c>
      <c r="R508" s="145" t="s">
        <v>1734</v>
      </c>
      <c r="S508" s="111">
        <v>1</v>
      </c>
      <c r="T508" s="119" t="s">
        <v>3052</v>
      </c>
      <c r="U508" s="120">
        <v>45194</v>
      </c>
      <c r="V508" s="121">
        <f t="shared" si="144"/>
        <v>6.4666666666666668</v>
      </c>
      <c r="W508" s="122">
        <f t="shared" si="145"/>
        <v>100</v>
      </c>
      <c r="X508" s="123">
        <f t="shared" si="146"/>
        <v>6.1428571428571432</v>
      </c>
      <c r="Y508" s="123">
        <f t="shared" si="147"/>
        <v>6.1428571428571432</v>
      </c>
      <c r="Z508" s="123">
        <f t="shared" si="148"/>
        <v>6.1428571428571432</v>
      </c>
      <c r="AA508" s="111"/>
      <c r="AB508" s="111" t="str">
        <f t="shared" si="132"/>
        <v>CUMPLIDA</v>
      </c>
      <c r="AC508" s="111" t="str">
        <f t="shared" si="133"/>
        <v>CUMPLIDO</v>
      </c>
      <c r="AD508" s="111" t="str">
        <f t="shared" si="134"/>
        <v>CUMPLIDA PENDIENTE DE REVISIÓN DE LA CGR</v>
      </c>
      <c r="AE508" s="113" t="s">
        <v>1660</v>
      </c>
      <c r="AF508" s="98" t="str">
        <f t="shared" si="135"/>
        <v>H2Denuncia2022-243507-82111</v>
      </c>
      <c r="AG508" s="78">
        <f t="shared" si="136"/>
        <v>1</v>
      </c>
      <c r="AH508" s="78" t="str">
        <f t="shared" si="137"/>
        <v>H2Denuncia2022-243507-82111 - 1</v>
      </c>
      <c r="AI508" s="92">
        <f t="shared" si="138"/>
        <v>5</v>
      </c>
      <c r="AJ508" s="92">
        <f t="shared" si="139"/>
        <v>5</v>
      </c>
      <c r="AK508" s="92" t="str">
        <f t="shared" si="140"/>
        <v>H2Denuncia2022-243507-82111.</v>
      </c>
      <c r="AL508" s="92" t="str">
        <f t="shared" si="141"/>
        <v>H2Denuncia2022-243507-82111</v>
      </c>
      <c r="AM508" s="83"/>
      <c r="AN508" s="84"/>
      <c r="AO508" s="77"/>
    </row>
    <row r="509" spans="1:41" s="11" customFormat="1" ht="291.95" customHeight="1" x14ac:dyDescent="0.2">
      <c r="A509" s="110">
        <f>IF(ISBLANK(F509),"",COUNTA($F$2:F509))</f>
        <v>377</v>
      </c>
      <c r="B509" s="111">
        <f t="shared" si="143"/>
        <v>508</v>
      </c>
      <c r="C509" s="111">
        <v>2022</v>
      </c>
      <c r="D509" s="111" t="s">
        <v>2496</v>
      </c>
      <c r="E509" s="111" t="s">
        <v>2469</v>
      </c>
      <c r="F509" s="111" t="s">
        <v>1645</v>
      </c>
      <c r="G509" s="113" t="s">
        <v>1146</v>
      </c>
      <c r="H509" s="146" t="s">
        <v>1646</v>
      </c>
      <c r="I509" s="146" t="s">
        <v>1647</v>
      </c>
      <c r="J509" s="154" t="s">
        <v>2025</v>
      </c>
      <c r="K509" s="154" t="s">
        <v>2026</v>
      </c>
      <c r="L509" s="111" t="s">
        <v>2027</v>
      </c>
      <c r="M509" s="111">
        <v>1</v>
      </c>
      <c r="N509" s="155">
        <v>45177</v>
      </c>
      <c r="O509" s="155">
        <v>45229</v>
      </c>
      <c r="P509" s="118">
        <f t="shared" si="142"/>
        <v>7.4285714285714288</v>
      </c>
      <c r="Q509" s="111" t="s">
        <v>1055</v>
      </c>
      <c r="R509" s="111" t="s">
        <v>1734</v>
      </c>
      <c r="S509" s="111">
        <v>1</v>
      </c>
      <c r="T509" s="119" t="s">
        <v>2105</v>
      </c>
      <c r="U509" s="120">
        <v>45440</v>
      </c>
      <c r="V509" s="121">
        <f t="shared" si="144"/>
        <v>7.0333333333333332</v>
      </c>
      <c r="W509" s="122">
        <f t="shared" si="145"/>
        <v>100</v>
      </c>
      <c r="X509" s="123">
        <f t="shared" si="146"/>
        <v>7.4285714285714288</v>
      </c>
      <c r="Y509" s="123">
        <f t="shared" si="147"/>
        <v>7.4285714285714288</v>
      </c>
      <c r="Z509" s="123">
        <f t="shared" si="148"/>
        <v>7.4285714285714288</v>
      </c>
      <c r="AA509" s="111"/>
      <c r="AB509" s="111" t="str">
        <f t="shared" si="132"/>
        <v>CUMPLIDA</v>
      </c>
      <c r="AC509" s="111" t="str">
        <f t="shared" si="133"/>
        <v>CUMPLIDO</v>
      </c>
      <c r="AD509" s="111" t="str">
        <f t="shared" si="134"/>
        <v>CUMPLIDA PENDIENTE DE REVISIÓN DE LA CGR</v>
      </c>
      <c r="AE509" s="113" t="s">
        <v>1661</v>
      </c>
      <c r="AF509" s="98" t="str">
        <f t="shared" si="135"/>
        <v>H1Denuncia2022-238372-82111</v>
      </c>
      <c r="AG509" s="78">
        <f t="shared" si="136"/>
        <v>1</v>
      </c>
      <c r="AH509" s="78" t="str">
        <f t="shared" si="137"/>
        <v>H1Denuncia2022-238372-82111 - 1</v>
      </c>
      <c r="AI509" s="92">
        <f t="shared" si="138"/>
        <v>5</v>
      </c>
      <c r="AJ509" s="92">
        <f t="shared" si="139"/>
        <v>5</v>
      </c>
      <c r="AK509" s="92" t="str">
        <f t="shared" si="140"/>
        <v>H1Denuncia2022-238372-82111.</v>
      </c>
      <c r="AL509" s="92" t="str">
        <f t="shared" si="141"/>
        <v>H1Denuncia2022-238372-82111</v>
      </c>
      <c r="AM509" s="83"/>
      <c r="AN509" s="84"/>
      <c r="AO509" s="77"/>
    </row>
    <row r="510" spans="1:41" s="11" customFormat="1" ht="291.95" customHeight="1" x14ac:dyDescent="0.2">
      <c r="A510" s="110">
        <f>IF(ISBLANK(F510),"",COUNTA($F$2:F510))</f>
        <v>378</v>
      </c>
      <c r="B510" s="111">
        <f t="shared" si="143"/>
        <v>509</v>
      </c>
      <c r="C510" s="111">
        <v>2022</v>
      </c>
      <c r="D510" s="111" t="s">
        <v>2497</v>
      </c>
      <c r="E510" s="111" t="s">
        <v>637</v>
      </c>
      <c r="F510" s="111" t="s">
        <v>407</v>
      </c>
      <c r="G510" s="113" t="s">
        <v>1180</v>
      </c>
      <c r="H510" s="146" t="s">
        <v>1649</v>
      </c>
      <c r="I510" s="146" t="s">
        <v>1650</v>
      </c>
      <c r="J510" s="119" t="s">
        <v>1651</v>
      </c>
      <c r="K510" s="119" t="s">
        <v>1652</v>
      </c>
      <c r="L510" s="151" t="s">
        <v>1648</v>
      </c>
      <c r="M510" s="151">
        <v>3</v>
      </c>
      <c r="N510" s="152">
        <v>44995</v>
      </c>
      <c r="O510" s="152">
        <v>45026</v>
      </c>
      <c r="P510" s="118">
        <f t="shared" si="142"/>
        <v>4.4285714285714288</v>
      </c>
      <c r="Q510" s="145" t="s">
        <v>1055</v>
      </c>
      <c r="R510" s="145" t="s">
        <v>1734</v>
      </c>
      <c r="S510" s="111">
        <v>3</v>
      </c>
      <c r="T510" s="119" t="s">
        <v>1653</v>
      </c>
      <c r="U510" s="120">
        <v>45289</v>
      </c>
      <c r="V510" s="121">
        <f t="shared" si="144"/>
        <v>8.7666666666666675</v>
      </c>
      <c r="W510" s="122">
        <f t="shared" si="145"/>
        <v>100</v>
      </c>
      <c r="X510" s="123">
        <f t="shared" si="146"/>
        <v>4.4285714285714288</v>
      </c>
      <c r="Y510" s="123">
        <f t="shared" si="147"/>
        <v>4.4285714285714288</v>
      </c>
      <c r="Z510" s="123">
        <f t="shared" si="148"/>
        <v>4.4285714285714288</v>
      </c>
      <c r="AA510" s="111"/>
      <c r="AB510" s="111" t="str">
        <f t="shared" si="132"/>
        <v>CUMPLIDA</v>
      </c>
      <c r="AC510" s="111" t="str">
        <f t="shared" si="133"/>
        <v>CUMPLIDO</v>
      </c>
      <c r="AD510" s="111" t="str">
        <f t="shared" si="134"/>
        <v>CUMPLIDA PENDIENTE DE REVISIÓN DE LA CGR</v>
      </c>
      <c r="AE510" s="113" t="s">
        <v>1661</v>
      </c>
      <c r="AF510" s="98" t="str">
        <f t="shared" si="135"/>
        <v>H2Denuncia2022-238372-82111</v>
      </c>
      <c r="AG510" s="78">
        <f t="shared" si="136"/>
        <v>1</v>
      </c>
      <c r="AH510" s="78" t="str">
        <f t="shared" si="137"/>
        <v>H2Denuncia2022-238372-82111 - 1</v>
      </c>
      <c r="AI510" s="92">
        <f t="shared" si="138"/>
        <v>5</v>
      </c>
      <c r="AJ510" s="92">
        <f t="shared" si="139"/>
        <v>5</v>
      </c>
      <c r="AK510" s="92" t="str">
        <f t="shared" si="140"/>
        <v>H2Denuncia2022-238372-82111.</v>
      </c>
      <c r="AL510" s="92" t="str">
        <f t="shared" si="141"/>
        <v>H2Denuncia2022-238372-82111</v>
      </c>
      <c r="AM510" s="83"/>
      <c r="AN510" s="84"/>
      <c r="AO510" s="77"/>
    </row>
    <row r="511" spans="1:41" s="11" customFormat="1" ht="291.95" customHeight="1" x14ac:dyDescent="0.2">
      <c r="A511" s="110">
        <f>IF(ISBLANK(F511),"",COUNTA($F$2:F511))</f>
        <v>379</v>
      </c>
      <c r="B511" s="111">
        <f t="shared" si="143"/>
        <v>510</v>
      </c>
      <c r="C511" s="111">
        <v>2022</v>
      </c>
      <c r="D511" s="111" t="s">
        <v>2498</v>
      </c>
      <c r="E511" s="111" t="s">
        <v>2469</v>
      </c>
      <c r="F511" s="111" t="s">
        <v>1635</v>
      </c>
      <c r="G511" s="113" t="s">
        <v>1636</v>
      </c>
      <c r="H511" s="146" t="s">
        <v>1663</v>
      </c>
      <c r="I511" s="146" t="s">
        <v>1637</v>
      </c>
      <c r="J511" s="146" t="s">
        <v>1638</v>
      </c>
      <c r="K511" s="146" t="s">
        <v>1639</v>
      </c>
      <c r="L511" s="151" t="s">
        <v>1640</v>
      </c>
      <c r="M511" s="151">
        <v>1</v>
      </c>
      <c r="N511" s="160">
        <v>45082</v>
      </c>
      <c r="O511" s="160">
        <v>45142</v>
      </c>
      <c r="P511" s="118">
        <f t="shared" si="142"/>
        <v>8.5714285714285712</v>
      </c>
      <c r="Q511" s="145" t="s">
        <v>1644</v>
      </c>
      <c r="R511" s="145" t="s">
        <v>1701</v>
      </c>
      <c r="S511" s="111">
        <v>1</v>
      </c>
      <c r="T511" s="119"/>
      <c r="U511" s="120">
        <v>45460</v>
      </c>
      <c r="V511" s="121">
        <f t="shared" si="144"/>
        <v>10.6</v>
      </c>
      <c r="W511" s="122">
        <f t="shared" si="145"/>
        <v>100</v>
      </c>
      <c r="X511" s="123">
        <f t="shared" si="146"/>
        <v>8.5714285714285712</v>
      </c>
      <c r="Y511" s="123">
        <f t="shared" si="147"/>
        <v>8.5714285714285712</v>
      </c>
      <c r="Z511" s="123">
        <f t="shared" si="148"/>
        <v>8.5714285714285712</v>
      </c>
      <c r="AA511" s="111"/>
      <c r="AB511" s="111" t="str">
        <f t="shared" si="132"/>
        <v>CUMPLIDA</v>
      </c>
      <c r="AC511" s="111" t="str">
        <f t="shared" si="133"/>
        <v>CUMPLIDO</v>
      </c>
      <c r="AD511" s="111" t="str">
        <f t="shared" si="134"/>
        <v>CUMPLIDA PENDIENTE DE REVISIÓN DE LA CGR</v>
      </c>
      <c r="AE511" s="113" t="s">
        <v>1662</v>
      </c>
      <c r="AF511" s="98" t="str">
        <f t="shared" si="135"/>
        <v>H8ACEstampillaUNAL</v>
      </c>
      <c r="AG511" s="78">
        <f t="shared" si="136"/>
        <v>1</v>
      </c>
      <c r="AH511" s="78" t="str">
        <f t="shared" si="137"/>
        <v>H8ACEstampillaUNAL - 1</v>
      </c>
      <c r="AI511" s="92">
        <f t="shared" si="138"/>
        <v>5</v>
      </c>
      <c r="AJ511" s="92">
        <f t="shared" si="139"/>
        <v>5</v>
      </c>
      <c r="AK511" s="92" t="str">
        <f t="shared" si="140"/>
        <v>H8ACEstampillaUNAL.</v>
      </c>
      <c r="AL511" s="92" t="str">
        <f t="shared" si="141"/>
        <v>H8ACEstampillaUNAL</v>
      </c>
      <c r="AM511" s="83"/>
      <c r="AN511" s="84"/>
      <c r="AO511" s="77"/>
    </row>
    <row r="512" spans="1:41" s="11" customFormat="1" ht="291.95" customHeight="1" x14ac:dyDescent="0.2">
      <c r="A512" s="110" t="str">
        <f>IF(ISBLANK(F512),"",COUNTA($F$2:F512))</f>
        <v/>
      </c>
      <c r="B512" s="111">
        <f t="shared" si="143"/>
        <v>511</v>
      </c>
      <c r="C512" s="111">
        <v>2022</v>
      </c>
      <c r="D512" s="111" t="s">
        <v>2498</v>
      </c>
      <c r="E512" s="111"/>
      <c r="F512" s="111"/>
      <c r="G512" s="113" t="s">
        <v>1636</v>
      </c>
      <c r="H512" s="146" t="s">
        <v>1664</v>
      </c>
      <c r="I512" s="146" t="s">
        <v>1637</v>
      </c>
      <c r="J512" s="146" t="s">
        <v>1641</v>
      </c>
      <c r="K512" s="119" t="s">
        <v>1642</v>
      </c>
      <c r="L512" s="151" t="s">
        <v>1643</v>
      </c>
      <c r="M512" s="151">
        <v>1</v>
      </c>
      <c r="N512" s="160">
        <v>45143</v>
      </c>
      <c r="O512" s="160">
        <v>45169</v>
      </c>
      <c r="P512" s="118">
        <f t="shared" si="142"/>
        <v>3.7142857142857144</v>
      </c>
      <c r="Q512" s="145" t="s">
        <v>1644</v>
      </c>
      <c r="R512" s="145" t="s">
        <v>1701</v>
      </c>
      <c r="S512" s="111">
        <v>1</v>
      </c>
      <c r="T512" s="119"/>
      <c r="U512" s="120">
        <v>45518</v>
      </c>
      <c r="V512" s="121">
        <f t="shared" si="144"/>
        <v>11.633333333333333</v>
      </c>
      <c r="W512" s="122">
        <f t="shared" si="145"/>
        <v>100</v>
      </c>
      <c r="X512" s="123">
        <f t="shared" si="146"/>
        <v>3.7142857142857144</v>
      </c>
      <c r="Y512" s="123">
        <f t="shared" si="147"/>
        <v>3.7142857142857144</v>
      </c>
      <c r="Z512" s="123">
        <f t="shared" si="148"/>
        <v>3.7142857142857144</v>
      </c>
      <c r="AA512" s="111"/>
      <c r="AB512" s="111" t="str">
        <f t="shared" si="132"/>
        <v>CUMPLIDA</v>
      </c>
      <c r="AC512" s="111" t="str">
        <f t="shared" si="133"/>
        <v/>
      </c>
      <c r="AD512" s="111" t="str">
        <f t="shared" si="134"/>
        <v>CUMPLIDA PENDIENTE DE REVISIÓN DE LA CGR</v>
      </c>
      <c r="AE512" s="113" t="s">
        <v>1662</v>
      </c>
      <c r="AF512" s="98" t="str">
        <f t="shared" si="135"/>
        <v>H8ACEstampillaUNAL</v>
      </c>
      <c r="AG512" s="78">
        <f t="shared" si="136"/>
        <v>2</v>
      </c>
      <c r="AH512" s="78" t="str">
        <f t="shared" si="137"/>
        <v>H8ACEstampillaUNAL - 2</v>
      </c>
      <c r="AI512" s="92">
        <f t="shared" si="138"/>
        <v>5</v>
      </c>
      <c r="AJ512" s="92">
        <f t="shared" si="139"/>
        <v>5</v>
      </c>
      <c r="AK512" s="92" t="str">
        <f t="shared" si="140"/>
        <v>H8ACEstampillaUNAL.</v>
      </c>
      <c r="AL512" s="92" t="str">
        <f t="shared" si="141"/>
        <v>H8ACEstampillaUNAL</v>
      </c>
      <c r="AM512" s="83"/>
      <c r="AN512" s="84"/>
      <c r="AO512" s="77"/>
    </row>
    <row r="513" spans="1:41" s="11" customFormat="1" ht="291.95" customHeight="1" x14ac:dyDescent="0.2">
      <c r="A513" s="110">
        <f>IF(ISBLANK(F513),"",COUNTA($F$2:F513))</f>
        <v>380</v>
      </c>
      <c r="B513" s="111">
        <f t="shared" si="143"/>
        <v>512</v>
      </c>
      <c r="C513" s="111">
        <v>2022</v>
      </c>
      <c r="D513" s="111" t="s">
        <v>2497</v>
      </c>
      <c r="E513" s="111" t="s">
        <v>637</v>
      </c>
      <c r="F513" s="111" t="s">
        <v>407</v>
      </c>
      <c r="G513" s="113" t="s">
        <v>1619</v>
      </c>
      <c r="H513" s="146" t="s">
        <v>1594</v>
      </c>
      <c r="I513" s="146" t="s">
        <v>1595</v>
      </c>
      <c r="J513" s="146" t="s">
        <v>1596</v>
      </c>
      <c r="K513" s="151" t="s">
        <v>1597</v>
      </c>
      <c r="L513" s="151" t="s">
        <v>1598</v>
      </c>
      <c r="M513" s="151">
        <v>1</v>
      </c>
      <c r="N513" s="160">
        <v>44927</v>
      </c>
      <c r="O513" s="160">
        <v>45291</v>
      </c>
      <c r="P513" s="118">
        <f t="shared" si="142"/>
        <v>52</v>
      </c>
      <c r="Q513" s="145" t="s">
        <v>1401</v>
      </c>
      <c r="R513" s="145" t="s">
        <v>1734</v>
      </c>
      <c r="S513" s="111">
        <v>1</v>
      </c>
      <c r="T513" s="119" t="s">
        <v>1990</v>
      </c>
      <c r="U513" s="120">
        <v>45324</v>
      </c>
      <c r="V513" s="121">
        <f t="shared" si="144"/>
        <v>1.1000000000000001</v>
      </c>
      <c r="W513" s="122">
        <f t="shared" si="145"/>
        <v>100</v>
      </c>
      <c r="X513" s="123">
        <f t="shared" si="146"/>
        <v>52</v>
      </c>
      <c r="Y513" s="123">
        <f t="shared" si="147"/>
        <v>52</v>
      </c>
      <c r="Z513" s="123">
        <f t="shared" si="148"/>
        <v>52</v>
      </c>
      <c r="AA513" s="111"/>
      <c r="AB513" s="111" t="str">
        <f t="shared" si="132"/>
        <v>CUMPLIDA</v>
      </c>
      <c r="AC513" s="111" t="str">
        <f t="shared" si="133"/>
        <v>CUMPLIDO</v>
      </c>
      <c r="AD513" s="111" t="str">
        <f t="shared" si="134"/>
        <v>CUMPLIDA PENDIENTE DE REVISIÓN DE LA CGR</v>
      </c>
      <c r="AE513" s="113" t="s">
        <v>1617</v>
      </c>
      <c r="AF513" s="98" t="str">
        <f t="shared" si="135"/>
        <v>H1ACQuibdó-Medellín</v>
      </c>
      <c r="AG513" s="78">
        <f t="shared" si="136"/>
        <v>1</v>
      </c>
      <c r="AH513" s="78" t="str">
        <f t="shared" si="137"/>
        <v>H1ACQuibdó-Medellín - 1</v>
      </c>
      <c r="AI513" s="92">
        <f t="shared" si="138"/>
        <v>5</v>
      </c>
      <c r="AJ513" s="92">
        <f t="shared" si="139"/>
        <v>5</v>
      </c>
      <c r="AK513" s="92" t="str">
        <f t="shared" si="140"/>
        <v>H1ACQuibdó-Medellín.</v>
      </c>
      <c r="AL513" s="92" t="str">
        <f t="shared" si="141"/>
        <v>H1ACQuibdó-Medellín</v>
      </c>
      <c r="AM513" s="83"/>
      <c r="AN513" s="84"/>
      <c r="AO513" s="77"/>
    </row>
    <row r="514" spans="1:41" s="11" customFormat="1" ht="291.95" customHeight="1" x14ac:dyDescent="0.2">
      <c r="A514" s="110">
        <f>IF(ISBLANK(F514),"",COUNTA($F$2:F514))</f>
        <v>381</v>
      </c>
      <c r="B514" s="111">
        <f t="shared" si="143"/>
        <v>513</v>
      </c>
      <c r="C514" s="111">
        <v>2022</v>
      </c>
      <c r="D514" s="111" t="s">
        <v>2496</v>
      </c>
      <c r="E514" s="111" t="s">
        <v>2469</v>
      </c>
      <c r="F514" s="111" t="s">
        <v>472</v>
      </c>
      <c r="G514" s="113" t="s">
        <v>1180</v>
      </c>
      <c r="H514" s="146" t="s">
        <v>1631</v>
      </c>
      <c r="I514" s="146" t="s">
        <v>1599</v>
      </c>
      <c r="J514" s="146" t="s">
        <v>1621</v>
      </c>
      <c r="K514" s="151" t="s">
        <v>1600</v>
      </c>
      <c r="L514" s="151" t="s">
        <v>1622</v>
      </c>
      <c r="M514" s="151">
        <v>1</v>
      </c>
      <c r="N514" s="160">
        <v>44927</v>
      </c>
      <c r="O514" s="160">
        <v>45087</v>
      </c>
      <c r="P514" s="118">
        <f t="shared" si="142"/>
        <v>22.857142857142858</v>
      </c>
      <c r="Q514" s="145" t="s">
        <v>1401</v>
      </c>
      <c r="R514" s="145" t="s">
        <v>1734</v>
      </c>
      <c r="S514" s="111">
        <v>1</v>
      </c>
      <c r="T514" s="119" t="s">
        <v>1991</v>
      </c>
      <c r="U514" s="120">
        <v>45371</v>
      </c>
      <c r="V514" s="121">
        <f t="shared" si="144"/>
        <v>9.4666666666666668</v>
      </c>
      <c r="W514" s="122">
        <f t="shared" si="145"/>
        <v>100</v>
      </c>
      <c r="X514" s="123">
        <f t="shared" si="146"/>
        <v>22.857142857142858</v>
      </c>
      <c r="Y514" s="123">
        <f t="shared" si="147"/>
        <v>22.857142857142858</v>
      </c>
      <c r="Z514" s="123">
        <f t="shared" si="148"/>
        <v>22.857142857142858</v>
      </c>
      <c r="AA514" s="111"/>
      <c r="AB514" s="111" t="str">
        <f t="shared" si="132"/>
        <v>CUMPLIDA</v>
      </c>
      <c r="AC514" s="111" t="str">
        <f t="shared" si="133"/>
        <v>CUMPLIDO</v>
      </c>
      <c r="AD514" s="111" t="str">
        <f t="shared" si="134"/>
        <v>CUMPLIDA PENDIENTE DE REVISIÓN DE LA CGR</v>
      </c>
      <c r="AE514" s="113" t="s">
        <v>1617</v>
      </c>
      <c r="AF514" s="98" t="str">
        <f t="shared" si="135"/>
        <v>H2ACQuibdó-Medellín</v>
      </c>
      <c r="AG514" s="78">
        <f t="shared" si="136"/>
        <v>1</v>
      </c>
      <c r="AH514" s="78" t="str">
        <f t="shared" si="137"/>
        <v>H2ACQuibdó-Medellín - 1</v>
      </c>
      <c r="AI514" s="92">
        <f t="shared" si="138"/>
        <v>5</v>
      </c>
      <c r="AJ514" s="92">
        <f t="shared" si="139"/>
        <v>5</v>
      </c>
      <c r="AK514" s="92" t="str">
        <f t="shared" si="140"/>
        <v>H2ACQuibdó-Medellín.</v>
      </c>
      <c r="AL514" s="92" t="str">
        <f t="shared" si="141"/>
        <v>H2ACQuibdó-Medellín</v>
      </c>
      <c r="AM514" s="83"/>
      <c r="AN514" s="84"/>
      <c r="AO514" s="77"/>
    </row>
    <row r="515" spans="1:41" s="11" customFormat="1" ht="291.95" customHeight="1" x14ac:dyDescent="0.2">
      <c r="A515" s="110">
        <f>IF(ISBLANK(F515),"",COUNTA($F$2:F515))</f>
        <v>382</v>
      </c>
      <c r="B515" s="111">
        <f t="shared" si="143"/>
        <v>514</v>
      </c>
      <c r="C515" s="111">
        <v>2022</v>
      </c>
      <c r="D515" s="111" t="s">
        <v>2498</v>
      </c>
      <c r="E515" s="111" t="s">
        <v>637</v>
      </c>
      <c r="F515" s="111" t="s">
        <v>407</v>
      </c>
      <c r="G515" s="113" t="s">
        <v>1620</v>
      </c>
      <c r="H515" s="146" t="s">
        <v>1601</v>
      </c>
      <c r="I515" s="146" t="s">
        <v>1602</v>
      </c>
      <c r="J515" s="119" t="s">
        <v>1632</v>
      </c>
      <c r="K515" s="119" t="s">
        <v>1623</v>
      </c>
      <c r="L515" s="151" t="s">
        <v>1633</v>
      </c>
      <c r="M515" s="151">
        <v>2</v>
      </c>
      <c r="N515" s="160">
        <v>44927</v>
      </c>
      <c r="O515" s="160">
        <v>45087</v>
      </c>
      <c r="P515" s="118">
        <f t="shared" si="142"/>
        <v>22.857142857142858</v>
      </c>
      <c r="Q515" s="145" t="s">
        <v>1401</v>
      </c>
      <c r="R515" s="145" t="s">
        <v>1734</v>
      </c>
      <c r="S515" s="111">
        <v>2</v>
      </c>
      <c r="T515" s="119" t="s">
        <v>1990</v>
      </c>
      <c r="U515" s="120">
        <v>45418</v>
      </c>
      <c r="V515" s="121">
        <f t="shared" si="144"/>
        <v>11.033333333333333</v>
      </c>
      <c r="W515" s="122">
        <f t="shared" si="145"/>
        <v>100</v>
      </c>
      <c r="X515" s="123">
        <f t="shared" si="146"/>
        <v>22.857142857142858</v>
      </c>
      <c r="Y515" s="123">
        <f t="shared" si="147"/>
        <v>22.857142857142858</v>
      </c>
      <c r="Z515" s="123">
        <f t="shared" si="148"/>
        <v>22.857142857142858</v>
      </c>
      <c r="AA515" s="111"/>
      <c r="AB515" s="111" t="str">
        <f t="shared" ref="AB515:AB578" si="149">IF(W515=100,"CUMPLIDA",IF(O515-$AN$1&lt;0,"VENCIDA",IF(O515-$AN$1&lt;=30,"PRÓXIMA A VENCER",IF(W515&gt;0,"CON AVANCE","EN TERMINO"))))</f>
        <v>CUMPLIDA</v>
      </c>
      <c r="AC515" s="111" t="str">
        <f t="shared" ref="AC515:AC578" si="150">IF(A515&lt;&gt;"",IF(AJ515=1,"VENCIDO",IF(AJ515=2,"PRÓXIMO A VENCER",IF(AJ515=3,"EN TERMINO",IF(AJ515=4,"CON AVANCE",IF(AJ515=5,"CUMPLIDO",))))),"")</f>
        <v>CUMPLIDO</v>
      </c>
      <c r="AD515" s="111" t="str">
        <f t="shared" ref="AD515:AD578" si="151">IF(AB515="EN TERMINO","EN EJECUCIÓN",IF(AB515="CUMPLIDA","CUMPLIDA PENDIENTE DE REVISIÓN DE LA CGR",IF(AB515="VENCIDA","VENCIDA",IF(AB515="PRÓXIMA A VENCER","EN EJECUCIÓN",IF(AB515="CON AVANCE","EN EJECUCIÓN",IF(AB515="CUMPLIDA NO EFECTIVA","CUMPLIDA NO EFECTIVA",IF(AB515="CUMPLIDA EN MENOS DEL 100% PENDIENTE DE REVISIÓN POR LA CGR","CUMPLIDA EN MENOS DEL 100% PENDIENTE DE REVISIÓN POR LA CGR")))))))</f>
        <v>CUMPLIDA PENDIENTE DE REVISIÓN DE LA CGR</v>
      </c>
      <c r="AE515" s="113" t="s">
        <v>1617</v>
      </c>
      <c r="AF515" s="98" t="str">
        <f t="shared" ref="AF515:AF578" si="152">AL515</f>
        <v>H3ACQuibdó-Medellín</v>
      </c>
      <c r="AG515" s="78">
        <f t="shared" ref="AG515:AG578" si="153">IF(A515&lt;&gt;"",1,AG514+1)</f>
        <v>1</v>
      </c>
      <c r="AH515" s="78" t="str">
        <f t="shared" ref="AH515:AH578" si="154">CONCATENATE(AF515," - ",AG515)</f>
        <v>H3ACQuibdó-Medellín - 1</v>
      </c>
      <c r="AI515" s="92">
        <f t="shared" ref="AI515:AI578" si="155">IF(AB515="VENCIDA",1,IF(AB515="PRÓXIMA A VENCER",2,IF(AB515="EN TERMINO",3,IF(AB515="CON AVANCE",4,IF(AB515="CUMPLIDA",5,)))))</f>
        <v>5</v>
      </c>
      <c r="AJ515" s="92">
        <f t="shared" ref="AJ515:AJ578" si="156">IF(AG516=AG515+1,MIN(AI515,AJ516),AI515)</f>
        <v>5</v>
      </c>
      <c r="AK515" s="92" t="str">
        <f t="shared" ref="AK515:AK578" si="157">IF(A515&lt;&gt;"",MID(H515,1,FIND(" ",H515,1)-1),AK514)</f>
        <v>H3ACQuibdó-Medellín.</v>
      </c>
      <c r="AL515" s="92" t="str">
        <f t="shared" ref="AL515:AL578" si="158">IFERROR(MID(AK515,1,FIND(".",AK515,1)-1),AK515)</f>
        <v>H3ACQuibdó-Medellín</v>
      </c>
      <c r="AM515" s="83"/>
      <c r="AN515" s="84"/>
      <c r="AO515" s="77"/>
    </row>
    <row r="516" spans="1:41" s="11" customFormat="1" ht="291.95" customHeight="1" x14ac:dyDescent="0.2">
      <c r="A516" s="110">
        <f>IF(ISBLANK(F516),"",COUNTA($F$2:F516))</f>
        <v>383</v>
      </c>
      <c r="B516" s="111">
        <f t="shared" si="143"/>
        <v>515</v>
      </c>
      <c r="C516" s="111">
        <v>2022</v>
      </c>
      <c r="D516" s="111" t="s">
        <v>2498</v>
      </c>
      <c r="E516" s="111" t="s">
        <v>637</v>
      </c>
      <c r="F516" s="111" t="s">
        <v>407</v>
      </c>
      <c r="G516" s="113" t="s">
        <v>1146</v>
      </c>
      <c r="H516" s="146" t="s">
        <v>1603</v>
      </c>
      <c r="I516" s="146" t="s">
        <v>1604</v>
      </c>
      <c r="J516" s="149" t="s">
        <v>1634</v>
      </c>
      <c r="K516" s="149" t="s">
        <v>1623</v>
      </c>
      <c r="L516" s="149" t="s">
        <v>1633</v>
      </c>
      <c r="M516" s="151">
        <v>2</v>
      </c>
      <c r="N516" s="160">
        <v>44927</v>
      </c>
      <c r="O516" s="160">
        <v>45087</v>
      </c>
      <c r="P516" s="118">
        <f t="shared" si="142"/>
        <v>22.857142857142858</v>
      </c>
      <c r="Q516" s="145" t="s">
        <v>1401</v>
      </c>
      <c r="R516" s="145" t="s">
        <v>1734</v>
      </c>
      <c r="S516" s="111">
        <v>2</v>
      </c>
      <c r="T516" s="119" t="s">
        <v>1990</v>
      </c>
      <c r="U516" s="120">
        <v>45418</v>
      </c>
      <c r="V516" s="121">
        <f t="shared" si="144"/>
        <v>11.033333333333333</v>
      </c>
      <c r="W516" s="122">
        <f t="shared" si="145"/>
        <v>100</v>
      </c>
      <c r="X516" s="123">
        <f t="shared" si="146"/>
        <v>22.857142857142858</v>
      </c>
      <c r="Y516" s="123">
        <f t="shared" si="147"/>
        <v>22.857142857142858</v>
      </c>
      <c r="Z516" s="123">
        <f t="shared" si="148"/>
        <v>22.857142857142858</v>
      </c>
      <c r="AA516" s="111"/>
      <c r="AB516" s="111" t="str">
        <f t="shared" si="149"/>
        <v>CUMPLIDA</v>
      </c>
      <c r="AC516" s="111" t="str">
        <f t="shared" si="150"/>
        <v>CUMPLIDO</v>
      </c>
      <c r="AD516" s="111" t="str">
        <f t="shared" si="151"/>
        <v>CUMPLIDA PENDIENTE DE REVISIÓN DE LA CGR</v>
      </c>
      <c r="AE516" s="113" t="s">
        <v>1617</v>
      </c>
      <c r="AF516" s="98" t="str">
        <f t="shared" si="152"/>
        <v>H4ACQuibdó-Medellín</v>
      </c>
      <c r="AG516" s="78">
        <f t="shared" si="153"/>
        <v>1</v>
      </c>
      <c r="AH516" s="78" t="str">
        <f t="shared" si="154"/>
        <v>H4ACQuibdó-Medellín - 1</v>
      </c>
      <c r="AI516" s="92">
        <f t="shared" si="155"/>
        <v>5</v>
      </c>
      <c r="AJ516" s="92">
        <f t="shared" si="156"/>
        <v>5</v>
      </c>
      <c r="AK516" s="92" t="str">
        <f t="shared" si="157"/>
        <v>H4ACQuibdó-Medellín.</v>
      </c>
      <c r="AL516" s="92" t="str">
        <f t="shared" si="158"/>
        <v>H4ACQuibdó-Medellín</v>
      </c>
      <c r="AM516" s="83"/>
      <c r="AN516" s="84"/>
      <c r="AO516" s="77"/>
    </row>
    <row r="517" spans="1:41" s="11" customFormat="1" ht="291.95" customHeight="1" x14ac:dyDescent="0.2">
      <c r="A517" s="110">
        <f>IF(ISBLANK(F517),"",COUNTA($F$2:F517))</f>
        <v>384</v>
      </c>
      <c r="B517" s="111">
        <f t="shared" si="143"/>
        <v>516</v>
      </c>
      <c r="C517" s="111">
        <v>2022</v>
      </c>
      <c r="D517" s="111" t="s">
        <v>2501</v>
      </c>
      <c r="E517" s="111" t="s">
        <v>637</v>
      </c>
      <c r="F517" s="111" t="s">
        <v>407</v>
      </c>
      <c r="G517" s="113" t="s">
        <v>1180</v>
      </c>
      <c r="H517" s="146" t="s">
        <v>1605</v>
      </c>
      <c r="I517" s="146" t="s">
        <v>1606</v>
      </c>
      <c r="J517" s="119" t="s">
        <v>1607</v>
      </c>
      <c r="K517" s="119" t="s">
        <v>1608</v>
      </c>
      <c r="L517" s="151" t="s">
        <v>1609</v>
      </c>
      <c r="M517" s="151">
        <v>1</v>
      </c>
      <c r="N517" s="161">
        <v>44927</v>
      </c>
      <c r="O517" s="160">
        <v>45107</v>
      </c>
      <c r="P517" s="118">
        <f t="shared" ref="P517:P580" si="159">(+O517-N517)/7</f>
        <v>25.714285714285715</v>
      </c>
      <c r="Q517" s="145" t="s">
        <v>1401</v>
      </c>
      <c r="R517" s="145" t="s">
        <v>1734</v>
      </c>
      <c r="S517" s="111">
        <v>1</v>
      </c>
      <c r="T517" s="119" t="s">
        <v>1990</v>
      </c>
      <c r="U517" s="120">
        <v>45231</v>
      </c>
      <c r="V517" s="121">
        <f t="shared" si="144"/>
        <v>4.1333333333333337</v>
      </c>
      <c r="W517" s="122">
        <f t="shared" si="145"/>
        <v>100</v>
      </c>
      <c r="X517" s="123">
        <f t="shared" si="146"/>
        <v>25.714285714285715</v>
      </c>
      <c r="Y517" s="123">
        <f t="shared" si="147"/>
        <v>25.714285714285715</v>
      </c>
      <c r="Z517" s="123">
        <f t="shared" si="148"/>
        <v>25.714285714285715</v>
      </c>
      <c r="AA517" s="111"/>
      <c r="AB517" s="111" t="str">
        <f t="shared" si="149"/>
        <v>CUMPLIDA</v>
      </c>
      <c r="AC517" s="111" t="str">
        <f t="shared" si="150"/>
        <v>CUMPLIDO</v>
      </c>
      <c r="AD517" s="111" t="str">
        <f t="shared" si="151"/>
        <v>CUMPLIDA PENDIENTE DE REVISIÓN DE LA CGR</v>
      </c>
      <c r="AE517" s="113" t="s">
        <v>1617</v>
      </c>
      <c r="AF517" s="98" t="str">
        <f t="shared" si="152"/>
        <v>H6ACQuibdó-Medellín</v>
      </c>
      <c r="AG517" s="78">
        <f t="shared" si="153"/>
        <v>1</v>
      </c>
      <c r="AH517" s="78" t="str">
        <f t="shared" si="154"/>
        <v>H6ACQuibdó-Medellín - 1</v>
      </c>
      <c r="AI517" s="92">
        <f t="shared" si="155"/>
        <v>5</v>
      </c>
      <c r="AJ517" s="92">
        <f t="shared" si="156"/>
        <v>5</v>
      </c>
      <c r="AK517" s="92" t="str">
        <f t="shared" si="157"/>
        <v>H6ACQuibdó-Medellín.</v>
      </c>
      <c r="AL517" s="92" t="str">
        <f t="shared" si="158"/>
        <v>H6ACQuibdó-Medellín</v>
      </c>
      <c r="AM517" s="83"/>
      <c r="AN517" s="84"/>
      <c r="AO517" s="77"/>
    </row>
    <row r="518" spans="1:41" s="11" customFormat="1" ht="291.95" customHeight="1" x14ac:dyDescent="0.2">
      <c r="A518" s="110">
        <f>IF(ISBLANK(F518),"",COUNTA($F$2:F518))</f>
        <v>385</v>
      </c>
      <c r="B518" s="111">
        <f t="shared" si="143"/>
        <v>517</v>
      </c>
      <c r="C518" s="111">
        <v>2022</v>
      </c>
      <c r="D518" s="111" t="s">
        <v>2497</v>
      </c>
      <c r="E518" s="111" t="s">
        <v>637</v>
      </c>
      <c r="F518" s="111" t="s">
        <v>407</v>
      </c>
      <c r="G518" s="113" t="s">
        <v>1146</v>
      </c>
      <c r="H518" s="146" t="s">
        <v>1610</v>
      </c>
      <c r="I518" s="146" t="s">
        <v>1611</v>
      </c>
      <c r="J518" s="119" t="s">
        <v>1632</v>
      </c>
      <c r="K518" s="119" t="s">
        <v>1623</v>
      </c>
      <c r="L518" s="151" t="s">
        <v>1633</v>
      </c>
      <c r="M518" s="151">
        <v>2</v>
      </c>
      <c r="N518" s="161">
        <v>44927</v>
      </c>
      <c r="O518" s="160">
        <v>45291</v>
      </c>
      <c r="P518" s="118">
        <f t="shared" si="159"/>
        <v>52</v>
      </c>
      <c r="Q518" s="145" t="s">
        <v>1401</v>
      </c>
      <c r="R518" s="145" t="s">
        <v>1734</v>
      </c>
      <c r="S518" s="111">
        <v>2</v>
      </c>
      <c r="T518" s="119" t="s">
        <v>1990</v>
      </c>
      <c r="U518" s="120">
        <v>45418</v>
      </c>
      <c r="V518" s="121">
        <f t="shared" si="144"/>
        <v>4.2333333333333334</v>
      </c>
      <c r="W518" s="122">
        <f t="shared" si="145"/>
        <v>100</v>
      </c>
      <c r="X518" s="123">
        <f t="shared" si="146"/>
        <v>52</v>
      </c>
      <c r="Y518" s="123">
        <f t="shared" si="147"/>
        <v>52</v>
      </c>
      <c r="Z518" s="123">
        <f t="shared" si="148"/>
        <v>52</v>
      </c>
      <c r="AA518" s="111"/>
      <c r="AB518" s="111" t="str">
        <f t="shared" si="149"/>
        <v>CUMPLIDA</v>
      </c>
      <c r="AC518" s="111" t="str">
        <f t="shared" si="150"/>
        <v>CUMPLIDO</v>
      </c>
      <c r="AD518" s="111" t="str">
        <f t="shared" si="151"/>
        <v>CUMPLIDA PENDIENTE DE REVISIÓN DE LA CGR</v>
      </c>
      <c r="AE518" s="113" t="s">
        <v>1617</v>
      </c>
      <c r="AF518" s="98" t="str">
        <f t="shared" si="152"/>
        <v>H7ACQuibdó-Medellín</v>
      </c>
      <c r="AG518" s="78">
        <f t="shared" si="153"/>
        <v>1</v>
      </c>
      <c r="AH518" s="78" t="str">
        <f t="shared" si="154"/>
        <v>H7ACQuibdó-Medellín - 1</v>
      </c>
      <c r="AI518" s="92">
        <f t="shared" si="155"/>
        <v>5</v>
      </c>
      <c r="AJ518" s="92">
        <f t="shared" si="156"/>
        <v>5</v>
      </c>
      <c r="AK518" s="92" t="str">
        <f t="shared" si="157"/>
        <v>H7ACQuibdó-Medellín.</v>
      </c>
      <c r="AL518" s="92" t="str">
        <f t="shared" si="158"/>
        <v>H7ACQuibdó-Medellín</v>
      </c>
      <c r="AM518" s="83"/>
      <c r="AN518" s="84"/>
      <c r="AO518" s="77"/>
    </row>
    <row r="519" spans="1:41" s="11" customFormat="1" ht="291.95" customHeight="1" x14ac:dyDescent="0.2">
      <c r="A519" s="110">
        <f>IF(ISBLANK(F519),"",COUNTA($F$2:F519))</f>
        <v>386</v>
      </c>
      <c r="B519" s="111">
        <f t="shared" si="143"/>
        <v>518</v>
      </c>
      <c r="C519" s="111">
        <v>2022</v>
      </c>
      <c r="D519" s="111" t="s">
        <v>2496</v>
      </c>
      <c r="E519" s="111" t="s">
        <v>637</v>
      </c>
      <c r="F519" s="111" t="s">
        <v>1612</v>
      </c>
      <c r="G519" s="113" t="s">
        <v>1180</v>
      </c>
      <c r="H519" s="146" t="s">
        <v>1613</v>
      </c>
      <c r="I519" s="146" t="s">
        <v>1614</v>
      </c>
      <c r="J519" s="119" t="s">
        <v>1615</v>
      </c>
      <c r="K519" s="119" t="s">
        <v>1624</v>
      </c>
      <c r="L519" s="151" t="s">
        <v>1616</v>
      </c>
      <c r="M519" s="151">
        <v>2</v>
      </c>
      <c r="N519" s="161">
        <v>45047</v>
      </c>
      <c r="O519" s="160">
        <v>45291</v>
      </c>
      <c r="P519" s="118">
        <f t="shared" si="159"/>
        <v>34.857142857142854</v>
      </c>
      <c r="Q519" s="145" t="s">
        <v>1401</v>
      </c>
      <c r="R519" s="145" t="s">
        <v>1734</v>
      </c>
      <c r="S519" s="111">
        <v>2</v>
      </c>
      <c r="T519" s="119" t="s">
        <v>1990</v>
      </c>
      <c r="U519" s="120">
        <v>45288</v>
      </c>
      <c r="V519" s="121">
        <f t="shared" si="144"/>
        <v>-0.1</v>
      </c>
      <c r="W519" s="122">
        <f t="shared" si="145"/>
        <v>100</v>
      </c>
      <c r="X519" s="123">
        <f t="shared" si="146"/>
        <v>34.857142857142854</v>
      </c>
      <c r="Y519" s="123">
        <f t="shared" si="147"/>
        <v>34.857142857142854</v>
      </c>
      <c r="Z519" s="123">
        <f t="shared" si="148"/>
        <v>34.857142857142854</v>
      </c>
      <c r="AA519" s="111"/>
      <c r="AB519" s="111" t="str">
        <f t="shared" si="149"/>
        <v>CUMPLIDA</v>
      </c>
      <c r="AC519" s="111" t="str">
        <f t="shared" si="150"/>
        <v>CUMPLIDO</v>
      </c>
      <c r="AD519" s="111" t="str">
        <f t="shared" si="151"/>
        <v>CUMPLIDA PENDIENTE DE REVISIÓN DE LA CGR</v>
      </c>
      <c r="AE519" s="113" t="s">
        <v>1617</v>
      </c>
      <c r="AF519" s="98" t="str">
        <f t="shared" si="152"/>
        <v>H8ACQuibdó-Medellín</v>
      </c>
      <c r="AG519" s="78">
        <f t="shared" si="153"/>
        <v>1</v>
      </c>
      <c r="AH519" s="78" t="str">
        <f t="shared" si="154"/>
        <v>H8ACQuibdó-Medellín - 1</v>
      </c>
      <c r="AI519" s="92">
        <f t="shared" si="155"/>
        <v>5</v>
      </c>
      <c r="AJ519" s="92">
        <f t="shared" si="156"/>
        <v>5</v>
      </c>
      <c r="AK519" s="92" t="str">
        <f t="shared" si="157"/>
        <v>H8ACQuibdó-Medellín.</v>
      </c>
      <c r="AL519" s="92" t="str">
        <f t="shared" si="158"/>
        <v>H8ACQuibdó-Medellín</v>
      </c>
      <c r="AM519" s="83"/>
      <c r="AN519" s="84"/>
      <c r="AO519" s="77"/>
    </row>
    <row r="520" spans="1:41" s="11" customFormat="1" ht="291.95" customHeight="1" x14ac:dyDescent="0.2">
      <c r="A520" s="110">
        <f>IF(ISBLANK(F520),"",COUNTA($F$2:F520))</f>
        <v>387</v>
      </c>
      <c r="B520" s="111">
        <f t="shared" si="143"/>
        <v>519</v>
      </c>
      <c r="C520" s="111">
        <v>2022</v>
      </c>
      <c r="D520" s="111" t="s">
        <v>2496</v>
      </c>
      <c r="E520" s="111" t="s">
        <v>408</v>
      </c>
      <c r="F520" s="111" t="s">
        <v>2462</v>
      </c>
      <c r="G520" s="113" t="s">
        <v>1180</v>
      </c>
      <c r="H520" s="154" t="s">
        <v>1589</v>
      </c>
      <c r="I520" s="154" t="s">
        <v>1573</v>
      </c>
      <c r="J520" s="154" t="s">
        <v>2098</v>
      </c>
      <c r="K520" s="154" t="s">
        <v>2035</v>
      </c>
      <c r="L520" s="111" t="s">
        <v>2029</v>
      </c>
      <c r="M520" s="111">
        <v>1</v>
      </c>
      <c r="N520" s="155">
        <v>45177</v>
      </c>
      <c r="O520" s="155">
        <v>45229</v>
      </c>
      <c r="P520" s="118">
        <f t="shared" si="159"/>
        <v>7.4285714285714288</v>
      </c>
      <c r="Q520" s="111" t="s">
        <v>1055</v>
      </c>
      <c r="R520" s="111" t="s">
        <v>1734</v>
      </c>
      <c r="S520" s="111">
        <v>1</v>
      </c>
      <c r="T520" s="146" t="s">
        <v>2106</v>
      </c>
      <c r="U520" s="120">
        <v>45554</v>
      </c>
      <c r="V520" s="121">
        <f t="shared" si="144"/>
        <v>10.833333333333334</v>
      </c>
      <c r="W520" s="122">
        <f t="shared" si="145"/>
        <v>100</v>
      </c>
      <c r="X520" s="123">
        <f t="shared" si="146"/>
        <v>7.4285714285714288</v>
      </c>
      <c r="Y520" s="123">
        <f t="shared" si="147"/>
        <v>7.4285714285714288</v>
      </c>
      <c r="Z520" s="123">
        <f t="shared" si="148"/>
        <v>7.4285714285714288</v>
      </c>
      <c r="AA520" s="111"/>
      <c r="AB520" s="111" t="str">
        <f t="shared" si="149"/>
        <v>CUMPLIDA</v>
      </c>
      <c r="AC520" s="111" t="str">
        <f t="shared" si="150"/>
        <v>CUMPLIDO</v>
      </c>
      <c r="AD520" s="111" t="str">
        <f t="shared" si="151"/>
        <v>CUMPLIDA PENDIENTE DE REVISIÓN DE LA CGR</v>
      </c>
      <c r="AE520" s="113" t="s">
        <v>1592</v>
      </c>
      <c r="AF520" s="98" t="str">
        <f t="shared" si="152"/>
        <v>H3PDET-ANTyCAU</v>
      </c>
      <c r="AG520" s="78">
        <f t="shared" si="153"/>
        <v>1</v>
      </c>
      <c r="AH520" s="78" t="str">
        <f t="shared" si="154"/>
        <v>H3PDET-ANTyCAU - 1</v>
      </c>
      <c r="AI520" s="92">
        <f t="shared" si="155"/>
        <v>5</v>
      </c>
      <c r="AJ520" s="92">
        <f t="shared" si="156"/>
        <v>5</v>
      </c>
      <c r="AK520" s="92" t="str">
        <f t="shared" si="157"/>
        <v>H3PDET-ANTyCAU.</v>
      </c>
      <c r="AL520" s="92" t="str">
        <f t="shared" si="158"/>
        <v>H3PDET-ANTyCAU</v>
      </c>
      <c r="AM520" s="83"/>
      <c r="AN520" s="84"/>
      <c r="AO520" s="77"/>
    </row>
    <row r="521" spans="1:41" s="11" customFormat="1" ht="291.95" customHeight="1" x14ac:dyDescent="0.2">
      <c r="A521" s="110">
        <f>IF(ISBLANK(F521),"",COUNTA($F$2:F521))</f>
        <v>388</v>
      </c>
      <c r="B521" s="111">
        <f t="shared" si="143"/>
        <v>520</v>
      </c>
      <c r="C521" s="111">
        <v>2022</v>
      </c>
      <c r="D521" s="111" t="s">
        <v>2498</v>
      </c>
      <c r="E521" s="111" t="s">
        <v>408</v>
      </c>
      <c r="F521" s="111" t="s">
        <v>2462</v>
      </c>
      <c r="G521" s="113" t="s">
        <v>1180</v>
      </c>
      <c r="H521" s="154" t="s">
        <v>1590</v>
      </c>
      <c r="I521" s="154" t="s">
        <v>1574</v>
      </c>
      <c r="J521" s="154" t="s">
        <v>1575</v>
      </c>
      <c r="K521" s="154" t="s">
        <v>1576</v>
      </c>
      <c r="L521" s="111" t="s">
        <v>1577</v>
      </c>
      <c r="M521" s="111">
        <v>2</v>
      </c>
      <c r="N521" s="161">
        <v>44849</v>
      </c>
      <c r="O521" s="161">
        <v>44926</v>
      </c>
      <c r="P521" s="118">
        <f t="shared" si="159"/>
        <v>11</v>
      </c>
      <c r="Q521" s="111" t="s">
        <v>1055</v>
      </c>
      <c r="R521" s="145" t="s">
        <v>1734</v>
      </c>
      <c r="S521" s="111">
        <v>2</v>
      </c>
      <c r="T521" s="146" t="s">
        <v>1588</v>
      </c>
      <c r="U521" s="120">
        <v>45289</v>
      </c>
      <c r="V521" s="121">
        <f t="shared" si="144"/>
        <v>12.1</v>
      </c>
      <c r="W521" s="122">
        <f t="shared" si="145"/>
        <v>100</v>
      </c>
      <c r="X521" s="123">
        <f t="shared" si="146"/>
        <v>11</v>
      </c>
      <c r="Y521" s="123">
        <f t="shared" si="147"/>
        <v>11</v>
      </c>
      <c r="Z521" s="123">
        <f t="shared" si="148"/>
        <v>11</v>
      </c>
      <c r="AA521" s="111"/>
      <c r="AB521" s="111" t="str">
        <f t="shared" si="149"/>
        <v>CUMPLIDA</v>
      </c>
      <c r="AC521" s="111" t="str">
        <f t="shared" si="150"/>
        <v>CUMPLIDO</v>
      </c>
      <c r="AD521" s="111" t="str">
        <f t="shared" si="151"/>
        <v>CUMPLIDA PENDIENTE DE REVISIÓN DE LA CGR</v>
      </c>
      <c r="AE521" s="113" t="s">
        <v>1592</v>
      </c>
      <c r="AF521" s="98" t="str">
        <f t="shared" si="152"/>
        <v>H4PDET-ANTyCAU</v>
      </c>
      <c r="AG521" s="78">
        <f t="shared" si="153"/>
        <v>1</v>
      </c>
      <c r="AH521" s="78" t="str">
        <f t="shared" si="154"/>
        <v>H4PDET-ANTyCAU - 1</v>
      </c>
      <c r="AI521" s="92">
        <f t="shared" si="155"/>
        <v>5</v>
      </c>
      <c r="AJ521" s="92">
        <f t="shared" si="156"/>
        <v>5</v>
      </c>
      <c r="AK521" s="92" t="str">
        <f t="shared" si="157"/>
        <v>H4PDET-ANTyCAU.</v>
      </c>
      <c r="AL521" s="92" t="str">
        <f t="shared" si="158"/>
        <v>H4PDET-ANTyCAU</v>
      </c>
      <c r="AM521" s="83"/>
      <c r="AN521" s="84"/>
      <c r="AO521" s="77"/>
    </row>
    <row r="522" spans="1:41" s="11" customFormat="1" ht="291.95" customHeight="1" x14ac:dyDescent="0.2">
      <c r="A522" s="110">
        <f>IF(ISBLANK(F522),"",COUNTA($F$2:F522))</f>
        <v>389</v>
      </c>
      <c r="B522" s="111">
        <f t="shared" ref="B522:B585" si="160">ROW()-1</f>
        <v>521</v>
      </c>
      <c r="C522" s="111">
        <v>2022</v>
      </c>
      <c r="D522" s="111" t="s">
        <v>2496</v>
      </c>
      <c r="E522" s="111" t="s">
        <v>2469</v>
      </c>
      <c r="F522" s="111" t="s">
        <v>1578</v>
      </c>
      <c r="G522" s="113" t="s">
        <v>594</v>
      </c>
      <c r="H522" s="154" t="s">
        <v>2117</v>
      </c>
      <c r="I522" s="154" t="s">
        <v>1579</v>
      </c>
      <c r="J522" s="154" t="s">
        <v>1580</v>
      </c>
      <c r="K522" s="154" t="s">
        <v>1582</v>
      </c>
      <c r="L522" s="111" t="s">
        <v>1581</v>
      </c>
      <c r="M522" s="111">
        <v>2</v>
      </c>
      <c r="N522" s="161">
        <v>44849</v>
      </c>
      <c r="O522" s="161">
        <v>44926</v>
      </c>
      <c r="P522" s="118">
        <f t="shared" si="159"/>
        <v>11</v>
      </c>
      <c r="Q522" s="111" t="s">
        <v>1055</v>
      </c>
      <c r="R522" s="145" t="s">
        <v>1734</v>
      </c>
      <c r="S522" s="111">
        <v>2</v>
      </c>
      <c r="T522" s="146"/>
      <c r="U522" s="120">
        <v>45289</v>
      </c>
      <c r="V522" s="121">
        <f t="shared" si="144"/>
        <v>12.1</v>
      </c>
      <c r="W522" s="122">
        <f t="shared" si="145"/>
        <v>100</v>
      </c>
      <c r="X522" s="123">
        <f t="shared" si="146"/>
        <v>11</v>
      </c>
      <c r="Y522" s="123">
        <f t="shared" si="147"/>
        <v>11</v>
      </c>
      <c r="Z522" s="123">
        <f t="shared" si="148"/>
        <v>11</v>
      </c>
      <c r="AA522" s="111"/>
      <c r="AB522" s="111" t="str">
        <f t="shared" si="149"/>
        <v>CUMPLIDA</v>
      </c>
      <c r="AC522" s="111" t="str">
        <f t="shared" si="150"/>
        <v>CUMPLIDO</v>
      </c>
      <c r="AD522" s="111" t="str">
        <f t="shared" si="151"/>
        <v>CUMPLIDA PENDIENTE DE REVISIÓN DE LA CGR</v>
      </c>
      <c r="AE522" s="113" t="s">
        <v>1592</v>
      </c>
      <c r="AF522" s="98" t="str">
        <f t="shared" si="152"/>
        <v>H9PDET-ANTyCAU</v>
      </c>
      <c r="AG522" s="78">
        <f t="shared" si="153"/>
        <v>1</v>
      </c>
      <c r="AH522" s="78" t="str">
        <f t="shared" si="154"/>
        <v>H9PDET-ANTyCAU - 1</v>
      </c>
      <c r="AI522" s="92">
        <f t="shared" si="155"/>
        <v>5</v>
      </c>
      <c r="AJ522" s="92">
        <f t="shared" si="156"/>
        <v>5</v>
      </c>
      <c r="AK522" s="92" t="str">
        <f t="shared" si="157"/>
        <v>H9PDET-ANTyCAU.</v>
      </c>
      <c r="AL522" s="92" t="str">
        <f t="shared" si="158"/>
        <v>H9PDET-ANTyCAU</v>
      </c>
      <c r="AM522" s="83"/>
      <c r="AN522" s="84"/>
      <c r="AO522" s="77"/>
    </row>
    <row r="523" spans="1:41" s="11" customFormat="1" ht="291.95" customHeight="1" x14ac:dyDescent="0.2">
      <c r="A523" s="110">
        <f>IF(ISBLANK(F523),"",COUNTA($F$2:F523))</f>
        <v>390</v>
      </c>
      <c r="B523" s="111">
        <f t="shared" si="160"/>
        <v>522</v>
      </c>
      <c r="C523" s="111">
        <v>2022</v>
      </c>
      <c r="D523" s="111" t="s">
        <v>2498</v>
      </c>
      <c r="E523" s="111" t="s">
        <v>2475</v>
      </c>
      <c r="F523" s="145" t="s">
        <v>2471</v>
      </c>
      <c r="G523" s="113" t="s">
        <v>594</v>
      </c>
      <c r="H523" s="154" t="s">
        <v>1591</v>
      </c>
      <c r="I523" s="154" t="s">
        <v>1583</v>
      </c>
      <c r="J523" s="154" t="s">
        <v>1584</v>
      </c>
      <c r="K523" s="154" t="s">
        <v>1585</v>
      </c>
      <c r="L523" s="111" t="s">
        <v>1586</v>
      </c>
      <c r="M523" s="111">
        <v>2</v>
      </c>
      <c r="N523" s="161">
        <v>44834</v>
      </c>
      <c r="O523" s="161">
        <v>44926</v>
      </c>
      <c r="P523" s="118">
        <f t="shared" si="159"/>
        <v>13.142857142857142</v>
      </c>
      <c r="Q523" s="111" t="s">
        <v>1055</v>
      </c>
      <c r="R523" s="145" t="s">
        <v>1734</v>
      </c>
      <c r="S523" s="111">
        <v>2</v>
      </c>
      <c r="T523" s="158" t="s">
        <v>1587</v>
      </c>
      <c r="U523" s="120">
        <v>45289</v>
      </c>
      <c r="V523" s="121">
        <f t="shared" si="144"/>
        <v>12.1</v>
      </c>
      <c r="W523" s="122">
        <f t="shared" si="145"/>
        <v>100</v>
      </c>
      <c r="X523" s="123">
        <f t="shared" si="146"/>
        <v>13.142857142857142</v>
      </c>
      <c r="Y523" s="123">
        <f t="shared" si="147"/>
        <v>13.142857142857142</v>
      </c>
      <c r="Z523" s="123">
        <f t="shared" si="148"/>
        <v>13.142857142857142</v>
      </c>
      <c r="AA523" s="111"/>
      <c r="AB523" s="111" t="str">
        <f t="shared" si="149"/>
        <v>CUMPLIDA</v>
      </c>
      <c r="AC523" s="111" t="str">
        <f t="shared" si="150"/>
        <v>CUMPLIDO</v>
      </c>
      <c r="AD523" s="111" t="str">
        <f t="shared" si="151"/>
        <v>CUMPLIDA PENDIENTE DE REVISIÓN DE LA CGR</v>
      </c>
      <c r="AE523" s="113" t="s">
        <v>1592</v>
      </c>
      <c r="AF523" s="98" t="str">
        <f t="shared" si="152"/>
        <v>H10PDET-ANTyCAU</v>
      </c>
      <c r="AG523" s="78">
        <f t="shared" si="153"/>
        <v>1</v>
      </c>
      <c r="AH523" s="78" t="str">
        <f t="shared" si="154"/>
        <v>H10PDET-ANTyCAU - 1</v>
      </c>
      <c r="AI523" s="92">
        <f t="shared" si="155"/>
        <v>5</v>
      </c>
      <c r="AJ523" s="92">
        <f t="shared" si="156"/>
        <v>5</v>
      </c>
      <c r="AK523" s="92" t="str">
        <f t="shared" si="157"/>
        <v>H10PDET-ANTyCAU.</v>
      </c>
      <c r="AL523" s="92" t="str">
        <f t="shared" si="158"/>
        <v>H10PDET-ANTyCAU</v>
      </c>
      <c r="AM523" s="83"/>
      <c r="AN523" s="84"/>
      <c r="AO523" s="77"/>
    </row>
    <row r="524" spans="1:41" s="11" customFormat="1" ht="291.95" customHeight="1" x14ac:dyDescent="0.2">
      <c r="A524" s="110">
        <f>IF(ISBLANK(F524),"",COUNTA($F$2:F524))</f>
        <v>391</v>
      </c>
      <c r="B524" s="111">
        <f t="shared" si="160"/>
        <v>523</v>
      </c>
      <c r="C524" s="111">
        <v>2022</v>
      </c>
      <c r="D524" s="111" t="s">
        <v>2497</v>
      </c>
      <c r="E524" s="111" t="s">
        <v>2469</v>
      </c>
      <c r="F524" s="111" t="s">
        <v>1538</v>
      </c>
      <c r="G524" s="113" t="s">
        <v>1502</v>
      </c>
      <c r="H524" s="154" t="s">
        <v>1543</v>
      </c>
      <c r="I524" s="154" t="s">
        <v>1539</v>
      </c>
      <c r="J524" s="154" t="s">
        <v>3372</v>
      </c>
      <c r="K524" s="154" t="s">
        <v>3373</v>
      </c>
      <c r="L524" s="111" t="s">
        <v>3374</v>
      </c>
      <c r="M524" s="111">
        <v>2</v>
      </c>
      <c r="N524" s="161">
        <v>45566</v>
      </c>
      <c r="O524" s="161">
        <v>45657</v>
      </c>
      <c r="P524" s="118">
        <f t="shared" si="159"/>
        <v>13</v>
      </c>
      <c r="Q524" s="111" t="s">
        <v>283</v>
      </c>
      <c r="R524" s="145" t="s">
        <v>2009</v>
      </c>
      <c r="S524" s="111">
        <v>0</v>
      </c>
      <c r="T524" s="146" t="s">
        <v>3370</v>
      </c>
      <c r="U524" s="120"/>
      <c r="V524" s="121">
        <f t="shared" si="144"/>
        <v>-1521.9</v>
      </c>
      <c r="W524" s="122">
        <f t="shared" si="145"/>
        <v>0</v>
      </c>
      <c r="X524" s="123">
        <f t="shared" si="146"/>
        <v>0</v>
      </c>
      <c r="Y524" s="123">
        <f t="shared" si="147"/>
        <v>0</v>
      </c>
      <c r="Z524" s="123">
        <f t="shared" si="148"/>
        <v>13</v>
      </c>
      <c r="AA524" s="111" t="s">
        <v>3366</v>
      </c>
      <c r="AB524" s="111" t="str">
        <f t="shared" si="149"/>
        <v>PRÓXIMA A VENCER</v>
      </c>
      <c r="AC524" s="111" t="str">
        <f t="shared" si="150"/>
        <v>PRÓXIMO A VENCER</v>
      </c>
      <c r="AD524" s="111" t="str">
        <f t="shared" si="151"/>
        <v>EN EJECUCIÓN</v>
      </c>
      <c r="AE524" s="113" t="s">
        <v>1542</v>
      </c>
      <c r="AF524" s="98" t="str">
        <f t="shared" si="152"/>
        <v>H1AT72</v>
      </c>
      <c r="AG524" s="78">
        <f t="shared" si="153"/>
        <v>1</v>
      </c>
      <c r="AH524" s="78" t="str">
        <f t="shared" si="154"/>
        <v>H1AT72 - 1</v>
      </c>
      <c r="AI524" s="92">
        <f t="shared" si="155"/>
        <v>2</v>
      </c>
      <c r="AJ524" s="92">
        <f t="shared" si="156"/>
        <v>2</v>
      </c>
      <c r="AK524" s="92" t="str">
        <f t="shared" si="157"/>
        <v>H1AT72.</v>
      </c>
      <c r="AL524" s="92" t="str">
        <f t="shared" si="158"/>
        <v>H1AT72</v>
      </c>
      <c r="AM524" s="83"/>
      <c r="AN524" s="84"/>
      <c r="AO524" s="77"/>
    </row>
    <row r="525" spans="1:41" s="11" customFormat="1" ht="291.95" customHeight="1" x14ac:dyDescent="0.2">
      <c r="A525" s="110" t="str">
        <f>IF(ISBLANK(F525),"",COUNTA($F$2:F525))</f>
        <v/>
      </c>
      <c r="B525" s="111">
        <f t="shared" si="160"/>
        <v>524</v>
      </c>
      <c r="C525" s="111">
        <v>2022</v>
      </c>
      <c r="D525" s="111" t="s">
        <v>2497</v>
      </c>
      <c r="E525" s="111"/>
      <c r="F525" s="111"/>
      <c r="G525" s="113" t="s">
        <v>1502</v>
      </c>
      <c r="H525" s="154" t="s">
        <v>1544</v>
      </c>
      <c r="I525" s="154" t="s">
        <v>1539</v>
      </c>
      <c r="J525" s="154" t="s">
        <v>1540</v>
      </c>
      <c r="K525" s="154" t="s">
        <v>1541</v>
      </c>
      <c r="L525" s="111" t="s">
        <v>1036</v>
      </c>
      <c r="M525" s="111">
        <v>1</v>
      </c>
      <c r="N525" s="161">
        <v>44835</v>
      </c>
      <c r="O525" s="161">
        <v>45016</v>
      </c>
      <c r="P525" s="118">
        <f t="shared" si="159"/>
        <v>25.857142857142858</v>
      </c>
      <c r="Q525" s="111" t="s">
        <v>283</v>
      </c>
      <c r="R525" s="145" t="s">
        <v>1734</v>
      </c>
      <c r="S525" s="111">
        <v>1</v>
      </c>
      <c r="T525" s="146"/>
      <c r="U525" s="120"/>
      <c r="V525" s="121">
        <f t="shared" si="144"/>
        <v>-1500.5333333333333</v>
      </c>
      <c r="W525" s="122">
        <f t="shared" si="145"/>
        <v>100</v>
      </c>
      <c r="X525" s="123">
        <f t="shared" si="146"/>
        <v>25.857142857142858</v>
      </c>
      <c r="Y525" s="123">
        <f t="shared" si="147"/>
        <v>25.857142857142858</v>
      </c>
      <c r="Z525" s="123">
        <f t="shared" si="148"/>
        <v>25.857142857142858</v>
      </c>
      <c r="AA525" s="111"/>
      <c r="AB525" s="111" t="str">
        <f t="shared" si="149"/>
        <v>CUMPLIDA</v>
      </c>
      <c r="AC525" s="111" t="str">
        <f t="shared" si="150"/>
        <v/>
      </c>
      <c r="AD525" s="111" t="str">
        <f t="shared" si="151"/>
        <v>CUMPLIDA PENDIENTE DE REVISIÓN DE LA CGR</v>
      </c>
      <c r="AE525" s="113" t="s">
        <v>1542</v>
      </c>
      <c r="AF525" s="98" t="str">
        <f t="shared" si="152"/>
        <v>H1AT72</v>
      </c>
      <c r="AG525" s="78">
        <f t="shared" si="153"/>
        <v>2</v>
      </c>
      <c r="AH525" s="78" t="str">
        <f t="shared" si="154"/>
        <v>H1AT72 - 2</v>
      </c>
      <c r="AI525" s="92">
        <f t="shared" si="155"/>
        <v>5</v>
      </c>
      <c r="AJ525" s="92">
        <f t="shared" si="156"/>
        <v>5</v>
      </c>
      <c r="AK525" s="92" t="str">
        <f t="shared" si="157"/>
        <v>H1AT72.</v>
      </c>
      <c r="AL525" s="92" t="str">
        <f t="shared" si="158"/>
        <v>H1AT72</v>
      </c>
      <c r="AM525" s="83"/>
      <c r="AN525" s="84"/>
      <c r="AO525" s="77"/>
    </row>
    <row r="526" spans="1:41" s="11" customFormat="1" ht="291.95" customHeight="1" x14ac:dyDescent="0.2">
      <c r="A526" s="110">
        <f>IF(ISBLANK(F526),"",COUNTA($F$2:F526))</f>
        <v>392</v>
      </c>
      <c r="B526" s="111">
        <f t="shared" si="160"/>
        <v>525</v>
      </c>
      <c r="C526" s="111">
        <v>2022</v>
      </c>
      <c r="D526" s="111" t="s">
        <v>2497</v>
      </c>
      <c r="E526" s="111" t="s">
        <v>637</v>
      </c>
      <c r="F526" s="111" t="s">
        <v>1528</v>
      </c>
      <c r="G526" s="113" t="s">
        <v>15</v>
      </c>
      <c r="H526" s="146" t="s">
        <v>1530</v>
      </c>
      <c r="I526" s="146" t="s">
        <v>1531</v>
      </c>
      <c r="J526" s="154" t="s">
        <v>2030</v>
      </c>
      <c r="K526" s="154" t="s">
        <v>2031</v>
      </c>
      <c r="L526" s="111" t="s">
        <v>2032</v>
      </c>
      <c r="M526" s="111">
        <v>4</v>
      </c>
      <c r="N526" s="155">
        <v>45177</v>
      </c>
      <c r="O526" s="155">
        <v>45199</v>
      </c>
      <c r="P526" s="118">
        <f t="shared" si="159"/>
        <v>3.1428571428571428</v>
      </c>
      <c r="Q526" s="111" t="s">
        <v>1055</v>
      </c>
      <c r="R526" s="111" t="s">
        <v>1734</v>
      </c>
      <c r="S526" s="111">
        <v>4</v>
      </c>
      <c r="T526" s="119" t="s">
        <v>2105</v>
      </c>
      <c r="U526" s="120">
        <v>45492</v>
      </c>
      <c r="V526" s="121">
        <f t="shared" si="144"/>
        <v>9.7666666666666675</v>
      </c>
      <c r="W526" s="122">
        <f t="shared" si="145"/>
        <v>100</v>
      </c>
      <c r="X526" s="123">
        <f t="shared" si="146"/>
        <v>3.1428571428571428</v>
      </c>
      <c r="Y526" s="123">
        <f t="shared" si="147"/>
        <v>3.1428571428571428</v>
      </c>
      <c r="Z526" s="123">
        <f t="shared" si="148"/>
        <v>3.1428571428571428</v>
      </c>
      <c r="AA526" s="111"/>
      <c r="AB526" s="111" t="str">
        <f t="shared" si="149"/>
        <v>CUMPLIDA</v>
      </c>
      <c r="AC526" s="111" t="str">
        <f t="shared" si="150"/>
        <v>CUMPLIDO</v>
      </c>
      <c r="AD526" s="111" t="str">
        <f t="shared" si="151"/>
        <v>CUMPLIDA PENDIENTE DE REVISIÓN DE LA CGR</v>
      </c>
      <c r="AE526" s="113" t="s">
        <v>1536</v>
      </c>
      <c r="AF526" s="98" t="str">
        <f t="shared" si="152"/>
        <v>H28AT019</v>
      </c>
      <c r="AG526" s="78">
        <f t="shared" si="153"/>
        <v>1</v>
      </c>
      <c r="AH526" s="78" t="str">
        <f t="shared" si="154"/>
        <v>H28AT019 - 1</v>
      </c>
      <c r="AI526" s="92">
        <f t="shared" si="155"/>
        <v>5</v>
      </c>
      <c r="AJ526" s="92">
        <f t="shared" si="156"/>
        <v>5</v>
      </c>
      <c r="AK526" s="92" t="str">
        <f t="shared" si="157"/>
        <v>H28AT019.</v>
      </c>
      <c r="AL526" s="92" t="str">
        <f t="shared" si="158"/>
        <v>H28AT019</v>
      </c>
      <c r="AM526" s="83"/>
      <c r="AN526" s="84"/>
      <c r="AO526" s="77"/>
    </row>
    <row r="527" spans="1:41" s="11" customFormat="1" ht="291.95" customHeight="1" x14ac:dyDescent="0.2">
      <c r="A527" s="110">
        <f>IF(ISBLANK(F527),"",COUNTA($F$2:F527))</f>
        <v>393</v>
      </c>
      <c r="B527" s="111">
        <f t="shared" si="160"/>
        <v>526</v>
      </c>
      <c r="C527" s="111">
        <v>2022</v>
      </c>
      <c r="D527" s="111" t="s">
        <v>2497</v>
      </c>
      <c r="E527" s="111" t="s">
        <v>637</v>
      </c>
      <c r="F527" s="111" t="s">
        <v>407</v>
      </c>
      <c r="G527" s="113" t="s">
        <v>1529</v>
      </c>
      <c r="H527" s="146" t="s">
        <v>1532</v>
      </c>
      <c r="I527" s="146" t="s">
        <v>2478</v>
      </c>
      <c r="J527" s="149" t="s">
        <v>1533</v>
      </c>
      <c r="K527" s="145" t="s">
        <v>1534</v>
      </c>
      <c r="L527" s="145" t="s">
        <v>1535</v>
      </c>
      <c r="M527" s="151">
        <v>1</v>
      </c>
      <c r="N527" s="161">
        <v>44795</v>
      </c>
      <c r="O527" s="161">
        <v>44979</v>
      </c>
      <c r="P527" s="118">
        <f t="shared" si="159"/>
        <v>26.285714285714285</v>
      </c>
      <c r="Q527" s="111" t="s">
        <v>1055</v>
      </c>
      <c r="R527" s="145" t="s">
        <v>1734</v>
      </c>
      <c r="S527" s="111">
        <v>1</v>
      </c>
      <c r="T527" s="146"/>
      <c r="U527" s="120">
        <v>45373</v>
      </c>
      <c r="V527" s="121">
        <f t="shared" si="144"/>
        <v>13.133333333333333</v>
      </c>
      <c r="W527" s="122">
        <f t="shared" si="145"/>
        <v>100</v>
      </c>
      <c r="X527" s="123">
        <f t="shared" si="146"/>
        <v>26.285714285714285</v>
      </c>
      <c r="Y527" s="123">
        <f t="shared" si="147"/>
        <v>26.285714285714285</v>
      </c>
      <c r="Z527" s="123">
        <f t="shared" si="148"/>
        <v>26.285714285714285</v>
      </c>
      <c r="AA527" s="111"/>
      <c r="AB527" s="111" t="str">
        <f t="shared" si="149"/>
        <v>CUMPLIDA</v>
      </c>
      <c r="AC527" s="111" t="str">
        <f t="shared" si="150"/>
        <v>CUMPLIDO</v>
      </c>
      <c r="AD527" s="111" t="str">
        <f t="shared" si="151"/>
        <v>CUMPLIDA PENDIENTE DE REVISIÓN DE LA CGR</v>
      </c>
      <c r="AE527" s="113" t="s">
        <v>1536</v>
      </c>
      <c r="AF527" s="98" t="str">
        <f t="shared" si="152"/>
        <v xml:space="preserve">
H29AT019</v>
      </c>
      <c r="AG527" s="78">
        <f t="shared" si="153"/>
        <v>1</v>
      </c>
      <c r="AH527" s="78" t="str">
        <f t="shared" si="154"/>
        <v xml:space="preserve">
H29AT019 - 1</v>
      </c>
      <c r="AI527" s="92">
        <f t="shared" si="155"/>
        <v>5</v>
      </c>
      <c r="AJ527" s="92">
        <f t="shared" si="156"/>
        <v>5</v>
      </c>
      <c r="AK527" s="92" t="str">
        <f t="shared" si="157"/>
        <v xml:space="preserve">
H29AT019.</v>
      </c>
      <c r="AL527" s="92" t="str">
        <f t="shared" si="158"/>
        <v xml:space="preserve">
H29AT019</v>
      </c>
      <c r="AM527" s="83"/>
      <c r="AN527" s="84"/>
      <c r="AO527" s="77"/>
    </row>
    <row r="528" spans="1:41" s="11" customFormat="1" ht="291.95" customHeight="1" x14ac:dyDescent="0.2">
      <c r="A528" s="110">
        <f>IF(ISBLANK(F528),"",COUNTA($F$2:F528))</f>
        <v>394</v>
      </c>
      <c r="B528" s="111">
        <f t="shared" si="160"/>
        <v>527</v>
      </c>
      <c r="C528" s="111">
        <v>2022</v>
      </c>
      <c r="D528" s="111" t="s">
        <v>2498</v>
      </c>
      <c r="E528" s="111" t="s">
        <v>2469</v>
      </c>
      <c r="F528" s="111" t="s">
        <v>2516</v>
      </c>
      <c r="G528" s="113" t="s">
        <v>1504</v>
      </c>
      <c r="H528" s="146" t="s">
        <v>1505</v>
      </c>
      <c r="I528" s="146" t="s">
        <v>1506</v>
      </c>
      <c r="J528" s="149" t="s">
        <v>1518</v>
      </c>
      <c r="K528" s="145" t="s">
        <v>1519</v>
      </c>
      <c r="L528" s="145" t="s">
        <v>1520</v>
      </c>
      <c r="M528" s="151">
        <v>1</v>
      </c>
      <c r="N528" s="161">
        <v>44805</v>
      </c>
      <c r="O528" s="161">
        <v>44895</v>
      </c>
      <c r="P528" s="118">
        <f t="shared" si="159"/>
        <v>12.857142857142858</v>
      </c>
      <c r="Q528" s="111" t="s">
        <v>1054</v>
      </c>
      <c r="R528" s="111" t="s">
        <v>1739</v>
      </c>
      <c r="S528" s="111">
        <v>1</v>
      </c>
      <c r="T528" s="146"/>
      <c r="U528" s="120">
        <v>45484</v>
      </c>
      <c r="V528" s="121">
        <f t="shared" si="144"/>
        <v>19.633333333333333</v>
      </c>
      <c r="W528" s="122">
        <f t="shared" si="145"/>
        <v>100</v>
      </c>
      <c r="X528" s="123">
        <f t="shared" si="146"/>
        <v>12.857142857142858</v>
      </c>
      <c r="Y528" s="123">
        <f t="shared" si="147"/>
        <v>12.857142857142858</v>
      </c>
      <c r="Z528" s="123">
        <f t="shared" si="148"/>
        <v>12.857142857142858</v>
      </c>
      <c r="AA528" s="111"/>
      <c r="AB528" s="111" t="str">
        <f t="shared" si="149"/>
        <v>CUMPLIDA</v>
      </c>
      <c r="AC528" s="111" t="str">
        <f t="shared" si="150"/>
        <v>CUMPLIDO</v>
      </c>
      <c r="AD528" s="111" t="str">
        <f t="shared" si="151"/>
        <v>CUMPLIDA PENDIENTE DE REVISIÓN DE LA CGR</v>
      </c>
      <c r="AE528" s="113" t="s">
        <v>1517</v>
      </c>
      <c r="AF528" s="98" t="str">
        <f t="shared" si="152"/>
        <v>H12AEFI-PROVIDENCIA</v>
      </c>
      <c r="AG528" s="78">
        <f t="shared" si="153"/>
        <v>1</v>
      </c>
      <c r="AH528" s="78" t="str">
        <f t="shared" si="154"/>
        <v>H12AEFI-PROVIDENCIA - 1</v>
      </c>
      <c r="AI528" s="92">
        <f t="shared" si="155"/>
        <v>5</v>
      </c>
      <c r="AJ528" s="92">
        <f t="shared" si="156"/>
        <v>5</v>
      </c>
      <c r="AK528" s="92" t="str">
        <f t="shared" si="157"/>
        <v>H12AEFI-PROVIDENCIA.</v>
      </c>
      <c r="AL528" s="92" t="str">
        <f t="shared" si="158"/>
        <v>H12AEFI-PROVIDENCIA</v>
      </c>
      <c r="AM528" s="83"/>
      <c r="AN528" s="84"/>
      <c r="AO528" s="77"/>
    </row>
    <row r="529" spans="1:41" s="11" customFormat="1" ht="291.95" customHeight="1" x14ac:dyDescent="0.2">
      <c r="A529" s="110">
        <f>IF(ISBLANK(F529),"",COUNTA($F$2:F529))</f>
        <v>395</v>
      </c>
      <c r="B529" s="111">
        <f t="shared" si="160"/>
        <v>528</v>
      </c>
      <c r="C529" s="111">
        <v>2022</v>
      </c>
      <c r="D529" s="111" t="s">
        <v>2498</v>
      </c>
      <c r="E529" s="111" t="s">
        <v>2469</v>
      </c>
      <c r="F529" s="111" t="s">
        <v>2516</v>
      </c>
      <c r="G529" s="113" t="s">
        <v>1507</v>
      </c>
      <c r="H529" s="146" t="s">
        <v>1508</v>
      </c>
      <c r="I529" s="146" t="s">
        <v>2479</v>
      </c>
      <c r="J529" s="149" t="s">
        <v>1521</v>
      </c>
      <c r="K529" s="145" t="s">
        <v>1522</v>
      </c>
      <c r="L529" s="145" t="s">
        <v>1523</v>
      </c>
      <c r="M529" s="151">
        <v>1</v>
      </c>
      <c r="N529" s="161">
        <v>44805</v>
      </c>
      <c r="O529" s="161">
        <v>44895</v>
      </c>
      <c r="P529" s="118">
        <f t="shared" si="159"/>
        <v>12.857142857142858</v>
      </c>
      <c r="Q529" s="111" t="s">
        <v>1054</v>
      </c>
      <c r="R529" s="111" t="s">
        <v>1739</v>
      </c>
      <c r="S529" s="111">
        <v>1</v>
      </c>
      <c r="T529" s="146"/>
      <c r="U529" s="120">
        <v>45484</v>
      </c>
      <c r="V529" s="121">
        <f t="shared" si="144"/>
        <v>19.633333333333333</v>
      </c>
      <c r="W529" s="122">
        <f t="shared" si="145"/>
        <v>100</v>
      </c>
      <c r="X529" s="123">
        <f t="shared" si="146"/>
        <v>12.857142857142858</v>
      </c>
      <c r="Y529" s="123">
        <f t="shared" si="147"/>
        <v>12.857142857142858</v>
      </c>
      <c r="Z529" s="123">
        <f t="shared" si="148"/>
        <v>12.857142857142858</v>
      </c>
      <c r="AA529" s="111"/>
      <c r="AB529" s="111" t="str">
        <f t="shared" si="149"/>
        <v>CUMPLIDA</v>
      </c>
      <c r="AC529" s="111" t="str">
        <f t="shared" si="150"/>
        <v>CUMPLIDO</v>
      </c>
      <c r="AD529" s="111" t="str">
        <f t="shared" si="151"/>
        <v>CUMPLIDA PENDIENTE DE REVISIÓN DE LA CGR</v>
      </c>
      <c r="AE529" s="113" t="s">
        <v>1517</v>
      </c>
      <c r="AF529" s="98" t="str">
        <f t="shared" si="152"/>
        <v>H13AEFI-PROVIDENCIA</v>
      </c>
      <c r="AG529" s="78">
        <f t="shared" si="153"/>
        <v>1</v>
      </c>
      <c r="AH529" s="78" t="str">
        <f t="shared" si="154"/>
        <v>H13AEFI-PROVIDENCIA - 1</v>
      </c>
      <c r="AI529" s="92">
        <f t="shared" si="155"/>
        <v>5</v>
      </c>
      <c r="AJ529" s="92">
        <f t="shared" si="156"/>
        <v>5</v>
      </c>
      <c r="AK529" s="92" t="str">
        <f t="shared" si="157"/>
        <v>H13AEFI-PROVIDENCIA.</v>
      </c>
      <c r="AL529" s="92" t="str">
        <f t="shared" si="158"/>
        <v>H13AEFI-PROVIDENCIA</v>
      </c>
      <c r="AM529" s="83"/>
      <c r="AN529" s="84"/>
      <c r="AO529" s="77"/>
    </row>
    <row r="530" spans="1:41" s="11" customFormat="1" ht="291.95" customHeight="1" x14ac:dyDescent="0.2">
      <c r="A530" s="110">
        <f>IF(ISBLANK(F530),"",COUNTA($F$2:F530))</f>
        <v>396</v>
      </c>
      <c r="B530" s="111">
        <f t="shared" si="160"/>
        <v>529</v>
      </c>
      <c r="C530" s="111">
        <v>2022</v>
      </c>
      <c r="D530" s="111" t="s">
        <v>2496</v>
      </c>
      <c r="E530" s="111" t="s">
        <v>408</v>
      </c>
      <c r="F530" s="111" t="s">
        <v>408</v>
      </c>
      <c r="G530" s="113" t="s">
        <v>1507</v>
      </c>
      <c r="H530" s="146" t="s">
        <v>1509</v>
      </c>
      <c r="I530" s="146" t="s">
        <v>2480</v>
      </c>
      <c r="J530" s="149" t="s">
        <v>1524</v>
      </c>
      <c r="K530" s="145" t="s">
        <v>1525</v>
      </c>
      <c r="L530" s="145" t="s">
        <v>1526</v>
      </c>
      <c r="M530" s="151">
        <v>1</v>
      </c>
      <c r="N530" s="161">
        <v>44805</v>
      </c>
      <c r="O530" s="161">
        <v>44895</v>
      </c>
      <c r="P530" s="118">
        <f t="shared" si="159"/>
        <v>12.857142857142858</v>
      </c>
      <c r="Q530" s="111" t="s">
        <v>1054</v>
      </c>
      <c r="R530" s="111" t="s">
        <v>1739</v>
      </c>
      <c r="S530" s="111">
        <v>1</v>
      </c>
      <c r="T530" s="146"/>
      <c r="U530" s="120">
        <v>45470</v>
      </c>
      <c r="V530" s="121">
        <f t="shared" si="144"/>
        <v>19.166666666666668</v>
      </c>
      <c r="W530" s="122">
        <f t="shared" si="145"/>
        <v>100</v>
      </c>
      <c r="X530" s="123">
        <f t="shared" si="146"/>
        <v>12.857142857142858</v>
      </c>
      <c r="Y530" s="123">
        <f t="shared" si="147"/>
        <v>12.857142857142858</v>
      </c>
      <c r="Z530" s="123">
        <f t="shared" si="148"/>
        <v>12.857142857142858</v>
      </c>
      <c r="AA530" s="111"/>
      <c r="AB530" s="111" t="str">
        <f t="shared" si="149"/>
        <v>CUMPLIDA</v>
      </c>
      <c r="AC530" s="111" t="str">
        <f t="shared" si="150"/>
        <v>CUMPLIDO</v>
      </c>
      <c r="AD530" s="111" t="str">
        <f t="shared" si="151"/>
        <v>CUMPLIDA PENDIENTE DE REVISIÓN DE LA CGR</v>
      </c>
      <c r="AE530" s="113" t="s">
        <v>1517</v>
      </c>
      <c r="AF530" s="98" t="str">
        <f t="shared" si="152"/>
        <v>H14AEFI-PROVIDENCIA</v>
      </c>
      <c r="AG530" s="78">
        <f t="shared" si="153"/>
        <v>1</v>
      </c>
      <c r="AH530" s="78" t="str">
        <f t="shared" si="154"/>
        <v>H14AEFI-PROVIDENCIA - 1</v>
      </c>
      <c r="AI530" s="92">
        <f t="shared" si="155"/>
        <v>5</v>
      </c>
      <c r="AJ530" s="92">
        <f t="shared" si="156"/>
        <v>5</v>
      </c>
      <c r="AK530" s="92" t="str">
        <f t="shared" si="157"/>
        <v>H14AEFI-PROVIDENCIA.</v>
      </c>
      <c r="AL530" s="92" t="str">
        <f t="shared" si="158"/>
        <v>H14AEFI-PROVIDENCIA</v>
      </c>
      <c r="AM530" s="83"/>
      <c r="AN530" s="84"/>
      <c r="AO530" s="77"/>
    </row>
    <row r="531" spans="1:41" s="11" customFormat="1" ht="291.95" customHeight="1" x14ac:dyDescent="0.2">
      <c r="A531" s="110">
        <f>IF(ISBLANK(F531),"",COUNTA($F$2:F531))</f>
        <v>397</v>
      </c>
      <c r="B531" s="111">
        <f t="shared" si="160"/>
        <v>530</v>
      </c>
      <c r="C531" s="111">
        <v>2022</v>
      </c>
      <c r="D531" s="111" t="s">
        <v>2496</v>
      </c>
      <c r="E531" s="111" t="s">
        <v>637</v>
      </c>
      <c r="F531" s="111" t="s">
        <v>1510</v>
      </c>
      <c r="G531" s="113" t="s">
        <v>15</v>
      </c>
      <c r="H531" s="146" t="s">
        <v>1512</v>
      </c>
      <c r="I531" s="146" t="s">
        <v>1511</v>
      </c>
      <c r="J531" s="149" t="s">
        <v>1514</v>
      </c>
      <c r="K531" s="149" t="s">
        <v>1515</v>
      </c>
      <c r="L531" s="145" t="s">
        <v>8</v>
      </c>
      <c r="M531" s="151">
        <v>2</v>
      </c>
      <c r="N531" s="161">
        <v>44819</v>
      </c>
      <c r="O531" s="161">
        <v>44926</v>
      </c>
      <c r="P531" s="118">
        <f t="shared" si="159"/>
        <v>15.285714285714286</v>
      </c>
      <c r="Q531" s="111" t="s">
        <v>283</v>
      </c>
      <c r="R531" s="111" t="s">
        <v>1734</v>
      </c>
      <c r="S531" s="111">
        <v>2</v>
      </c>
      <c r="T531" s="146" t="s">
        <v>1516</v>
      </c>
      <c r="U531" s="120">
        <v>45229</v>
      </c>
      <c r="V531" s="121">
        <f t="shared" si="144"/>
        <v>10.1</v>
      </c>
      <c r="W531" s="122">
        <f t="shared" si="145"/>
        <v>100</v>
      </c>
      <c r="X531" s="123">
        <f t="shared" si="146"/>
        <v>15.285714285714286</v>
      </c>
      <c r="Y531" s="123">
        <f t="shared" si="147"/>
        <v>15.285714285714286</v>
      </c>
      <c r="Z531" s="123">
        <f t="shared" si="148"/>
        <v>15.285714285714286</v>
      </c>
      <c r="AA531" s="111"/>
      <c r="AB531" s="111" t="str">
        <f t="shared" si="149"/>
        <v>CUMPLIDA</v>
      </c>
      <c r="AC531" s="111" t="str">
        <f t="shared" si="150"/>
        <v>PRÓXIMO A VENCER</v>
      </c>
      <c r="AD531" s="111" t="str">
        <f t="shared" si="151"/>
        <v>CUMPLIDA PENDIENTE DE REVISIÓN DE LA CGR</v>
      </c>
      <c r="AE531" s="113" t="s">
        <v>1517</v>
      </c>
      <c r="AF531" s="98" t="str">
        <f t="shared" si="152"/>
        <v>H15AEFI-PROVIDENCIA</v>
      </c>
      <c r="AG531" s="78">
        <f t="shared" si="153"/>
        <v>1</v>
      </c>
      <c r="AH531" s="78" t="str">
        <f t="shared" si="154"/>
        <v>H15AEFI-PROVIDENCIA - 1</v>
      </c>
      <c r="AI531" s="92">
        <f t="shared" si="155"/>
        <v>5</v>
      </c>
      <c r="AJ531" s="92">
        <f t="shared" si="156"/>
        <v>2</v>
      </c>
      <c r="AK531" s="92" t="str">
        <f t="shared" si="157"/>
        <v>H15AEFI-PROVIDENCIA.</v>
      </c>
      <c r="AL531" s="92" t="str">
        <f t="shared" si="158"/>
        <v>H15AEFI-PROVIDENCIA</v>
      </c>
      <c r="AM531" s="83"/>
      <c r="AN531" s="84"/>
      <c r="AO531" s="77"/>
    </row>
    <row r="532" spans="1:41" s="11" customFormat="1" ht="291.95" customHeight="1" x14ac:dyDescent="0.2">
      <c r="A532" s="110" t="str">
        <f>IF(ISBLANK(F532),"",COUNTA($F$2:F532))</f>
        <v/>
      </c>
      <c r="B532" s="111">
        <f t="shared" si="160"/>
        <v>531</v>
      </c>
      <c r="C532" s="111">
        <v>2022</v>
      </c>
      <c r="D532" s="111" t="s">
        <v>2496</v>
      </c>
      <c r="E532" s="111"/>
      <c r="F532" s="111"/>
      <c r="G532" s="113" t="s">
        <v>15</v>
      </c>
      <c r="H532" s="146" t="s">
        <v>1513</v>
      </c>
      <c r="I532" s="146" t="s">
        <v>1511</v>
      </c>
      <c r="J532" s="154" t="s">
        <v>3372</v>
      </c>
      <c r="K532" s="154" t="s">
        <v>3373</v>
      </c>
      <c r="L532" s="111" t="s">
        <v>3374</v>
      </c>
      <c r="M532" s="110">
        <v>2</v>
      </c>
      <c r="N532" s="162">
        <v>45566</v>
      </c>
      <c r="O532" s="162">
        <v>45657</v>
      </c>
      <c r="P532" s="118">
        <f t="shared" si="159"/>
        <v>13</v>
      </c>
      <c r="Q532" s="111" t="s">
        <v>283</v>
      </c>
      <c r="R532" s="111" t="s">
        <v>1734</v>
      </c>
      <c r="S532" s="111">
        <v>0</v>
      </c>
      <c r="T532" s="146" t="s">
        <v>3375</v>
      </c>
      <c r="U532" s="120"/>
      <c r="V532" s="121">
        <f t="shared" si="144"/>
        <v>-1521.9</v>
      </c>
      <c r="W532" s="122">
        <f t="shared" si="145"/>
        <v>0</v>
      </c>
      <c r="X532" s="123">
        <f t="shared" si="146"/>
        <v>0</v>
      </c>
      <c r="Y532" s="123">
        <f t="shared" si="147"/>
        <v>0</v>
      </c>
      <c r="Z532" s="123">
        <f t="shared" si="148"/>
        <v>13</v>
      </c>
      <c r="AA532" s="111" t="s">
        <v>3366</v>
      </c>
      <c r="AB532" s="111" t="str">
        <f t="shared" si="149"/>
        <v>PRÓXIMA A VENCER</v>
      </c>
      <c r="AC532" s="111" t="str">
        <f t="shared" si="150"/>
        <v/>
      </c>
      <c r="AD532" s="111" t="str">
        <f t="shared" si="151"/>
        <v>EN EJECUCIÓN</v>
      </c>
      <c r="AE532" s="113" t="s">
        <v>1517</v>
      </c>
      <c r="AF532" s="98" t="str">
        <f t="shared" si="152"/>
        <v>H15AEFI-PROVIDENCIA</v>
      </c>
      <c r="AG532" s="78">
        <f t="shared" si="153"/>
        <v>2</v>
      </c>
      <c r="AH532" s="78" t="str">
        <f t="shared" si="154"/>
        <v>H15AEFI-PROVIDENCIA - 2</v>
      </c>
      <c r="AI532" s="92">
        <f t="shared" si="155"/>
        <v>2</v>
      </c>
      <c r="AJ532" s="92">
        <f t="shared" si="156"/>
        <v>2</v>
      </c>
      <c r="AK532" s="92" t="str">
        <f t="shared" si="157"/>
        <v>H15AEFI-PROVIDENCIA.</v>
      </c>
      <c r="AL532" s="92" t="str">
        <f t="shared" si="158"/>
        <v>H15AEFI-PROVIDENCIA</v>
      </c>
      <c r="AM532" s="83"/>
      <c r="AN532" s="84"/>
      <c r="AO532" s="77"/>
    </row>
    <row r="533" spans="1:41" s="11" customFormat="1" ht="291.95" customHeight="1" x14ac:dyDescent="0.2">
      <c r="A533" s="110">
        <f>IF(ISBLANK(F533),"",COUNTA($F$2:F533))</f>
        <v>398</v>
      </c>
      <c r="B533" s="111">
        <f t="shared" si="160"/>
        <v>532</v>
      </c>
      <c r="C533" s="111">
        <v>2022</v>
      </c>
      <c r="D533" s="111" t="s">
        <v>2500</v>
      </c>
      <c r="E533" s="111" t="s">
        <v>637</v>
      </c>
      <c r="F533" s="111" t="s">
        <v>407</v>
      </c>
      <c r="G533" s="113" t="s">
        <v>1496</v>
      </c>
      <c r="H533" s="146" t="s">
        <v>1415</v>
      </c>
      <c r="I533" s="146" t="s">
        <v>1416</v>
      </c>
      <c r="J533" s="149" t="s">
        <v>1417</v>
      </c>
      <c r="K533" s="145" t="s">
        <v>3377</v>
      </c>
      <c r="L533" s="145" t="s">
        <v>1418</v>
      </c>
      <c r="M533" s="151">
        <v>1</v>
      </c>
      <c r="N533" s="161">
        <v>44757</v>
      </c>
      <c r="O533" s="161">
        <v>45657</v>
      </c>
      <c r="P533" s="118">
        <f t="shared" si="159"/>
        <v>128.57142857142858</v>
      </c>
      <c r="Q533" s="111" t="s">
        <v>223</v>
      </c>
      <c r="R533" s="111" t="s">
        <v>1701</v>
      </c>
      <c r="S533" s="111">
        <v>0</v>
      </c>
      <c r="T533" s="146" t="s">
        <v>3534</v>
      </c>
      <c r="U533" s="120"/>
      <c r="V533" s="121">
        <f t="shared" si="144"/>
        <v>-1521.9</v>
      </c>
      <c r="W533" s="122">
        <f t="shared" si="145"/>
        <v>0</v>
      </c>
      <c r="X533" s="123">
        <f t="shared" si="146"/>
        <v>0</v>
      </c>
      <c r="Y533" s="123">
        <f t="shared" si="147"/>
        <v>0</v>
      </c>
      <c r="Z533" s="123">
        <f t="shared" si="148"/>
        <v>128.57142857142858</v>
      </c>
      <c r="AA533" s="111"/>
      <c r="AB533" s="111" t="str">
        <f t="shared" si="149"/>
        <v>PRÓXIMA A VENCER</v>
      </c>
      <c r="AC533" s="111" t="str">
        <f t="shared" si="150"/>
        <v>PRÓXIMO A VENCER</v>
      </c>
      <c r="AD533" s="111" t="str">
        <f t="shared" si="151"/>
        <v>EN EJECUCIÓN</v>
      </c>
      <c r="AE533" s="113" t="s">
        <v>1494</v>
      </c>
      <c r="AF533" s="98" t="str">
        <f t="shared" si="152"/>
        <v>H1AF2021</v>
      </c>
      <c r="AG533" s="78">
        <f t="shared" si="153"/>
        <v>1</v>
      </c>
      <c r="AH533" s="78" t="str">
        <f t="shared" si="154"/>
        <v>H1AF2021 - 1</v>
      </c>
      <c r="AI533" s="92">
        <f t="shared" si="155"/>
        <v>2</v>
      </c>
      <c r="AJ533" s="92">
        <f t="shared" si="156"/>
        <v>2</v>
      </c>
      <c r="AK533" s="92" t="str">
        <f t="shared" si="157"/>
        <v>H1AF2021.</v>
      </c>
      <c r="AL533" s="92" t="str">
        <f t="shared" si="158"/>
        <v>H1AF2021</v>
      </c>
      <c r="AM533" s="83"/>
      <c r="AN533" s="84"/>
      <c r="AO533" s="77"/>
    </row>
    <row r="534" spans="1:41" s="11" customFormat="1" ht="291.95" customHeight="1" x14ac:dyDescent="0.2">
      <c r="A534" s="110" t="str">
        <f>IF(ISBLANK(F534),"",COUNTA($F$2:F534))</f>
        <v/>
      </c>
      <c r="B534" s="111">
        <f t="shared" si="160"/>
        <v>533</v>
      </c>
      <c r="C534" s="111">
        <v>2022</v>
      </c>
      <c r="D534" s="111" t="s">
        <v>2500</v>
      </c>
      <c r="E534" s="111"/>
      <c r="F534" s="111"/>
      <c r="G534" s="113" t="s">
        <v>1496</v>
      </c>
      <c r="H534" s="146" t="s">
        <v>1419</v>
      </c>
      <c r="I534" s="146" t="s">
        <v>1416</v>
      </c>
      <c r="J534" s="149" t="s">
        <v>3376</v>
      </c>
      <c r="K534" s="145" t="s">
        <v>3377</v>
      </c>
      <c r="L534" s="145" t="s">
        <v>1418</v>
      </c>
      <c r="M534" s="151">
        <v>1</v>
      </c>
      <c r="N534" s="161">
        <v>45536</v>
      </c>
      <c r="O534" s="161">
        <v>45657</v>
      </c>
      <c r="P534" s="118">
        <f t="shared" si="159"/>
        <v>17.285714285714285</v>
      </c>
      <c r="Q534" s="111" t="s">
        <v>223</v>
      </c>
      <c r="R534" s="111" t="s">
        <v>1701</v>
      </c>
      <c r="S534" s="111">
        <v>0</v>
      </c>
      <c r="T534" s="146" t="s">
        <v>3370</v>
      </c>
      <c r="U534" s="120"/>
      <c r="V534" s="121">
        <f t="shared" si="144"/>
        <v>-1521.9</v>
      </c>
      <c r="W534" s="122">
        <f t="shared" si="145"/>
        <v>0</v>
      </c>
      <c r="X534" s="123">
        <f t="shared" si="146"/>
        <v>0</v>
      </c>
      <c r="Y534" s="123">
        <f t="shared" si="147"/>
        <v>0</v>
      </c>
      <c r="Z534" s="123">
        <f t="shared" si="148"/>
        <v>17.285714285714285</v>
      </c>
      <c r="AA534" s="111" t="s">
        <v>3366</v>
      </c>
      <c r="AB534" s="111" t="str">
        <f t="shared" si="149"/>
        <v>PRÓXIMA A VENCER</v>
      </c>
      <c r="AC534" s="111" t="str">
        <f t="shared" si="150"/>
        <v/>
      </c>
      <c r="AD534" s="111" t="str">
        <f t="shared" si="151"/>
        <v>EN EJECUCIÓN</v>
      </c>
      <c r="AE534" s="113" t="s">
        <v>1494</v>
      </c>
      <c r="AF534" s="98" t="str">
        <f t="shared" si="152"/>
        <v>H1AF2021</v>
      </c>
      <c r="AG534" s="78">
        <f t="shared" si="153"/>
        <v>2</v>
      </c>
      <c r="AH534" s="78" t="str">
        <f t="shared" si="154"/>
        <v>H1AF2021 - 2</v>
      </c>
      <c r="AI534" s="92">
        <f t="shared" si="155"/>
        <v>2</v>
      </c>
      <c r="AJ534" s="92">
        <f t="shared" si="156"/>
        <v>2</v>
      </c>
      <c r="AK534" s="92" t="str">
        <f t="shared" si="157"/>
        <v>H1AF2021.</v>
      </c>
      <c r="AL534" s="92" t="str">
        <f t="shared" si="158"/>
        <v>H1AF2021</v>
      </c>
      <c r="AM534" s="83"/>
      <c r="AN534" s="84"/>
      <c r="AO534" s="77"/>
    </row>
    <row r="535" spans="1:41" s="11" customFormat="1" ht="291.95" customHeight="1" x14ac:dyDescent="0.2">
      <c r="A535" s="110">
        <f>IF(ISBLANK(F535),"",COUNTA($F$2:F535))</f>
        <v>399</v>
      </c>
      <c r="B535" s="111">
        <f t="shared" si="160"/>
        <v>534</v>
      </c>
      <c r="C535" s="111">
        <v>2022</v>
      </c>
      <c r="D535" s="111" t="s">
        <v>2500</v>
      </c>
      <c r="E535" s="111" t="s">
        <v>408</v>
      </c>
      <c r="F535" s="111" t="s">
        <v>408</v>
      </c>
      <c r="G535" s="113" t="s">
        <v>1496</v>
      </c>
      <c r="H535" s="146" t="s">
        <v>2716</v>
      </c>
      <c r="I535" s="146" t="s">
        <v>1421</v>
      </c>
      <c r="J535" s="149" t="s">
        <v>1422</v>
      </c>
      <c r="K535" s="149" t="s">
        <v>1423</v>
      </c>
      <c r="L535" s="151" t="s">
        <v>1424</v>
      </c>
      <c r="M535" s="151">
        <v>1</v>
      </c>
      <c r="N535" s="161">
        <v>44757</v>
      </c>
      <c r="O535" s="161">
        <v>44925</v>
      </c>
      <c r="P535" s="118">
        <f t="shared" si="159"/>
        <v>24</v>
      </c>
      <c r="Q535" s="111" t="s">
        <v>223</v>
      </c>
      <c r="R535" s="111" t="s">
        <v>1701</v>
      </c>
      <c r="S535" s="111">
        <v>1</v>
      </c>
      <c r="T535" s="146" t="s">
        <v>1683</v>
      </c>
      <c r="U535" s="120">
        <v>44963</v>
      </c>
      <c r="V535" s="121">
        <f t="shared" si="144"/>
        <v>1.2666666666666666</v>
      </c>
      <c r="W535" s="122">
        <f t="shared" si="145"/>
        <v>100</v>
      </c>
      <c r="X535" s="123">
        <f t="shared" si="146"/>
        <v>24</v>
      </c>
      <c r="Y535" s="123">
        <f t="shared" si="147"/>
        <v>24</v>
      </c>
      <c r="Z535" s="123">
        <f t="shared" si="148"/>
        <v>24</v>
      </c>
      <c r="AA535" s="111"/>
      <c r="AB535" s="111" t="str">
        <f t="shared" si="149"/>
        <v>CUMPLIDA</v>
      </c>
      <c r="AC535" s="111" t="str">
        <f t="shared" si="150"/>
        <v>CUMPLIDO</v>
      </c>
      <c r="AD535" s="111" t="str">
        <f t="shared" si="151"/>
        <v>CUMPLIDA PENDIENTE DE REVISIÓN DE LA CGR</v>
      </c>
      <c r="AE535" s="113" t="s">
        <v>1494</v>
      </c>
      <c r="AF535" s="98" t="str">
        <f t="shared" si="152"/>
        <v>H2AF2021</v>
      </c>
      <c r="AG535" s="78">
        <f t="shared" si="153"/>
        <v>1</v>
      </c>
      <c r="AH535" s="78" t="str">
        <f t="shared" si="154"/>
        <v>H2AF2021 - 1</v>
      </c>
      <c r="AI535" s="92">
        <f t="shared" si="155"/>
        <v>5</v>
      </c>
      <c r="AJ535" s="92">
        <f t="shared" si="156"/>
        <v>5</v>
      </c>
      <c r="AK535" s="92" t="str">
        <f t="shared" si="157"/>
        <v>H2AF2021.</v>
      </c>
      <c r="AL535" s="92" t="str">
        <f t="shared" si="158"/>
        <v>H2AF2021</v>
      </c>
      <c r="AM535" s="83"/>
      <c r="AN535" s="84"/>
      <c r="AO535" s="77"/>
    </row>
    <row r="536" spans="1:41" s="11" customFormat="1" ht="291.95" customHeight="1" x14ac:dyDescent="0.2">
      <c r="A536" s="110">
        <f>IF(ISBLANK(F536),"",COUNTA($F$2:F536))</f>
        <v>400</v>
      </c>
      <c r="B536" s="111">
        <f t="shared" si="160"/>
        <v>535</v>
      </c>
      <c r="C536" s="111">
        <v>2022</v>
      </c>
      <c r="D536" s="111" t="s">
        <v>2500</v>
      </c>
      <c r="E536" s="111" t="s">
        <v>637</v>
      </c>
      <c r="F536" s="111" t="s">
        <v>407</v>
      </c>
      <c r="G536" s="113" t="s">
        <v>1497</v>
      </c>
      <c r="H536" s="146" t="s">
        <v>1425</v>
      </c>
      <c r="I536" s="146" t="s">
        <v>1426</v>
      </c>
      <c r="J536" s="119" t="s">
        <v>1427</v>
      </c>
      <c r="K536" s="119" t="s">
        <v>1428</v>
      </c>
      <c r="L536" s="151" t="s">
        <v>1424</v>
      </c>
      <c r="M536" s="151">
        <v>1</v>
      </c>
      <c r="N536" s="161">
        <v>44757</v>
      </c>
      <c r="O536" s="160">
        <v>44925</v>
      </c>
      <c r="P536" s="118">
        <f t="shared" si="159"/>
        <v>24</v>
      </c>
      <c r="Q536" s="111" t="s">
        <v>223</v>
      </c>
      <c r="R536" s="111" t="s">
        <v>1701</v>
      </c>
      <c r="S536" s="111">
        <v>1</v>
      </c>
      <c r="T536" s="146"/>
      <c r="U536" s="120">
        <v>44972</v>
      </c>
      <c r="V536" s="121">
        <f t="shared" si="144"/>
        <v>1.5666666666666667</v>
      </c>
      <c r="W536" s="122">
        <f t="shared" si="145"/>
        <v>100</v>
      </c>
      <c r="X536" s="123">
        <f t="shared" si="146"/>
        <v>24</v>
      </c>
      <c r="Y536" s="123">
        <f t="shared" si="147"/>
        <v>24</v>
      </c>
      <c r="Z536" s="123">
        <f t="shared" si="148"/>
        <v>24</v>
      </c>
      <c r="AA536" s="111"/>
      <c r="AB536" s="111" t="str">
        <f t="shared" si="149"/>
        <v>CUMPLIDA</v>
      </c>
      <c r="AC536" s="111" t="str">
        <f t="shared" si="150"/>
        <v>CUMPLIDO</v>
      </c>
      <c r="AD536" s="111" t="str">
        <f t="shared" si="151"/>
        <v>CUMPLIDA PENDIENTE DE REVISIÓN DE LA CGR</v>
      </c>
      <c r="AE536" s="113" t="s">
        <v>1494</v>
      </c>
      <c r="AF536" s="98" t="str">
        <f t="shared" si="152"/>
        <v>H3AF2021</v>
      </c>
      <c r="AG536" s="78">
        <f t="shared" si="153"/>
        <v>1</v>
      </c>
      <c r="AH536" s="78" t="str">
        <f t="shared" si="154"/>
        <v>H3AF2021 - 1</v>
      </c>
      <c r="AI536" s="92">
        <f t="shared" si="155"/>
        <v>5</v>
      </c>
      <c r="AJ536" s="92">
        <f t="shared" si="156"/>
        <v>5</v>
      </c>
      <c r="AK536" s="92" t="str">
        <f t="shared" si="157"/>
        <v>H3AF2021.</v>
      </c>
      <c r="AL536" s="92" t="str">
        <f t="shared" si="158"/>
        <v>H3AF2021</v>
      </c>
      <c r="AM536" s="83"/>
      <c r="AN536" s="84"/>
      <c r="AO536" s="77"/>
    </row>
    <row r="537" spans="1:41" s="11" customFormat="1" ht="291.95" customHeight="1" x14ac:dyDescent="0.2">
      <c r="A537" s="110" t="str">
        <f>IF(ISBLANK(F537),"",COUNTA($F$2:F537))</f>
        <v/>
      </c>
      <c r="B537" s="111">
        <f t="shared" si="160"/>
        <v>536</v>
      </c>
      <c r="C537" s="111">
        <v>2022</v>
      </c>
      <c r="D537" s="111" t="s">
        <v>2500</v>
      </c>
      <c r="E537" s="111"/>
      <c r="F537" s="111"/>
      <c r="G537" s="113" t="s">
        <v>1497</v>
      </c>
      <c r="H537" s="146" t="s">
        <v>1429</v>
      </c>
      <c r="I537" s="146" t="s">
        <v>1426</v>
      </c>
      <c r="J537" s="119" t="s">
        <v>1430</v>
      </c>
      <c r="K537" s="119" t="s">
        <v>1431</v>
      </c>
      <c r="L537" s="151" t="s">
        <v>1432</v>
      </c>
      <c r="M537" s="151">
        <v>2</v>
      </c>
      <c r="N537" s="161">
        <v>44772</v>
      </c>
      <c r="O537" s="160">
        <v>44926</v>
      </c>
      <c r="P537" s="118">
        <f t="shared" si="159"/>
        <v>22</v>
      </c>
      <c r="Q537" s="111" t="s">
        <v>1486</v>
      </c>
      <c r="R537" s="111" t="s">
        <v>1814</v>
      </c>
      <c r="S537" s="111">
        <v>2</v>
      </c>
      <c r="T537" s="146"/>
      <c r="U537" s="120">
        <v>44962</v>
      </c>
      <c r="V537" s="121">
        <f t="shared" si="144"/>
        <v>1.2</v>
      </c>
      <c r="W537" s="122">
        <f t="shared" si="145"/>
        <v>100</v>
      </c>
      <c r="X537" s="123">
        <f t="shared" si="146"/>
        <v>22</v>
      </c>
      <c r="Y537" s="123">
        <f t="shared" si="147"/>
        <v>22</v>
      </c>
      <c r="Z537" s="123">
        <f t="shared" si="148"/>
        <v>22</v>
      </c>
      <c r="AA537" s="111"/>
      <c r="AB537" s="111" t="str">
        <f t="shared" si="149"/>
        <v>CUMPLIDA</v>
      </c>
      <c r="AC537" s="111" t="str">
        <f t="shared" si="150"/>
        <v/>
      </c>
      <c r="AD537" s="111" t="str">
        <f t="shared" si="151"/>
        <v>CUMPLIDA PENDIENTE DE REVISIÓN DE LA CGR</v>
      </c>
      <c r="AE537" s="113" t="s">
        <v>1494</v>
      </c>
      <c r="AF537" s="98" t="str">
        <f t="shared" si="152"/>
        <v>H3AF2021</v>
      </c>
      <c r="AG537" s="78">
        <f t="shared" si="153"/>
        <v>2</v>
      </c>
      <c r="AH537" s="78" t="str">
        <f t="shared" si="154"/>
        <v>H3AF2021 - 2</v>
      </c>
      <c r="AI537" s="92">
        <f t="shared" si="155"/>
        <v>5</v>
      </c>
      <c r="AJ537" s="92">
        <f t="shared" si="156"/>
        <v>5</v>
      </c>
      <c r="AK537" s="92" t="str">
        <f t="shared" si="157"/>
        <v>H3AF2021.</v>
      </c>
      <c r="AL537" s="92" t="str">
        <f t="shared" si="158"/>
        <v>H3AF2021</v>
      </c>
      <c r="AM537" s="83"/>
      <c r="AN537" s="84"/>
      <c r="AO537" s="77"/>
    </row>
    <row r="538" spans="1:41" s="11" customFormat="1" ht="291.95" customHeight="1" x14ac:dyDescent="0.2">
      <c r="A538" s="110">
        <f>IF(ISBLANK(F538),"",COUNTA($F$2:F538))</f>
        <v>401</v>
      </c>
      <c r="B538" s="111">
        <f t="shared" si="160"/>
        <v>537</v>
      </c>
      <c r="C538" s="111">
        <v>2022</v>
      </c>
      <c r="D538" s="111" t="s">
        <v>2500</v>
      </c>
      <c r="E538" s="111" t="s">
        <v>637</v>
      </c>
      <c r="F538" s="111" t="s">
        <v>407</v>
      </c>
      <c r="G538" s="113" t="s">
        <v>1496</v>
      </c>
      <c r="H538" s="146" t="s">
        <v>1433</v>
      </c>
      <c r="I538" s="146" t="s">
        <v>1434</v>
      </c>
      <c r="J538" s="119" t="s">
        <v>1435</v>
      </c>
      <c r="K538" s="119" t="s">
        <v>1436</v>
      </c>
      <c r="L538" s="151" t="s">
        <v>1424</v>
      </c>
      <c r="M538" s="151">
        <v>1</v>
      </c>
      <c r="N538" s="161">
        <v>44757</v>
      </c>
      <c r="O538" s="160">
        <v>44925</v>
      </c>
      <c r="P538" s="118">
        <f t="shared" si="159"/>
        <v>24</v>
      </c>
      <c r="Q538" s="111" t="s">
        <v>223</v>
      </c>
      <c r="R538" s="111" t="s">
        <v>1701</v>
      </c>
      <c r="S538" s="111">
        <v>1</v>
      </c>
      <c r="T538" s="146"/>
      <c r="U538" s="120">
        <v>44964</v>
      </c>
      <c r="V538" s="121">
        <f t="shared" si="144"/>
        <v>1.3</v>
      </c>
      <c r="W538" s="122">
        <f t="shared" si="145"/>
        <v>100</v>
      </c>
      <c r="X538" s="123">
        <f t="shared" si="146"/>
        <v>24</v>
      </c>
      <c r="Y538" s="123">
        <f t="shared" si="147"/>
        <v>24</v>
      </c>
      <c r="Z538" s="123">
        <f t="shared" si="148"/>
        <v>24</v>
      </c>
      <c r="AA538" s="111"/>
      <c r="AB538" s="111" t="str">
        <f t="shared" si="149"/>
        <v>CUMPLIDA</v>
      </c>
      <c r="AC538" s="111" t="str">
        <f t="shared" si="150"/>
        <v>CUMPLIDO</v>
      </c>
      <c r="AD538" s="111" t="str">
        <f t="shared" si="151"/>
        <v>CUMPLIDA PENDIENTE DE REVISIÓN DE LA CGR</v>
      </c>
      <c r="AE538" s="113" t="s">
        <v>1494</v>
      </c>
      <c r="AF538" s="98" t="str">
        <f t="shared" si="152"/>
        <v>H4AF2021</v>
      </c>
      <c r="AG538" s="78">
        <f t="shared" si="153"/>
        <v>1</v>
      </c>
      <c r="AH538" s="78" t="str">
        <f t="shared" si="154"/>
        <v>H4AF2021 - 1</v>
      </c>
      <c r="AI538" s="92">
        <f t="shared" si="155"/>
        <v>5</v>
      </c>
      <c r="AJ538" s="92">
        <f t="shared" si="156"/>
        <v>5</v>
      </c>
      <c r="AK538" s="92" t="str">
        <f t="shared" si="157"/>
        <v>H4AF2021.</v>
      </c>
      <c r="AL538" s="92" t="str">
        <f t="shared" si="158"/>
        <v>H4AF2021</v>
      </c>
      <c r="AM538" s="83"/>
      <c r="AN538" s="84"/>
      <c r="AO538" s="77"/>
    </row>
    <row r="539" spans="1:41" s="11" customFormat="1" ht="291.95" customHeight="1" x14ac:dyDescent="0.2">
      <c r="A539" s="110">
        <f>IF(ISBLANK(F539),"",COUNTA($F$2:F539))</f>
        <v>402</v>
      </c>
      <c r="B539" s="111">
        <f t="shared" si="160"/>
        <v>538</v>
      </c>
      <c r="C539" s="111">
        <v>2022</v>
      </c>
      <c r="D539" s="111" t="s">
        <v>2500</v>
      </c>
      <c r="E539" s="111" t="s">
        <v>408</v>
      </c>
      <c r="F539" s="111" t="s">
        <v>408</v>
      </c>
      <c r="G539" s="113" t="s">
        <v>1498</v>
      </c>
      <c r="H539" s="146" t="s">
        <v>1437</v>
      </c>
      <c r="I539" s="146" t="s">
        <v>1438</v>
      </c>
      <c r="J539" s="119" t="s">
        <v>1439</v>
      </c>
      <c r="K539" s="119" t="s">
        <v>1439</v>
      </c>
      <c r="L539" s="151" t="s">
        <v>1420</v>
      </c>
      <c r="M539" s="151">
        <v>1</v>
      </c>
      <c r="N539" s="161">
        <v>44757</v>
      </c>
      <c r="O539" s="160">
        <v>44925</v>
      </c>
      <c r="P539" s="118">
        <f t="shared" si="159"/>
        <v>24</v>
      </c>
      <c r="Q539" s="111" t="s">
        <v>223</v>
      </c>
      <c r="R539" s="111" t="s">
        <v>1701</v>
      </c>
      <c r="S539" s="111">
        <v>1</v>
      </c>
      <c r="T539" s="146"/>
      <c r="U539" s="120">
        <v>44950</v>
      </c>
      <c r="V539" s="121">
        <f t="shared" si="144"/>
        <v>0.83333333333333337</v>
      </c>
      <c r="W539" s="122">
        <f t="shared" si="145"/>
        <v>100</v>
      </c>
      <c r="X539" s="123">
        <f t="shared" si="146"/>
        <v>24</v>
      </c>
      <c r="Y539" s="123">
        <f t="shared" si="147"/>
        <v>24</v>
      </c>
      <c r="Z539" s="123">
        <f t="shared" si="148"/>
        <v>24</v>
      </c>
      <c r="AA539" s="111"/>
      <c r="AB539" s="111" t="str">
        <f t="shared" si="149"/>
        <v>CUMPLIDA</v>
      </c>
      <c r="AC539" s="111" t="str">
        <f t="shared" si="150"/>
        <v>PRÓXIMO A VENCER</v>
      </c>
      <c r="AD539" s="111" t="str">
        <f t="shared" si="151"/>
        <v>CUMPLIDA PENDIENTE DE REVISIÓN DE LA CGR</v>
      </c>
      <c r="AE539" s="113" t="s">
        <v>1494</v>
      </c>
      <c r="AF539" s="98" t="str">
        <f t="shared" si="152"/>
        <v>H6AF2021</v>
      </c>
      <c r="AG539" s="78">
        <f t="shared" si="153"/>
        <v>1</v>
      </c>
      <c r="AH539" s="78" t="str">
        <f t="shared" si="154"/>
        <v>H6AF2021 - 1</v>
      </c>
      <c r="AI539" s="92">
        <f t="shared" si="155"/>
        <v>5</v>
      </c>
      <c r="AJ539" s="92">
        <f t="shared" si="156"/>
        <v>2</v>
      </c>
      <c r="AK539" s="92" t="str">
        <f t="shared" si="157"/>
        <v>H6AF2021.</v>
      </c>
      <c r="AL539" s="92" t="str">
        <f t="shared" si="158"/>
        <v>H6AF2021</v>
      </c>
      <c r="AM539" s="83"/>
      <c r="AN539" s="84"/>
      <c r="AO539" s="77"/>
    </row>
    <row r="540" spans="1:41" s="11" customFormat="1" ht="291.95" customHeight="1" x14ac:dyDescent="0.2">
      <c r="A540" s="110" t="str">
        <f>IF(ISBLANK(F540),"",COUNTA($F$2:F540))</f>
        <v/>
      </c>
      <c r="B540" s="111">
        <f t="shared" si="160"/>
        <v>539</v>
      </c>
      <c r="C540" s="111">
        <v>2022</v>
      </c>
      <c r="D540" s="111" t="s">
        <v>2500</v>
      </c>
      <c r="E540" s="111"/>
      <c r="F540" s="111"/>
      <c r="G540" s="113" t="s">
        <v>1498</v>
      </c>
      <c r="H540" s="146" t="s">
        <v>1440</v>
      </c>
      <c r="I540" s="146" t="s">
        <v>1438</v>
      </c>
      <c r="J540" s="119" t="s">
        <v>3523</v>
      </c>
      <c r="K540" s="119" t="s">
        <v>3524</v>
      </c>
      <c r="L540" s="151" t="s">
        <v>3525</v>
      </c>
      <c r="M540" s="151">
        <v>2</v>
      </c>
      <c r="N540" s="161">
        <v>45596</v>
      </c>
      <c r="O540" s="160">
        <v>45657</v>
      </c>
      <c r="P540" s="118">
        <f t="shared" si="159"/>
        <v>8.7142857142857135</v>
      </c>
      <c r="Q540" s="111" t="s">
        <v>764</v>
      </c>
      <c r="R540" s="111" t="s">
        <v>1701</v>
      </c>
      <c r="S540" s="111">
        <v>0</v>
      </c>
      <c r="T540" s="146" t="s">
        <v>3526</v>
      </c>
      <c r="U540" s="120"/>
      <c r="V540" s="121">
        <f t="shared" si="144"/>
        <v>-1521.9</v>
      </c>
      <c r="W540" s="122">
        <f t="shared" si="145"/>
        <v>0</v>
      </c>
      <c r="X540" s="123">
        <f t="shared" si="146"/>
        <v>0</v>
      </c>
      <c r="Y540" s="123">
        <f t="shared" si="147"/>
        <v>0</v>
      </c>
      <c r="Z540" s="123">
        <f t="shared" si="148"/>
        <v>8.7142857142857135</v>
      </c>
      <c r="AA540" s="111"/>
      <c r="AB540" s="111" t="str">
        <f t="shared" si="149"/>
        <v>PRÓXIMA A VENCER</v>
      </c>
      <c r="AC540" s="111" t="str">
        <f t="shared" si="150"/>
        <v/>
      </c>
      <c r="AD540" s="111" t="str">
        <f t="shared" si="151"/>
        <v>EN EJECUCIÓN</v>
      </c>
      <c r="AE540" s="113" t="s">
        <v>1494</v>
      </c>
      <c r="AF540" s="98" t="str">
        <f t="shared" si="152"/>
        <v>H6AF2021</v>
      </c>
      <c r="AG540" s="78">
        <f t="shared" si="153"/>
        <v>2</v>
      </c>
      <c r="AH540" s="78" t="str">
        <f t="shared" si="154"/>
        <v>H6AF2021 - 2</v>
      </c>
      <c r="AI540" s="92">
        <f t="shared" si="155"/>
        <v>2</v>
      </c>
      <c r="AJ540" s="92">
        <f t="shared" si="156"/>
        <v>2</v>
      </c>
      <c r="AK540" s="92" t="str">
        <f t="shared" si="157"/>
        <v>H6AF2021.</v>
      </c>
      <c r="AL540" s="92" t="str">
        <f t="shared" si="158"/>
        <v>H6AF2021</v>
      </c>
      <c r="AM540" s="83"/>
      <c r="AN540" s="84"/>
      <c r="AO540" s="77"/>
    </row>
    <row r="541" spans="1:41" s="11" customFormat="1" ht="291.95" customHeight="1" x14ac:dyDescent="0.2">
      <c r="A541" s="110">
        <f>IF(ISBLANK(F541),"",COUNTA($F$2:F541))</f>
        <v>403</v>
      </c>
      <c r="B541" s="111">
        <f t="shared" si="160"/>
        <v>540</v>
      </c>
      <c r="C541" s="111">
        <v>2022</v>
      </c>
      <c r="D541" s="111" t="s">
        <v>2500</v>
      </c>
      <c r="E541" s="111" t="s">
        <v>637</v>
      </c>
      <c r="F541" s="111" t="s">
        <v>407</v>
      </c>
      <c r="G541" s="113" t="s">
        <v>1497</v>
      </c>
      <c r="H541" s="146" t="s">
        <v>1441</v>
      </c>
      <c r="I541" s="146" t="s">
        <v>1442</v>
      </c>
      <c r="J541" s="119" t="s">
        <v>3363</v>
      </c>
      <c r="K541" s="119" t="s">
        <v>3364</v>
      </c>
      <c r="L541" s="151" t="s">
        <v>3365</v>
      </c>
      <c r="M541" s="151">
        <v>1</v>
      </c>
      <c r="N541" s="161">
        <v>45566</v>
      </c>
      <c r="O541" s="160">
        <v>45657</v>
      </c>
      <c r="P541" s="118">
        <f t="shared" si="159"/>
        <v>13</v>
      </c>
      <c r="Q541" s="111" t="s">
        <v>223</v>
      </c>
      <c r="R541" s="111" t="s">
        <v>1701</v>
      </c>
      <c r="S541" s="111">
        <v>0</v>
      </c>
      <c r="T541" s="146" t="s">
        <v>3370</v>
      </c>
      <c r="U541" s="120"/>
      <c r="V541" s="121">
        <f t="shared" si="144"/>
        <v>-1521.9</v>
      </c>
      <c r="W541" s="122">
        <f t="shared" si="145"/>
        <v>0</v>
      </c>
      <c r="X541" s="123">
        <f t="shared" si="146"/>
        <v>0</v>
      </c>
      <c r="Y541" s="123">
        <f t="shared" si="147"/>
        <v>0</v>
      </c>
      <c r="Z541" s="123">
        <f t="shared" si="148"/>
        <v>13</v>
      </c>
      <c r="AA541" s="111" t="s">
        <v>3366</v>
      </c>
      <c r="AB541" s="111" t="str">
        <f t="shared" si="149"/>
        <v>PRÓXIMA A VENCER</v>
      </c>
      <c r="AC541" s="111" t="str">
        <f t="shared" si="150"/>
        <v>PRÓXIMO A VENCER</v>
      </c>
      <c r="AD541" s="111" t="str">
        <f t="shared" si="151"/>
        <v>EN EJECUCIÓN</v>
      </c>
      <c r="AE541" s="113" t="s">
        <v>1494</v>
      </c>
      <c r="AF541" s="98" t="str">
        <f t="shared" si="152"/>
        <v>H7AF2021</v>
      </c>
      <c r="AG541" s="78">
        <f t="shared" si="153"/>
        <v>1</v>
      </c>
      <c r="AH541" s="78" t="str">
        <f t="shared" si="154"/>
        <v>H7AF2021 - 1</v>
      </c>
      <c r="AI541" s="92">
        <f t="shared" si="155"/>
        <v>2</v>
      </c>
      <c r="AJ541" s="92">
        <f t="shared" si="156"/>
        <v>2</v>
      </c>
      <c r="AK541" s="92" t="str">
        <f t="shared" si="157"/>
        <v>H7AF2021.</v>
      </c>
      <c r="AL541" s="92" t="str">
        <f t="shared" si="158"/>
        <v>H7AF2021</v>
      </c>
      <c r="AM541" s="83"/>
      <c r="AN541" s="84"/>
      <c r="AO541" s="77"/>
    </row>
    <row r="542" spans="1:41" s="11" customFormat="1" ht="291.95" customHeight="1" x14ac:dyDescent="0.2">
      <c r="A542" s="110">
        <f>IF(ISBLANK(F542),"",COUNTA($F$2:F542))</f>
        <v>404</v>
      </c>
      <c r="B542" s="111">
        <f t="shared" si="160"/>
        <v>541</v>
      </c>
      <c r="C542" s="111">
        <v>2022</v>
      </c>
      <c r="D542" s="111" t="s">
        <v>2498</v>
      </c>
      <c r="E542" s="111" t="s">
        <v>637</v>
      </c>
      <c r="F542" s="111" t="s">
        <v>407</v>
      </c>
      <c r="G542" s="113" t="s">
        <v>1499</v>
      </c>
      <c r="H542" s="146" t="s">
        <v>1815</v>
      </c>
      <c r="I542" s="146" t="s">
        <v>1443</v>
      </c>
      <c r="J542" s="119" t="s">
        <v>1730</v>
      </c>
      <c r="K542" s="119" t="s">
        <v>1731</v>
      </c>
      <c r="L542" s="151" t="s">
        <v>1732</v>
      </c>
      <c r="M542" s="151">
        <v>2</v>
      </c>
      <c r="N542" s="161">
        <v>45139</v>
      </c>
      <c r="O542" s="161">
        <v>45230</v>
      </c>
      <c r="P542" s="118">
        <f t="shared" si="159"/>
        <v>13</v>
      </c>
      <c r="Q542" s="111" t="s">
        <v>1816</v>
      </c>
      <c r="R542" s="111" t="s">
        <v>1734</v>
      </c>
      <c r="S542" s="111">
        <v>2</v>
      </c>
      <c r="T542" s="146" t="s">
        <v>1853</v>
      </c>
      <c r="U542" s="120">
        <v>45260</v>
      </c>
      <c r="V542" s="121">
        <f t="shared" si="144"/>
        <v>1</v>
      </c>
      <c r="W542" s="122">
        <f t="shared" si="145"/>
        <v>100</v>
      </c>
      <c r="X542" s="123">
        <f t="shared" si="146"/>
        <v>13</v>
      </c>
      <c r="Y542" s="123">
        <f t="shared" si="147"/>
        <v>13</v>
      </c>
      <c r="Z542" s="123">
        <f t="shared" si="148"/>
        <v>13</v>
      </c>
      <c r="AA542" s="111"/>
      <c r="AB542" s="111" t="str">
        <f t="shared" si="149"/>
        <v>CUMPLIDA</v>
      </c>
      <c r="AC542" s="111" t="str">
        <f t="shared" si="150"/>
        <v>CUMPLIDO</v>
      </c>
      <c r="AD542" s="111" t="str">
        <f t="shared" si="151"/>
        <v>CUMPLIDA PENDIENTE DE REVISIÓN DE LA CGR</v>
      </c>
      <c r="AE542" s="113" t="s">
        <v>1494</v>
      </c>
      <c r="AF542" s="98" t="str">
        <f t="shared" si="152"/>
        <v>H8AF2021</v>
      </c>
      <c r="AG542" s="78">
        <f t="shared" si="153"/>
        <v>1</v>
      </c>
      <c r="AH542" s="78" t="str">
        <f t="shared" si="154"/>
        <v>H8AF2021 - 1</v>
      </c>
      <c r="AI542" s="92">
        <f t="shared" si="155"/>
        <v>5</v>
      </c>
      <c r="AJ542" s="92">
        <f t="shared" si="156"/>
        <v>5</v>
      </c>
      <c r="AK542" s="92" t="str">
        <f t="shared" si="157"/>
        <v>H8AF2021.</v>
      </c>
      <c r="AL542" s="92" t="str">
        <f t="shared" si="158"/>
        <v>H8AF2021</v>
      </c>
      <c r="AM542" s="83"/>
      <c r="AN542" s="84"/>
      <c r="AO542" s="77"/>
    </row>
    <row r="543" spans="1:41" s="11" customFormat="1" ht="291.95" customHeight="1" x14ac:dyDescent="0.2">
      <c r="A543" s="110">
        <f>IF(ISBLANK(F543),"",COUNTA($F$2:F543))</f>
        <v>405</v>
      </c>
      <c r="B543" s="111">
        <f t="shared" si="160"/>
        <v>542</v>
      </c>
      <c r="C543" s="111">
        <v>2022</v>
      </c>
      <c r="D543" s="111" t="s">
        <v>2498</v>
      </c>
      <c r="E543" s="111" t="s">
        <v>637</v>
      </c>
      <c r="F543" s="111" t="s">
        <v>407</v>
      </c>
      <c r="G543" s="113" t="s">
        <v>1499</v>
      </c>
      <c r="H543" s="146" t="s">
        <v>2215</v>
      </c>
      <c r="I543" s="146" t="s">
        <v>1446</v>
      </c>
      <c r="J543" s="149" t="s">
        <v>3587</v>
      </c>
      <c r="K543" s="149" t="s">
        <v>3588</v>
      </c>
      <c r="L543" s="145" t="s">
        <v>3589</v>
      </c>
      <c r="M543" s="145">
        <v>5</v>
      </c>
      <c r="N543" s="161">
        <v>45658</v>
      </c>
      <c r="O543" s="160">
        <v>45869</v>
      </c>
      <c r="P543" s="118">
        <f t="shared" si="159"/>
        <v>30.142857142857142</v>
      </c>
      <c r="Q543" s="111" t="s">
        <v>1487</v>
      </c>
      <c r="R543" s="111" t="s">
        <v>1701</v>
      </c>
      <c r="S543" s="111">
        <v>0</v>
      </c>
      <c r="T543" s="146" t="s">
        <v>3590</v>
      </c>
      <c r="U543" s="120"/>
      <c r="V543" s="121">
        <f t="shared" si="144"/>
        <v>-1528.9666666666667</v>
      </c>
      <c r="W543" s="122">
        <f t="shared" si="145"/>
        <v>0</v>
      </c>
      <c r="X543" s="123">
        <f t="shared" si="146"/>
        <v>0</v>
      </c>
      <c r="Y543" s="123">
        <f t="shared" si="147"/>
        <v>0</v>
      </c>
      <c r="Z543" s="123">
        <f t="shared" si="148"/>
        <v>0</v>
      </c>
      <c r="AA543" s="111" t="s">
        <v>3366</v>
      </c>
      <c r="AB543" s="111" t="str">
        <f t="shared" si="149"/>
        <v>EN TERMINO</v>
      </c>
      <c r="AC543" s="111" t="str">
        <f t="shared" si="150"/>
        <v>EN TERMINO</v>
      </c>
      <c r="AD543" s="111" t="str">
        <f t="shared" si="151"/>
        <v>EN EJECUCIÓN</v>
      </c>
      <c r="AE543" s="113" t="s">
        <v>1494</v>
      </c>
      <c r="AF543" s="98" t="str">
        <f t="shared" si="152"/>
        <v>H9AF2021</v>
      </c>
      <c r="AG543" s="78">
        <f t="shared" si="153"/>
        <v>1</v>
      </c>
      <c r="AH543" s="78" t="str">
        <f t="shared" si="154"/>
        <v>H9AF2021 - 1</v>
      </c>
      <c r="AI543" s="92">
        <f t="shared" si="155"/>
        <v>3</v>
      </c>
      <c r="AJ543" s="92">
        <f t="shared" si="156"/>
        <v>3</v>
      </c>
      <c r="AK543" s="92" t="str">
        <f t="shared" si="157"/>
        <v>H9AF2021.</v>
      </c>
      <c r="AL543" s="92" t="str">
        <f t="shared" si="158"/>
        <v>H9AF2021</v>
      </c>
      <c r="AM543" s="83"/>
      <c r="AN543" s="84"/>
      <c r="AO543" s="77"/>
    </row>
    <row r="544" spans="1:41" s="11" customFormat="1" ht="291.95" customHeight="1" x14ac:dyDescent="0.2">
      <c r="A544" s="110" t="str">
        <f>IF(ISBLANK(F544),"",COUNTA($F$2:F544))</f>
        <v/>
      </c>
      <c r="B544" s="111">
        <f t="shared" si="160"/>
        <v>543</v>
      </c>
      <c r="C544" s="111">
        <v>2022</v>
      </c>
      <c r="D544" s="111" t="s">
        <v>2498</v>
      </c>
      <c r="E544" s="111"/>
      <c r="F544" s="111"/>
      <c r="G544" s="113" t="s">
        <v>1499</v>
      </c>
      <c r="H544" s="146" t="s">
        <v>2216</v>
      </c>
      <c r="I544" s="146" t="s">
        <v>1446</v>
      </c>
      <c r="J544" s="149" t="s">
        <v>2217</v>
      </c>
      <c r="K544" s="149" t="s">
        <v>2454</v>
      </c>
      <c r="L544" s="149" t="s">
        <v>2455</v>
      </c>
      <c r="M544" s="145">
        <v>4</v>
      </c>
      <c r="N544" s="161">
        <v>45261</v>
      </c>
      <c r="O544" s="160">
        <v>45596</v>
      </c>
      <c r="P544" s="118">
        <f t="shared" si="159"/>
        <v>47.857142857142854</v>
      </c>
      <c r="Q544" s="111" t="s">
        <v>1487</v>
      </c>
      <c r="R544" s="111" t="s">
        <v>1701</v>
      </c>
      <c r="S544" s="111">
        <v>4</v>
      </c>
      <c r="T544" s="146" t="s">
        <v>2218</v>
      </c>
      <c r="U544" s="120">
        <v>45616</v>
      </c>
      <c r="V544" s="121">
        <f t="shared" si="144"/>
        <v>0.66666666666666663</v>
      </c>
      <c r="W544" s="122">
        <f t="shared" si="145"/>
        <v>100</v>
      </c>
      <c r="X544" s="123">
        <f t="shared" si="146"/>
        <v>47.857142857142854</v>
      </c>
      <c r="Y544" s="123">
        <f t="shared" si="147"/>
        <v>47.857142857142854</v>
      </c>
      <c r="Z544" s="123">
        <f t="shared" si="148"/>
        <v>47.857142857142854</v>
      </c>
      <c r="AA544" s="111"/>
      <c r="AB544" s="111" t="str">
        <f t="shared" si="149"/>
        <v>CUMPLIDA</v>
      </c>
      <c r="AC544" s="111" t="str">
        <f t="shared" si="150"/>
        <v/>
      </c>
      <c r="AD544" s="111" t="str">
        <f t="shared" si="151"/>
        <v>CUMPLIDA PENDIENTE DE REVISIÓN DE LA CGR</v>
      </c>
      <c r="AE544" s="113" t="s">
        <v>1494</v>
      </c>
      <c r="AF544" s="98" t="str">
        <f t="shared" si="152"/>
        <v>H9AF2021</v>
      </c>
      <c r="AG544" s="78">
        <f t="shared" si="153"/>
        <v>2</v>
      </c>
      <c r="AH544" s="78" t="str">
        <f t="shared" si="154"/>
        <v>H9AF2021 - 2</v>
      </c>
      <c r="AI544" s="92">
        <f t="shared" si="155"/>
        <v>5</v>
      </c>
      <c r="AJ544" s="92">
        <f t="shared" si="156"/>
        <v>5</v>
      </c>
      <c r="AK544" s="92" t="str">
        <f t="shared" si="157"/>
        <v>H9AF2021.</v>
      </c>
      <c r="AL544" s="92" t="str">
        <f t="shared" si="158"/>
        <v>H9AF2021</v>
      </c>
      <c r="AM544" s="83"/>
      <c r="AN544" s="84"/>
      <c r="AO544" s="77"/>
    </row>
    <row r="545" spans="1:41" s="11" customFormat="1" ht="291.95" customHeight="1" x14ac:dyDescent="0.2">
      <c r="A545" s="110">
        <f>IF(ISBLANK(F545),"",COUNTA($F$2:F545))</f>
        <v>406</v>
      </c>
      <c r="B545" s="111">
        <f t="shared" si="160"/>
        <v>544</v>
      </c>
      <c r="C545" s="111">
        <v>2022</v>
      </c>
      <c r="D545" s="111" t="s">
        <v>2498</v>
      </c>
      <c r="E545" s="111" t="s">
        <v>637</v>
      </c>
      <c r="F545" s="111" t="s">
        <v>407</v>
      </c>
      <c r="G545" s="113" t="s">
        <v>1499</v>
      </c>
      <c r="H545" s="146" t="s">
        <v>1447</v>
      </c>
      <c r="I545" s="146" t="s">
        <v>1448</v>
      </c>
      <c r="J545" s="149" t="s">
        <v>1730</v>
      </c>
      <c r="K545" s="149" t="s">
        <v>1731</v>
      </c>
      <c r="L545" s="145" t="s">
        <v>1732</v>
      </c>
      <c r="M545" s="145">
        <v>2</v>
      </c>
      <c r="N545" s="161">
        <v>45139</v>
      </c>
      <c r="O545" s="160">
        <v>45230</v>
      </c>
      <c r="P545" s="118">
        <f t="shared" si="159"/>
        <v>13</v>
      </c>
      <c r="Q545" s="111" t="s">
        <v>1401</v>
      </c>
      <c r="R545" s="111" t="s">
        <v>1734</v>
      </c>
      <c r="S545" s="111">
        <v>2</v>
      </c>
      <c r="T545" s="146" t="s">
        <v>1853</v>
      </c>
      <c r="U545" s="120">
        <v>45322</v>
      </c>
      <c r="V545" s="121">
        <f t="shared" si="144"/>
        <v>3.0666666666666669</v>
      </c>
      <c r="W545" s="122">
        <f t="shared" si="145"/>
        <v>100</v>
      </c>
      <c r="X545" s="123">
        <f t="shared" si="146"/>
        <v>13</v>
      </c>
      <c r="Y545" s="123">
        <f t="shared" si="147"/>
        <v>13</v>
      </c>
      <c r="Z545" s="123">
        <f t="shared" si="148"/>
        <v>13</v>
      </c>
      <c r="AA545" s="111"/>
      <c r="AB545" s="111" t="str">
        <f t="shared" si="149"/>
        <v>CUMPLIDA</v>
      </c>
      <c r="AC545" s="111" t="str">
        <f t="shared" si="150"/>
        <v>CUMPLIDO</v>
      </c>
      <c r="AD545" s="111" t="str">
        <f t="shared" si="151"/>
        <v>CUMPLIDA PENDIENTE DE REVISIÓN DE LA CGR</v>
      </c>
      <c r="AE545" s="113" t="s">
        <v>1494</v>
      </c>
      <c r="AF545" s="98" t="str">
        <f t="shared" si="152"/>
        <v>H10AF2021</v>
      </c>
      <c r="AG545" s="78">
        <f t="shared" si="153"/>
        <v>1</v>
      </c>
      <c r="AH545" s="78" t="str">
        <f t="shared" si="154"/>
        <v>H10AF2021 - 1</v>
      </c>
      <c r="AI545" s="92">
        <f t="shared" si="155"/>
        <v>5</v>
      </c>
      <c r="AJ545" s="92">
        <f t="shared" si="156"/>
        <v>5</v>
      </c>
      <c r="AK545" s="92" t="str">
        <f t="shared" si="157"/>
        <v>H10AF2021.</v>
      </c>
      <c r="AL545" s="92" t="str">
        <f t="shared" si="158"/>
        <v>H10AF2021</v>
      </c>
      <c r="AM545" s="83"/>
      <c r="AN545" s="84"/>
      <c r="AO545" s="77"/>
    </row>
    <row r="546" spans="1:41" s="11" customFormat="1" ht="291.95" customHeight="1" x14ac:dyDescent="0.2">
      <c r="A546" s="110">
        <f>IF(ISBLANK(F546),"",COUNTA($F$2:F546))</f>
        <v>407</v>
      </c>
      <c r="B546" s="111">
        <f t="shared" si="160"/>
        <v>545</v>
      </c>
      <c r="C546" s="111">
        <v>2022</v>
      </c>
      <c r="D546" s="111" t="s">
        <v>2498</v>
      </c>
      <c r="E546" s="111" t="s">
        <v>408</v>
      </c>
      <c r="F546" s="111" t="s">
        <v>408</v>
      </c>
      <c r="G546" s="113" t="s">
        <v>1499</v>
      </c>
      <c r="H546" s="146" t="s">
        <v>1449</v>
      </c>
      <c r="I546" s="146" t="s">
        <v>1450</v>
      </c>
      <c r="J546" s="149" t="s">
        <v>1451</v>
      </c>
      <c r="K546" s="149" t="s">
        <v>1452</v>
      </c>
      <c r="L546" s="145" t="s">
        <v>1453</v>
      </c>
      <c r="M546" s="145">
        <v>2</v>
      </c>
      <c r="N546" s="161">
        <v>44788</v>
      </c>
      <c r="O546" s="160">
        <v>44926</v>
      </c>
      <c r="P546" s="118">
        <f t="shared" si="159"/>
        <v>19.714285714285715</v>
      </c>
      <c r="Q546" s="111" t="s">
        <v>1055</v>
      </c>
      <c r="R546" s="111" t="s">
        <v>1734</v>
      </c>
      <c r="S546" s="111">
        <v>2</v>
      </c>
      <c r="T546" s="146" t="s">
        <v>1490</v>
      </c>
      <c r="U546" s="120">
        <v>45289</v>
      </c>
      <c r="V546" s="121">
        <f t="shared" si="144"/>
        <v>12.1</v>
      </c>
      <c r="W546" s="122">
        <f t="shared" si="145"/>
        <v>100</v>
      </c>
      <c r="X546" s="123">
        <f t="shared" si="146"/>
        <v>19.714285714285715</v>
      </c>
      <c r="Y546" s="123">
        <f t="shared" si="147"/>
        <v>19.714285714285715</v>
      </c>
      <c r="Z546" s="123">
        <f t="shared" si="148"/>
        <v>19.714285714285715</v>
      </c>
      <c r="AA546" s="111"/>
      <c r="AB546" s="111" t="str">
        <f t="shared" si="149"/>
        <v>CUMPLIDA</v>
      </c>
      <c r="AC546" s="111" t="str">
        <f t="shared" si="150"/>
        <v>CUMPLIDO</v>
      </c>
      <c r="AD546" s="111" t="str">
        <f t="shared" si="151"/>
        <v>CUMPLIDA PENDIENTE DE REVISIÓN DE LA CGR</v>
      </c>
      <c r="AE546" s="113" t="s">
        <v>1494</v>
      </c>
      <c r="AF546" s="98" t="str">
        <f t="shared" si="152"/>
        <v>H11AF2021</v>
      </c>
      <c r="AG546" s="78">
        <f t="shared" si="153"/>
        <v>1</v>
      </c>
      <c r="AH546" s="78" t="str">
        <f t="shared" si="154"/>
        <v>H11AF2021 - 1</v>
      </c>
      <c r="AI546" s="92">
        <f t="shared" si="155"/>
        <v>5</v>
      </c>
      <c r="AJ546" s="92">
        <f t="shared" si="156"/>
        <v>5</v>
      </c>
      <c r="AK546" s="92" t="str">
        <f t="shared" si="157"/>
        <v>H11AF2021.</v>
      </c>
      <c r="AL546" s="92" t="str">
        <f t="shared" si="158"/>
        <v>H11AF2021</v>
      </c>
      <c r="AM546" s="83"/>
      <c r="AN546" s="84"/>
      <c r="AO546" s="77"/>
    </row>
    <row r="547" spans="1:41" s="11" customFormat="1" ht="291.95" customHeight="1" x14ac:dyDescent="0.2">
      <c r="A547" s="110">
        <f>IF(ISBLANK(F547),"",COUNTA($F$2:F547))</f>
        <v>408</v>
      </c>
      <c r="B547" s="111">
        <f t="shared" si="160"/>
        <v>546</v>
      </c>
      <c r="C547" s="111">
        <v>2022</v>
      </c>
      <c r="D547" s="111" t="s">
        <v>2498</v>
      </c>
      <c r="E547" s="111" t="s">
        <v>637</v>
      </c>
      <c r="F547" s="111" t="s">
        <v>407</v>
      </c>
      <c r="G547" s="113" t="s">
        <v>1499</v>
      </c>
      <c r="H547" s="146" t="s">
        <v>1454</v>
      </c>
      <c r="I547" s="146" t="s">
        <v>1455</v>
      </c>
      <c r="J547" s="149" t="s">
        <v>1444</v>
      </c>
      <c r="K547" s="149" t="s">
        <v>1301</v>
      </c>
      <c r="L547" s="145" t="s">
        <v>1445</v>
      </c>
      <c r="M547" s="145">
        <v>5</v>
      </c>
      <c r="N547" s="161">
        <v>44767</v>
      </c>
      <c r="O547" s="160">
        <v>44895</v>
      </c>
      <c r="P547" s="118">
        <f t="shared" si="159"/>
        <v>18.285714285714285</v>
      </c>
      <c r="Q547" s="111" t="s">
        <v>1488</v>
      </c>
      <c r="R547" s="111" t="s">
        <v>1739</v>
      </c>
      <c r="S547" s="111">
        <v>5</v>
      </c>
      <c r="T547" s="146"/>
      <c r="U547" s="120">
        <v>44895</v>
      </c>
      <c r="V547" s="121">
        <f t="shared" si="144"/>
        <v>0</v>
      </c>
      <c r="W547" s="122">
        <f t="shared" si="145"/>
        <v>100</v>
      </c>
      <c r="X547" s="123">
        <f t="shared" si="146"/>
        <v>18.285714285714285</v>
      </c>
      <c r="Y547" s="123">
        <f t="shared" si="147"/>
        <v>18.285714285714285</v>
      </c>
      <c r="Z547" s="123">
        <f t="shared" si="148"/>
        <v>18.285714285714285</v>
      </c>
      <c r="AA547" s="111"/>
      <c r="AB547" s="111" t="str">
        <f t="shared" si="149"/>
        <v>CUMPLIDA</v>
      </c>
      <c r="AC547" s="111" t="str">
        <f t="shared" si="150"/>
        <v>CUMPLIDO</v>
      </c>
      <c r="AD547" s="111" t="str">
        <f t="shared" si="151"/>
        <v>CUMPLIDA PENDIENTE DE REVISIÓN DE LA CGR</v>
      </c>
      <c r="AE547" s="113" t="s">
        <v>1494</v>
      </c>
      <c r="AF547" s="98" t="str">
        <f t="shared" si="152"/>
        <v>H12AF2021</v>
      </c>
      <c r="AG547" s="78">
        <f t="shared" si="153"/>
        <v>1</v>
      </c>
      <c r="AH547" s="78" t="str">
        <f t="shared" si="154"/>
        <v>H12AF2021 - 1</v>
      </c>
      <c r="AI547" s="92">
        <f t="shared" si="155"/>
        <v>5</v>
      </c>
      <c r="AJ547" s="92">
        <f t="shared" si="156"/>
        <v>5</v>
      </c>
      <c r="AK547" s="92" t="str">
        <f t="shared" si="157"/>
        <v>H12AF2021.</v>
      </c>
      <c r="AL547" s="92" t="str">
        <f t="shared" si="158"/>
        <v>H12AF2021</v>
      </c>
      <c r="AM547" s="83"/>
      <c r="AN547" s="84"/>
      <c r="AO547" s="77"/>
    </row>
    <row r="548" spans="1:41" s="11" customFormat="1" ht="291.95" customHeight="1" x14ac:dyDescent="0.2">
      <c r="A548" s="110">
        <f>IF(ISBLANK(F548),"",COUNTA($F$2:F548))</f>
        <v>409</v>
      </c>
      <c r="B548" s="111">
        <f t="shared" si="160"/>
        <v>547</v>
      </c>
      <c r="C548" s="111">
        <v>2022</v>
      </c>
      <c r="D548" s="111" t="s">
        <v>2498</v>
      </c>
      <c r="E548" s="111" t="s">
        <v>637</v>
      </c>
      <c r="F548" s="111" t="s">
        <v>407</v>
      </c>
      <c r="G548" s="113" t="s">
        <v>15</v>
      </c>
      <c r="H548" s="146" t="s">
        <v>1456</v>
      </c>
      <c r="I548" s="146" t="s">
        <v>1457</v>
      </c>
      <c r="J548" s="149" t="s">
        <v>1458</v>
      </c>
      <c r="K548" s="149" t="s">
        <v>1459</v>
      </c>
      <c r="L548" s="145" t="s">
        <v>1389</v>
      </c>
      <c r="M548" s="145">
        <v>5</v>
      </c>
      <c r="N548" s="161">
        <v>44809</v>
      </c>
      <c r="O548" s="160">
        <v>44910</v>
      </c>
      <c r="P548" s="118">
        <f t="shared" si="159"/>
        <v>14.428571428571429</v>
      </c>
      <c r="Q548" s="145" t="s">
        <v>1489</v>
      </c>
      <c r="R548" s="145" t="s">
        <v>1718</v>
      </c>
      <c r="S548" s="111">
        <v>5</v>
      </c>
      <c r="T548" s="146" t="s">
        <v>1491</v>
      </c>
      <c r="U548" s="120">
        <v>45503</v>
      </c>
      <c r="V548" s="121">
        <f t="shared" si="144"/>
        <v>19.766666666666666</v>
      </c>
      <c r="W548" s="122">
        <f t="shared" si="145"/>
        <v>100</v>
      </c>
      <c r="X548" s="123">
        <f t="shared" si="146"/>
        <v>14.428571428571429</v>
      </c>
      <c r="Y548" s="123">
        <f t="shared" si="147"/>
        <v>14.428571428571429</v>
      </c>
      <c r="Z548" s="123">
        <f t="shared" si="148"/>
        <v>14.428571428571429</v>
      </c>
      <c r="AA548" s="111"/>
      <c r="AB548" s="111" t="str">
        <f t="shared" si="149"/>
        <v>CUMPLIDA</v>
      </c>
      <c r="AC548" s="111" t="str">
        <f t="shared" si="150"/>
        <v>CUMPLIDO</v>
      </c>
      <c r="AD548" s="111" t="str">
        <f t="shared" si="151"/>
        <v>CUMPLIDA PENDIENTE DE REVISIÓN DE LA CGR</v>
      </c>
      <c r="AE548" s="113" t="s">
        <v>1494</v>
      </c>
      <c r="AF548" s="98" t="str">
        <f t="shared" si="152"/>
        <v>H13AF2021</v>
      </c>
      <c r="AG548" s="78">
        <f t="shared" si="153"/>
        <v>1</v>
      </c>
      <c r="AH548" s="78" t="str">
        <f t="shared" si="154"/>
        <v>H13AF2021 - 1</v>
      </c>
      <c r="AI548" s="92">
        <f t="shared" si="155"/>
        <v>5</v>
      </c>
      <c r="AJ548" s="92">
        <f t="shared" si="156"/>
        <v>5</v>
      </c>
      <c r="AK548" s="92" t="str">
        <f t="shared" si="157"/>
        <v>H13AF2021.</v>
      </c>
      <c r="AL548" s="92" t="str">
        <f t="shared" si="158"/>
        <v>H13AF2021</v>
      </c>
      <c r="AM548" s="83"/>
      <c r="AN548" s="84"/>
      <c r="AO548" s="77"/>
    </row>
    <row r="549" spans="1:41" s="11" customFormat="1" ht="291.95" customHeight="1" x14ac:dyDescent="0.2">
      <c r="A549" s="110" t="str">
        <f>IF(ISBLANK(F549),"",COUNTA($F$2:F549))</f>
        <v/>
      </c>
      <c r="B549" s="111">
        <f t="shared" si="160"/>
        <v>548</v>
      </c>
      <c r="C549" s="111">
        <v>2022</v>
      </c>
      <c r="D549" s="111" t="s">
        <v>2498</v>
      </c>
      <c r="E549" s="111"/>
      <c r="F549" s="111"/>
      <c r="G549" s="113" t="s">
        <v>15</v>
      </c>
      <c r="H549" s="146" t="s">
        <v>1460</v>
      </c>
      <c r="I549" s="146" t="s">
        <v>1457</v>
      </c>
      <c r="J549" s="149" t="s">
        <v>1461</v>
      </c>
      <c r="K549" s="149" t="s">
        <v>1462</v>
      </c>
      <c r="L549" s="145" t="s">
        <v>1463</v>
      </c>
      <c r="M549" s="145">
        <v>2</v>
      </c>
      <c r="N549" s="161">
        <v>44788</v>
      </c>
      <c r="O549" s="160">
        <v>44895</v>
      </c>
      <c r="P549" s="118">
        <f t="shared" si="159"/>
        <v>15.285714285714286</v>
      </c>
      <c r="Q549" s="145" t="s">
        <v>1999</v>
      </c>
      <c r="R549" s="145" t="s">
        <v>1734</v>
      </c>
      <c r="S549" s="111">
        <v>2</v>
      </c>
      <c r="T549" s="146" t="s">
        <v>2000</v>
      </c>
      <c r="U549" s="120"/>
      <c r="V549" s="121">
        <f t="shared" si="144"/>
        <v>-1496.5</v>
      </c>
      <c r="W549" s="122">
        <f t="shared" si="145"/>
        <v>100</v>
      </c>
      <c r="X549" s="123">
        <f t="shared" si="146"/>
        <v>15.285714285714286</v>
      </c>
      <c r="Y549" s="123">
        <f t="shared" si="147"/>
        <v>15.285714285714286</v>
      </c>
      <c r="Z549" s="123">
        <f t="shared" si="148"/>
        <v>15.285714285714286</v>
      </c>
      <c r="AA549" s="111"/>
      <c r="AB549" s="111" t="str">
        <f t="shared" si="149"/>
        <v>CUMPLIDA</v>
      </c>
      <c r="AC549" s="111" t="str">
        <f t="shared" si="150"/>
        <v/>
      </c>
      <c r="AD549" s="111" t="str">
        <f t="shared" si="151"/>
        <v>CUMPLIDA PENDIENTE DE REVISIÓN DE LA CGR</v>
      </c>
      <c r="AE549" s="113" t="s">
        <v>1494</v>
      </c>
      <c r="AF549" s="98" t="str">
        <f t="shared" si="152"/>
        <v>H13AF2021</v>
      </c>
      <c r="AG549" s="78">
        <f t="shared" si="153"/>
        <v>2</v>
      </c>
      <c r="AH549" s="78" t="str">
        <f t="shared" si="154"/>
        <v>H13AF2021 - 2</v>
      </c>
      <c r="AI549" s="92">
        <f t="shared" si="155"/>
        <v>5</v>
      </c>
      <c r="AJ549" s="92">
        <f t="shared" si="156"/>
        <v>5</v>
      </c>
      <c r="AK549" s="92" t="str">
        <f t="shared" si="157"/>
        <v>H13AF2021.</v>
      </c>
      <c r="AL549" s="92" t="str">
        <f t="shared" si="158"/>
        <v>H13AF2021</v>
      </c>
      <c r="AM549" s="83"/>
      <c r="AN549" s="84"/>
      <c r="AO549" s="77"/>
    </row>
    <row r="550" spans="1:41" s="11" customFormat="1" ht="291.95" customHeight="1" x14ac:dyDescent="0.2">
      <c r="A550" s="110">
        <f>IF(ISBLANK(F550),"",COUNTA($F$2:F550))</f>
        <v>410</v>
      </c>
      <c r="B550" s="111">
        <f t="shared" si="160"/>
        <v>549</v>
      </c>
      <c r="C550" s="111">
        <v>2022</v>
      </c>
      <c r="D550" s="111" t="s">
        <v>2498</v>
      </c>
      <c r="E550" s="111" t="s">
        <v>2466</v>
      </c>
      <c r="F550" s="112" t="s">
        <v>2457</v>
      </c>
      <c r="G550" s="113" t="s">
        <v>1500</v>
      </c>
      <c r="H550" s="154" t="s">
        <v>1464</v>
      </c>
      <c r="I550" s="163" t="s">
        <v>1465</v>
      </c>
      <c r="J550" s="149" t="s">
        <v>1466</v>
      </c>
      <c r="K550" s="149" t="s">
        <v>1467</v>
      </c>
      <c r="L550" s="145" t="s">
        <v>1432</v>
      </c>
      <c r="M550" s="145">
        <v>2</v>
      </c>
      <c r="N550" s="161">
        <v>44772</v>
      </c>
      <c r="O550" s="160">
        <v>44926</v>
      </c>
      <c r="P550" s="118">
        <f t="shared" si="159"/>
        <v>22</v>
      </c>
      <c r="Q550" s="111" t="s">
        <v>1051</v>
      </c>
      <c r="R550" s="111" t="s">
        <v>1721</v>
      </c>
      <c r="S550" s="111">
        <v>2</v>
      </c>
      <c r="T550" s="146"/>
      <c r="U550" s="120">
        <v>44962</v>
      </c>
      <c r="V550" s="121">
        <f t="shared" si="144"/>
        <v>1.2</v>
      </c>
      <c r="W550" s="122">
        <f t="shared" si="145"/>
        <v>100</v>
      </c>
      <c r="X550" s="123">
        <f t="shared" si="146"/>
        <v>22</v>
      </c>
      <c r="Y550" s="123">
        <f t="shared" si="147"/>
        <v>22</v>
      </c>
      <c r="Z550" s="123">
        <f t="shared" si="148"/>
        <v>22</v>
      </c>
      <c r="AA550" s="111"/>
      <c r="AB550" s="111" t="str">
        <f t="shared" si="149"/>
        <v>CUMPLIDA</v>
      </c>
      <c r="AC550" s="111" t="str">
        <f t="shared" si="150"/>
        <v>CUMPLIDO</v>
      </c>
      <c r="AD550" s="111" t="str">
        <f t="shared" si="151"/>
        <v>CUMPLIDA PENDIENTE DE REVISIÓN DE LA CGR</v>
      </c>
      <c r="AE550" s="113" t="s">
        <v>1494</v>
      </c>
      <c r="AF550" s="98" t="str">
        <f t="shared" si="152"/>
        <v>H14AF2021</v>
      </c>
      <c r="AG550" s="78">
        <f t="shared" si="153"/>
        <v>1</v>
      </c>
      <c r="AH550" s="78" t="str">
        <f t="shared" si="154"/>
        <v>H14AF2021 - 1</v>
      </c>
      <c r="AI550" s="92">
        <f t="shared" si="155"/>
        <v>5</v>
      </c>
      <c r="AJ550" s="92">
        <f t="shared" si="156"/>
        <v>5</v>
      </c>
      <c r="AK550" s="92" t="str">
        <f t="shared" si="157"/>
        <v>H14AF2021.</v>
      </c>
      <c r="AL550" s="92" t="str">
        <f t="shared" si="158"/>
        <v>H14AF2021</v>
      </c>
      <c r="AM550" s="83"/>
      <c r="AN550" s="84"/>
      <c r="AO550" s="77"/>
    </row>
    <row r="551" spans="1:41" s="11" customFormat="1" ht="291.95" customHeight="1" x14ac:dyDescent="0.2">
      <c r="A551" s="110">
        <f>IF(ISBLANK(F551),"",COUNTA($F$2:F551))</f>
        <v>411</v>
      </c>
      <c r="B551" s="111">
        <f t="shared" si="160"/>
        <v>550</v>
      </c>
      <c r="C551" s="111">
        <v>2022</v>
      </c>
      <c r="D551" s="111" t="s">
        <v>2498</v>
      </c>
      <c r="E551" s="111" t="s">
        <v>637</v>
      </c>
      <c r="F551" s="111" t="s">
        <v>407</v>
      </c>
      <c r="G551" s="113" t="s">
        <v>1501</v>
      </c>
      <c r="H551" s="146" t="s">
        <v>1468</v>
      </c>
      <c r="I551" s="146" t="s">
        <v>1469</v>
      </c>
      <c r="J551" s="149" t="s">
        <v>1444</v>
      </c>
      <c r="K551" s="149" t="s">
        <v>1301</v>
      </c>
      <c r="L551" s="145" t="s">
        <v>1470</v>
      </c>
      <c r="M551" s="145">
        <v>5</v>
      </c>
      <c r="N551" s="161">
        <v>44767</v>
      </c>
      <c r="O551" s="160">
        <v>44895</v>
      </c>
      <c r="P551" s="118">
        <f t="shared" si="159"/>
        <v>18.285714285714285</v>
      </c>
      <c r="Q551" s="111" t="s">
        <v>1248</v>
      </c>
      <c r="R551" s="111" t="s">
        <v>1739</v>
      </c>
      <c r="S551" s="111">
        <v>5</v>
      </c>
      <c r="T551" s="146"/>
      <c r="U551" s="120">
        <v>44895</v>
      </c>
      <c r="V551" s="121">
        <f t="shared" si="144"/>
        <v>0</v>
      </c>
      <c r="W551" s="122">
        <f t="shared" si="145"/>
        <v>100</v>
      </c>
      <c r="X551" s="123">
        <f t="shared" si="146"/>
        <v>18.285714285714285</v>
      </c>
      <c r="Y551" s="123">
        <f t="shared" si="147"/>
        <v>18.285714285714285</v>
      </c>
      <c r="Z551" s="123">
        <f t="shared" si="148"/>
        <v>18.285714285714285</v>
      </c>
      <c r="AA551" s="111"/>
      <c r="AB551" s="111" t="str">
        <f t="shared" si="149"/>
        <v>CUMPLIDA</v>
      </c>
      <c r="AC551" s="111" t="str">
        <f t="shared" si="150"/>
        <v>CUMPLIDO</v>
      </c>
      <c r="AD551" s="111" t="str">
        <f t="shared" si="151"/>
        <v>CUMPLIDA PENDIENTE DE REVISIÓN DE LA CGR</v>
      </c>
      <c r="AE551" s="113" t="s">
        <v>1494</v>
      </c>
      <c r="AF551" s="98" t="str">
        <f t="shared" si="152"/>
        <v>H15AF2021</v>
      </c>
      <c r="AG551" s="78">
        <f t="shared" si="153"/>
        <v>1</v>
      </c>
      <c r="AH551" s="78" t="str">
        <f t="shared" si="154"/>
        <v>H15AF2021 - 1</v>
      </c>
      <c r="AI551" s="92">
        <f t="shared" si="155"/>
        <v>5</v>
      </c>
      <c r="AJ551" s="92">
        <f t="shared" si="156"/>
        <v>5</v>
      </c>
      <c r="AK551" s="92" t="str">
        <f t="shared" si="157"/>
        <v>H15AF2021.</v>
      </c>
      <c r="AL551" s="92" t="str">
        <f t="shared" si="158"/>
        <v>H15AF2021</v>
      </c>
      <c r="AM551" s="83"/>
      <c r="AN551" s="84"/>
      <c r="AO551" s="77"/>
    </row>
    <row r="552" spans="1:41" s="11" customFormat="1" ht="291.95" customHeight="1" x14ac:dyDescent="0.2">
      <c r="A552" s="110">
        <f>IF(ISBLANK(F552),"",COUNTA($F$2:F552))</f>
        <v>412</v>
      </c>
      <c r="B552" s="111">
        <f t="shared" si="160"/>
        <v>551</v>
      </c>
      <c r="C552" s="111">
        <v>2022</v>
      </c>
      <c r="D552" s="111" t="s">
        <v>2496</v>
      </c>
      <c r="E552" s="111" t="s">
        <v>637</v>
      </c>
      <c r="F552" s="111" t="s">
        <v>407</v>
      </c>
      <c r="G552" s="113" t="s">
        <v>15</v>
      </c>
      <c r="H552" s="146" t="s">
        <v>1471</v>
      </c>
      <c r="I552" s="146" t="s">
        <v>1472</v>
      </c>
      <c r="J552" s="154" t="s">
        <v>2033</v>
      </c>
      <c r="K552" s="154" t="s">
        <v>2035</v>
      </c>
      <c r="L552" s="111" t="s">
        <v>2034</v>
      </c>
      <c r="M552" s="111">
        <v>1</v>
      </c>
      <c r="N552" s="155">
        <v>45177</v>
      </c>
      <c r="O552" s="155">
        <v>45229</v>
      </c>
      <c r="P552" s="118">
        <f t="shared" si="159"/>
        <v>7.4285714285714288</v>
      </c>
      <c r="Q552" s="111" t="s">
        <v>1055</v>
      </c>
      <c r="R552" s="111" t="s">
        <v>1734</v>
      </c>
      <c r="S552" s="111">
        <v>0.3</v>
      </c>
      <c r="T552" s="119" t="s">
        <v>2105</v>
      </c>
      <c r="U552" s="120"/>
      <c r="V552" s="121">
        <f t="shared" ref="V552:V615" si="161">(U552-O552)/30</f>
        <v>-1507.6333333333334</v>
      </c>
      <c r="W552" s="122">
        <f t="shared" ref="W552:W615" si="162">IF(S552/M552&gt;1,100,+S552/M552*100)</f>
        <v>30</v>
      </c>
      <c r="X552" s="123">
        <f t="shared" ref="X552:X615" si="163">+P552*W552/100</f>
        <v>2.2285714285714286</v>
      </c>
      <c r="Y552" s="123">
        <f t="shared" ref="Y552:Y615" si="164">IF(O552&lt;=$AN$1,X552,0)</f>
        <v>2.2285714285714286</v>
      </c>
      <c r="Z552" s="123">
        <f t="shared" ref="Z552:Z615" si="165">IF($AN$1&gt;=O552,P552,0)</f>
        <v>7.4285714285714288</v>
      </c>
      <c r="AA552" s="111"/>
      <c r="AB552" s="111" t="str">
        <f t="shared" si="149"/>
        <v>VENCIDA</v>
      </c>
      <c r="AC552" s="111" t="str">
        <f t="shared" si="150"/>
        <v>VENCIDO</v>
      </c>
      <c r="AD552" s="111" t="str">
        <f t="shared" si="151"/>
        <v>VENCIDA</v>
      </c>
      <c r="AE552" s="113" t="s">
        <v>1494</v>
      </c>
      <c r="AF552" s="98" t="str">
        <f t="shared" si="152"/>
        <v>H17AF2021</v>
      </c>
      <c r="AG552" s="78">
        <f t="shared" si="153"/>
        <v>1</v>
      </c>
      <c r="AH552" s="78" t="str">
        <f t="shared" si="154"/>
        <v>H17AF2021 - 1</v>
      </c>
      <c r="AI552" s="92">
        <f t="shared" si="155"/>
        <v>1</v>
      </c>
      <c r="AJ552" s="92">
        <f t="shared" si="156"/>
        <v>1</v>
      </c>
      <c r="AK552" s="92" t="str">
        <f t="shared" si="157"/>
        <v>H17AF2021.</v>
      </c>
      <c r="AL552" s="92" t="str">
        <f t="shared" si="158"/>
        <v>H17AF2021</v>
      </c>
      <c r="AM552" s="83"/>
      <c r="AN552" s="84"/>
      <c r="AO552" s="77"/>
    </row>
    <row r="553" spans="1:41" s="11" customFormat="1" ht="291.95" customHeight="1" x14ac:dyDescent="0.2">
      <c r="A553" s="110">
        <f>IF(ISBLANK(F553),"",COUNTA($F$2:F553))</f>
        <v>413</v>
      </c>
      <c r="B553" s="111">
        <f t="shared" si="160"/>
        <v>552</v>
      </c>
      <c r="C553" s="111">
        <v>2022</v>
      </c>
      <c r="D553" s="111" t="s">
        <v>2498</v>
      </c>
      <c r="E553" s="111" t="s">
        <v>408</v>
      </c>
      <c r="F553" s="110" t="s">
        <v>408</v>
      </c>
      <c r="G553" s="113" t="s">
        <v>1502</v>
      </c>
      <c r="H553" s="146" t="s">
        <v>1473</v>
      </c>
      <c r="I553" s="146" t="s">
        <v>1474</v>
      </c>
      <c r="J553" s="149" t="s">
        <v>1475</v>
      </c>
      <c r="K553" s="149" t="s">
        <v>1301</v>
      </c>
      <c r="L553" s="145" t="s">
        <v>1445</v>
      </c>
      <c r="M553" s="145">
        <v>5</v>
      </c>
      <c r="N553" s="161">
        <v>44767</v>
      </c>
      <c r="O553" s="160">
        <v>44895</v>
      </c>
      <c r="P553" s="118">
        <f t="shared" si="159"/>
        <v>18.285714285714285</v>
      </c>
      <c r="Q553" s="111" t="s">
        <v>1488</v>
      </c>
      <c r="R553" s="145" t="s">
        <v>1739</v>
      </c>
      <c r="S553" s="111">
        <v>5</v>
      </c>
      <c r="T553" s="146"/>
      <c r="U553" s="120">
        <v>44895</v>
      </c>
      <c r="V553" s="121">
        <f t="shared" si="161"/>
        <v>0</v>
      </c>
      <c r="W553" s="122">
        <f t="shared" si="162"/>
        <v>100</v>
      </c>
      <c r="X553" s="123">
        <f t="shared" si="163"/>
        <v>18.285714285714285</v>
      </c>
      <c r="Y553" s="123">
        <f t="shared" si="164"/>
        <v>18.285714285714285</v>
      </c>
      <c r="Z553" s="123">
        <f t="shared" si="165"/>
        <v>18.285714285714285</v>
      </c>
      <c r="AA553" s="111"/>
      <c r="AB553" s="111" t="str">
        <f t="shared" si="149"/>
        <v>CUMPLIDA</v>
      </c>
      <c r="AC553" s="111" t="str">
        <f t="shared" si="150"/>
        <v>CUMPLIDO</v>
      </c>
      <c r="AD553" s="111" t="str">
        <f t="shared" si="151"/>
        <v>CUMPLIDA PENDIENTE DE REVISIÓN DE LA CGR</v>
      </c>
      <c r="AE553" s="113" t="s">
        <v>1494</v>
      </c>
      <c r="AF553" s="98" t="str">
        <f t="shared" si="152"/>
        <v>H19AF2021</v>
      </c>
      <c r="AG553" s="78">
        <f t="shared" si="153"/>
        <v>1</v>
      </c>
      <c r="AH553" s="78" t="str">
        <f t="shared" si="154"/>
        <v>H19AF2021 - 1</v>
      </c>
      <c r="AI553" s="92">
        <f t="shared" si="155"/>
        <v>5</v>
      </c>
      <c r="AJ553" s="92">
        <f t="shared" si="156"/>
        <v>5</v>
      </c>
      <c r="AK553" s="92" t="str">
        <f t="shared" si="157"/>
        <v>H19AF2021.</v>
      </c>
      <c r="AL553" s="92" t="str">
        <f t="shared" si="158"/>
        <v>H19AF2021</v>
      </c>
      <c r="AM553" s="83"/>
      <c r="AN553" s="84"/>
      <c r="AO553" s="77"/>
    </row>
    <row r="554" spans="1:41" s="11" customFormat="1" ht="291.95" customHeight="1" x14ac:dyDescent="0.2">
      <c r="A554" s="110">
        <f>IF(ISBLANK(F554),"",COUNTA($F$2:F554))</f>
        <v>414</v>
      </c>
      <c r="B554" s="111">
        <f t="shared" si="160"/>
        <v>553</v>
      </c>
      <c r="C554" s="111">
        <v>2022</v>
      </c>
      <c r="D554" s="111" t="s">
        <v>2496</v>
      </c>
      <c r="E554" s="111" t="s">
        <v>637</v>
      </c>
      <c r="F554" s="110" t="s">
        <v>407</v>
      </c>
      <c r="G554" s="113" t="s">
        <v>1502</v>
      </c>
      <c r="H554" s="146" t="s">
        <v>1476</v>
      </c>
      <c r="I554" s="146" t="s">
        <v>1477</v>
      </c>
      <c r="J554" s="149" t="s">
        <v>1478</v>
      </c>
      <c r="K554" s="149" t="s">
        <v>1479</v>
      </c>
      <c r="L554" s="145" t="s">
        <v>1480</v>
      </c>
      <c r="M554" s="145">
        <v>2</v>
      </c>
      <c r="N554" s="161">
        <v>44805</v>
      </c>
      <c r="O554" s="160">
        <v>44926</v>
      </c>
      <c r="P554" s="118">
        <f t="shared" si="159"/>
        <v>17.285714285714285</v>
      </c>
      <c r="Q554" s="111" t="s">
        <v>1055</v>
      </c>
      <c r="R554" s="145" t="s">
        <v>1734</v>
      </c>
      <c r="S554" s="111">
        <v>2</v>
      </c>
      <c r="T554" s="146"/>
      <c r="U554" s="120">
        <v>45467</v>
      </c>
      <c r="V554" s="121">
        <f t="shared" si="161"/>
        <v>18.033333333333335</v>
      </c>
      <c r="W554" s="122">
        <f t="shared" si="162"/>
        <v>100</v>
      </c>
      <c r="X554" s="123">
        <f t="shared" si="163"/>
        <v>17.285714285714285</v>
      </c>
      <c r="Y554" s="123">
        <f t="shared" si="164"/>
        <v>17.285714285714285</v>
      </c>
      <c r="Z554" s="123">
        <f t="shared" si="165"/>
        <v>17.285714285714285</v>
      </c>
      <c r="AA554" s="111"/>
      <c r="AB554" s="111" t="str">
        <f t="shared" si="149"/>
        <v>CUMPLIDA</v>
      </c>
      <c r="AC554" s="111" t="str">
        <f t="shared" si="150"/>
        <v>CUMPLIDO</v>
      </c>
      <c r="AD554" s="111" t="str">
        <f t="shared" si="151"/>
        <v>CUMPLIDA PENDIENTE DE REVISIÓN DE LA CGR</v>
      </c>
      <c r="AE554" s="113" t="s">
        <v>1494</v>
      </c>
      <c r="AF554" s="98" t="str">
        <f t="shared" si="152"/>
        <v>H20AF2021</v>
      </c>
      <c r="AG554" s="78">
        <f t="shared" si="153"/>
        <v>1</v>
      </c>
      <c r="AH554" s="78" t="str">
        <f t="shared" si="154"/>
        <v>H20AF2021 - 1</v>
      </c>
      <c r="AI554" s="92">
        <f t="shared" si="155"/>
        <v>5</v>
      </c>
      <c r="AJ554" s="92">
        <f t="shared" si="156"/>
        <v>5</v>
      </c>
      <c r="AK554" s="92" t="str">
        <f t="shared" si="157"/>
        <v>H20AF2021.</v>
      </c>
      <c r="AL554" s="92" t="str">
        <f t="shared" si="158"/>
        <v>H20AF2021</v>
      </c>
      <c r="AM554" s="83"/>
      <c r="AN554" s="84"/>
      <c r="AO554" s="77"/>
    </row>
    <row r="555" spans="1:41" s="11" customFormat="1" ht="291.95" customHeight="1" x14ac:dyDescent="0.2">
      <c r="A555" s="110">
        <f>IF(ISBLANK(F555),"",COUNTA($F$2:F555))</f>
        <v>415</v>
      </c>
      <c r="B555" s="111">
        <f t="shared" si="160"/>
        <v>554</v>
      </c>
      <c r="C555" s="111">
        <v>2022</v>
      </c>
      <c r="D555" s="111" t="s">
        <v>2496</v>
      </c>
      <c r="E555" s="111" t="s">
        <v>408</v>
      </c>
      <c r="F555" s="110" t="s">
        <v>408</v>
      </c>
      <c r="G555" s="113" t="s">
        <v>1503</v>
      </c>
      <c r="H555" s="146" t="s">
        <v>1481</v>
      </c>
      <c r="I555" s="146" t="s">
        <v>1482</v>
      </c>
      <c r="J555" s="154" t="s">
        <v>2036</v>
      </c>
      <c r="K555" s="154" t="s">
        <v>2028</v>
      </c>
      <c r="L555" s="111" t="s">
        <v>2034</v>
      </c>
      <c r="M555" s="111">
        <v>3</v>
      </c>
      <c r="N555" s="155">
        <v>45177</v>
      </c>
      <c r="O555" s="155">
        <v>45229</v>
      </c>
      <c r="P555" s="118">
        <f t="shared" si="159"/>
        <v>7.4285714285714288</v>
      </c>
      <c r="Q555" s="111" t="s">
        <v>1055</v>
      </c>
      <c r="R555" s="111" t="s">
        <v>1734</v>
      </c>
      <c r="S555" s="111">
        <v>3</v>
      </c>
      <c r="T555" s="119" t="s">
        <v>2105</v>
      </c>
      <c r="U555" s="120">
        <v>45386</v>
      </c>
      <c r="V555" s="121">
        <f t="shared" si="161"/>
        <v>5.2333333333333334</v>
      </c>
      <c r="W555" s="122">
        <f t="shared" si="162"/>
        <v>100</v>
      </c>
      <c r="X555" s="123">
        <f t="shared" si="163"/>
        <v>7.4285714285714288</v>
      </c>
      <c r="Y555" s="123">
        <f t="shared" si="164"/>
        <v>7.4285714285714288</v>
      </c>
      <c r="Z555" s="123">
        <f t="shared" si="165"/>
        <v>7.4285714285714288</v>
      </c>
      <c r="AA555" s="111"/>
      <c r="AB555" s="111" t="str">
        <f t="shared" si="149"/>
        <v>CUMPLIDA</v>
      </c>
      <c r="AC555" s="111" t="str">
        <f t="shared" si="150"/>
        <v>CUMPLIDO</v>
      </c>
      <c r="AD555" s="111" t="str">
        <f t="shared" si="151"/>
        <v>CUMPLIDA PENDIENTE DE REVISIÓN DE LA CGR</v>
      </c>
      <c r="AE555" s="113" t="s">
        <v>1494</v>
      </c>
      <c r="AF555" s="98" t="str">
        <f t="shared" si="152"/>
        <v>H21AF2021</v>
      </c>
      <c r="AG555" s="78">
        <f t="shared" si="153"/>
        <v>1</v>
      </c>
      <c r="AH555" s="78" t="str">
        <f t="shared" si="154"/>
        <v>H21AF2021 - 1</v>
      </c>
      <c r="AI555" s="92">
        <f t="shared" si="155"/>
        <v>5</v>
      </c>
      <c r="AJ555" s="92">
        <f t="shared" si="156"/>
        <v>5</v>
      </c>
      <c r="AK555" s="92" t="str">
        <f t="shared" si="157"/>
        <v>H21AF2021.</v>
      </c>
      <c r="AL555" s="92" t="str">
        <f t="shared" si="158"/>
        <v>H21AF2021</v>
      </c>
      <c r="AM555" s="83"/>
      <c r="AN555" s="84"/>
      <c r="AO555" s="77"/>
    </row>
    <row r="556" spans="1:41" s="11" customFormat="1" ht="291.95" customHeight="1" x14ac:dyDescent="0.2">
      <c r="A556" s="110">
        <f>IF(ISBLANK(F556),"",COUNTA($F$2:F556))</f>
        <v>416</v>
      </c>
      <c r="B556" s="111">
        <f t="shared" si="160"/>
        <v>555</v>
      </c>
      <c r="C556" s="111">
        <v>2022</v>
      </c>
      <c r="D556" s="111" t="s">
        <v>2496</v>
      </c>
      <c r="E556" s="111" t="s">
        <v>2469</v>
      </c>
      <c r="F556" s="151" t="s">
        <v>1483</v>
      </c>
      <c r="G556" s="113" t="s">
        <v>1503</v>
      </c>
      <c r="H556" s="119" t="s">
        <v>1484</v>
      </c>
      <c r="I556" s="119" t="s">
        <v>1485</v>
      </c>
      <c r="J556" s="154" t="s">
        <v>2036</v>
      </c>
      <c r="K556" s="154" t="s">
        <v>2035</v>
      </c>
      <c r="L556" s="111" t="s">
        <v>2034</v>
      </c>
      <c r="M556" s="111">
        <v>1</v>
      </c>
      <c r="N556" s="155">
        <v>45177</v>
      </c>
      <c r="O556" s="155">
        <v>45229</v>
      </c>
      <c r="P556" s="118">
        <f t="shared" si="159"/>
        <v>7.4285714285714288</v>
      </c>
      <c r="Q556" s="111" t="s">
        <v>1055</v>
      </c>
      <c r="R556" s="111" t="s">
        <v>1734</v>
      </c>
      <c r="S556" s="111">
        <v>0</v>
      </c>
      <c r="T556" s="119" t="s">
        <v>2105</v>
      </c>
      <c r="U556" s="120"/>
      <c r="V556" s="121">
        <f t="shared" si="161"/>
        <v>-1507.6333333333334</v>
      </c>
      <c r="W556" s="122">
        <f t="shared" si="162"/>
        <v>0</v>
      </c>
      <c r="X556" s="123">
        <f t="shared" si="163"/>
        <v>0</v>
      </c>
      <c r="Y556" s="123">
        <f t="shared" si="164"/>
        <v>0</v>
      </c>
      <c r="Z556" s="123">
        <f t="shared" si="165"/>
        <v>7.4285714285714288</v>
      </c>
      <c r="AA556" s="111"/>
      <c r="AB556" s="111" t="str">
        <f t="shared" si="149"/>
        <v>VENCIDA</v>
      </c>
      <c r="AC556" s="111" t="str">
        <f t="shared" si="150"/>
        <v>VENCIDO</v>
      </c>
      <c r="AD556" s="111" t="str">
        <f t="shared" si="151"/>
        <v>VENCIDA</v>
      </c>
      <c r="AE556" s="113" t="s">
        <v>1494</v>
      </c>
      <c r="AF556" s="98" t="str">
        <f t="shared" si="152"/>
        <v>H22AF2021</v>
      </c>
      <c r="AG556" s="78">
        <f t="shared" si="153"/>
        <v>1</v>
      </c>
      <c r="AH556" s="78" t="str">
        <f t="shared" si="154"/>
        <v>H22AF2021 - 1</v>
      </c>
      <c r="AI556" s="92">
        <f t="shared" si="155"/>
        <v>1</v>
      </c>
      <c r="AJ556" s="92">
        <f t="shared" si="156"/>
        <v>1</v>
      </c>
      <c r="AK556" s="92" t="str">
        <f t="shared" si="157"/>
        <v>H22AF2021.</v>
      </c>
      <c r="AL556" s="92" t="str">
        <f t="shared" si="158"/>
        <v>H22AF2021</v>
      </c>
      <c r="AM556" s="83"/>
      <c r="AN556" s="84"/>
      <c r="AO556" s="77"/>
    </row>
    <row r="557" spans="1:41" s="11" customFormat="1" ht="291.95" customHeight="1" x14ac:dyDescent="0.2">
      <c r="A557" s="110">
        <f>IF(ISBLANK(F557),"",COUNTA($F$2:F557))</f>
        <v>417</v>
      </c>
      <c r="B557" s="111">
        <f t="shared" si="160"/>
        <v>556</v>
      </c>
      <c r="C557" s="111">
        <v>2022</v>
      </c>
      <c r="D557" s="111" t="s">
        <v>2496</v>
      </c>
      <c r="E557" s="111" t="s">
        <v>637</v>
      </c>
      <c r="F557" s="111" t="s">
        <v>407</v>
      </c>
      <c r="G557" s="113" t="s">
        <v>1180</v>
      </c>
      <c r="H557" s="154" t="s">
        <v>1628</v>
      </c>
      <c r="I557" s="154" t="s">
        <v>1410</v>
      </c>
      <c r="J557" s="119" t="s">
        <v>1411</v>
      </c>
      <c r="K557" s="119" t="s">
        <v>1311</v>
      </c>
      <c r="L557" s="151" t="s">
        <v>1412</v>
      </c>
      <c r="M557" s="151">
        <v>1</v>
      </c>
      <c r="N557" s="160">
        <v>44865</v>
      </c>
      <c r="O557" s="160">
        <v>44926</v>
      </c>
      <c r="P557" s="118">
        <f t="shared" si="159"/>
        <v>8.7142857142857135</v>
      </c>
      <c r="Q557" s="111" t="s">
        <v>1055</v>
      </c>
      <c r="R557" s="145" t="s">
        <v>1734</v>
      </c>
      <c r="S557" s="111">
        <v>1</v>
      </c>
      <c r="T557" s="146"/>
      <c r="U557" s="120">
        <v>45412</v>
      </c>
      <c r="V557" s="121">
        <f t="shared" si="161"/>
        <v>16.2</v>
      </c>
      <c r="W557" s="122">
        <f t="shared" si="162"/>
        <v>100</v>
      </c>
      <c r="X557" s="123">
        <f t="shared" si="163"/>
        <v>8.7142857142857135</v>
      </c>
      <c r="Y557" s="123">
        <f t="shared" si="164"/>
        <v>8.7142857142857135</v>
      </c>
      <c r="Z557" s="123">
        <f t="shared" si="165"/>
        <v>8.7142857142857135</v>
      </c>
      <c r="AA557" s="111"/>
      <c r="AB557" s="111" t="str">
        <f t="shared" si="149"/>
        <v>CUMPLIDA</v>
      </c>
      <c r="AC557" s="111" t="str">
        <f t="shared" si="150"/>
        <v>CUMPLIDO</v>
      </c>
      <c r="AD557" s="111" t="str">
        <f t="shared" si="151"/>
        <v>CUMPLIDA PENDIENTE DE REVISIÓN DE LA CGR</v>
      </c>
      <c r="AE557" s="113" t="s">
        <v>1413</v>
      </c>
      <c r="AF557" s="98" t="str">
        <f t="shared" si="152"/>
        <v>H1Denuncia2021-216384</v>
      </c>
      <c r="AG557" s="78">
        <f t="shared" si="153"/>
        <v>1</v>
      </c>
      <c r="AH557" s="78" t="str">
        <f t="shared" si="154"/>
        <v>H1Denuncia2021-216384 - 1</v>
      </c>
      <c r="AI557" s="92">
        <f t="shared" si="155"/>
        <v>5</v>
      </c>
      <c r="AJ557" s="92">
        <f t="shared" si="156"/>
        <v>5</v>
      </c>
      <c r="AK557" s="92" t="str">
        <f t="shared" si="157"/>
        <v>H1Denuncia2021-216384.</v>
      </c>
      <c r="AL557" s="92" t="str">
        <f t="shared" si="158"/>
        <v>H1Denuncia2021-216384</v>
      </c>
      <c r="AM557" s="83"/>
      <c r="AN557" s="84"/>
      <c r="AO557" s="77"/>
    </row>
    <row r="558" spans="1:41" s="11" customFormat="1" ht="291.95" customHeight="1" x14ac:dyDescent="0.2">
      <c r="A558" s="110" t="str">
        <f>IF(ISBLANK(F558),"",COUNTA($F$2:F558))</f>
        <v/>
      </c>
      <c r="B558" s="111">
        <f t="shared" si="160"/>
        <v>557</v>
      </c>
      <c r="C558" s="111">
        <v>2022</v>
      </c>
      <c r="D558" s="111" t="s">
        <v>2496</v>
      </c>
      <c r="E558" s="111"/>
      <c r="F558" s="111"/>
      <c r="G558" s="113" t="s">
        <v>1180</v>
      </c>
      <c r="H558" s="154" t="s">
        <v>1629</v>
      </c>
      <c r="I558" s="154" t="s">
        <v>1410</v>
      </c>
      <c r="J558" s="154" t="s">
        <v>2037</v>
      </c>
      <c r="K558" s="154" t="s">
        <v>2038</v>
      </c>
      <c r="L558" s="111" t="s">
        <v>2039</v>
      </c>
      <c r="M558" s="111">
        <v>4</v>
      </c>
      <c r="N558" s="155">
        <v>45177</v>
      </c>
      <c r="O558" s="155">
        <v>45229</v>
      </c>
      <c r="P558" s="118">
        <f t="shared" si="159"/>
        <v>7.4285714285714288</v>
      </c>
      <c r="Q558" s="111" t="s">
        <v>1055</v>
      </c>
      <c r="R558" s="111" t="s">
        <v>1734</v>
      </c>
      <c r="S558" s="111">
        <v>4</v>
      </c>
      <c r="T558" s="119" t="s">
        <v>2105</v>
      </c>
      <c r="U558" s="120">
        <v>45440</v>
      </c>
      <c r="V558" s="121">
        <f t="shared" si="161"/>
        <v>7.0333333333333332</v>
      </c>
      <c r="W558" s="122">
        <f t="shared" si="162"/>
        <v>100</v>
      </c>
      <c r="X558" s="123">
        <f t="shared" si="163"/>
        <v>7.4285714285714288</v>
      </c>
      <c r="Y558" s="123">
        <f t="shared" si="164"/>
        <v>7.4285714285714288</v>
      </c>
      <c r="Z558" s="123">
        <f t="shared" si="165"/>
        <v>7.4285714285714288</v>
      </c>
      <c r="AA558" s="111"/>
      <c r="AB558" s="111" t="str">
        <f t="shared" si="149"/>
        <v>CUMPLIDA</v>
      </c>
      <c r="AC558" s="111" t="str">
        <f t="shared" si="150"/>
        <v/>
      </c>
      <c r="AD558" s="111" t="str">
        <f t="shared" si="151"/>
        <v>CUMPLIDA PENDIENTE DE REVISIÓN DE LA CGR</v>
      </c>
      <c r="AE558" s="113" t="s">
        <v>1413</v>
      </c>
      <c r="AF558" s="98" t="str">
        <f t="shared" si="152"/>
        <v>H1Denuncia2021-216384</v>
      </c>
      <c r="AG558" s="78">
        <f t="shared" si="153"/>
        <v>2</v>
      </c>
      <c r="AH558" s="78" t="str">
        <f t="shared" si="154"/>
        <v>H1Denuncia2021-216384 - 2</v>
      </c>
      <c r="AI558" s="92">
        <f t="shared" si="155"/>
        <v>5</v>
      </c>
      <c r="AJ558" s="92">
        <f t="shared" si="156"/>
        <v>5</v>
      </c>
      <c r="AK558" s="92" t="str">
        <f t="shared" si="157"/>
        <v>H1Denuncia2021-216384.</v>
      </c>
      <c r="AL558" s="92" t="str">
        <f t="shared" si="158"/>
        <v>H1Denuncia2021-216384</v>
      </c>
      <c r="AM558" s="83"/>
      <c r="AN558" s="84"/>
      <c r="AO558" s="77"/>
    </row>
    <row r="559" spans="1:41" s="11" customFormat="1" ht="291.95" customHeight="1" x14ac:dyDescent="0.2">
      <c r="A559" s="110">
        <f>IF(ISBLANK(F559),"",COUNTA($F$2:F559))</f>
        <v>418</v>
      </c>
      <c r="B559" s="111">
        <f t="shared" si="160"/>
        <v>558</v>
      </c>
      <c r="C559" s="111">
        <v>2022</v>
      </c>
      <c r="D559" s="111" t="s">
        <v>2498</v>
      </c>
      <c r="E559" s="111" t="s">
        <v>408</v>
      </c>
      <c r="F559" s="111" t="s">
        <v>408</v>
      </c>
      <c r="G559" s="113" t="s">
        <v>1180</v>
      </c>
      <c r="H559" s="146" t="s">
        <v>1360</v>
      </c>
      <c r="I559" s="146" t="s">
        <v>1392</v>
      </c>
      <c r="J559" s="119" t="s">
        <v>1730</v>
      </c>
      <c r="K559" s="119" t="s">
        <v>1731</v>
      </c>
      <c r="L559" s="151" t="s">
        <v>1732</v>
      </c>
      <c r="M559" s="151">
        <v>2</v>
      </c>
      <c r="N559" s="161">
        <v>45139</v>
      </c>
      <c r="O559" s="161">
        <v>45230</v>
      </c>
      <c r="P559" s="118">
        <f t="shared" si="159"/>
        <v>13</v>
      </c>
      <c r="Q559" s="111" t="s">
        <v>1401</v>
      </c>
      <c r="R559" s="145" t="s">
        <v>1734</v>
      </c>
      <c r="S559" s="111">
        <v>2</v>
      </c>
      <c r="T559" s="146" t="s">
        <v>1853</v>
      </c>
      <c r="U559" s="120">
        <v>45322</v>
      </c>
      <c r="V559" s="121">
        <f t="shared" si="161"/>
        <v>3.0666666666666669</v>
      </c>
      <c r="W559" s="122">
        <f t="shared" si="162"/>
        <v>100</v>
      </c>
      <c r="X559" s="123">
        <f t="shared" si="163"/>
        <v>13</v>
      </c>
      <c r="Y559" s="123">
        <f t="shared" si="164"/>
        <v>13</v>
      </c>
      <c r="Z559" s="123">
        <f t="shared" si="165"/>
        <v>13</v>
      </c>
      <c r="AA559" s="111"/>
      <c r="AB559" s="111" t="str">
        <f t="shared" si="149"/>
        <v>CUMPLIDA</v>
      </c>
      <c r="AC559" s="111" t="str">
        <f t="shared" si="150"/>
        <v>CUMPLIDO</v>
      </c>
      <c r="AD559" s="111" t="str">
        <f t="shared" si="151"/>
        <v>CUMPLIDA PENDIENTE DE REVISIÓN DE LA CGR</v>
      </c>
      <c r="AE559" s="113" t="s">
        <v>1391</v>
      </c>
      <c r="AF559" s="98" t="str">
        <f t="shared" si="152"/>
        <v>H1ACGuaviare</v>
      </c>
      <c r="AG559" s="78">
        <f t="shared" si="153"/>
        <v>1</v>
      </c>
      <c r="AH559" s="78" t="str">
        <f t="shared" si="154"/>
        <v>H1ACGuaviare - 1</v>
      </c>
      <c r="AI559" s="92">
        <f t="shared" si="155"/>
        <v>5</v>
      </c>
      <c r="AJ559" s="92">
        <f t="shared" si="156"/>
        <v>5</v>
      </c>
      <c r="AK559" s="92" t="str">
        <f t="shared" si="157"/>
        <v>H1ACGuaviare.</v>
      </c>
      <c r="AL559" s="92" t="str">
        <f t="shared" si="158"/>
        <v>H1ACGuaviare</v>
      </c>
      <c r="AM559" s="83"/>
      <c r="AN559" s="84"/>
      <c r="AO559" s="77"/>
    </row>
    <row r="560" spans="1:41" s="11" customFormat="1" ht="291.95" customHeight="1" x14ac:dyDescent="0.2">
      <c r="A560" s="110" t="str">
        <f>IF(ISBLANK(F560),"",COUNTA($F$2:F560))</f>
        <v/>
      </c>
      <c r="B560" s="111">
        <f t="shared" si="160"/>
        <v>559</v>
      </c>
      <c r="C560" s="111">
        <v>2022</v>
      </c>
      <c r="D560" s="111" t="s">
        <v>2498</v>
      </c>
      <c r="E560" s="111"/>
      <c r="F560" s="111"/>
      <c r="G560" s="113" t="s">
        <v>1180</v>
      </c>
      <c r="H560" s="146" t="s">
        <v>1362</v>
      </c>
      <c r="I560" s="146" t="s">
        <v>1392</v>
      </c>
      <c r="J560" s="119" t="s">
        <v>1304</v>
      </c>
      <c r="K560" s="119" t="s">
        <v>1305</v>
      </c>
      <c r="L560" s="151" t="s">
        <v>1306</v>
      </c>
      <c r="M560" s="151">
        <v>1</v>
      </c>
      <c r="N560" s="161">
        <v>44767</v>
      </c>
      <c r="O560" s="161">
        <v>44865</v>
      </c>
      <c r="P560" s="118">
        <f t="shared" si="159"/>
        <v>14</v>
      </c>
      <c r="Q560" s="111" t="s">
        <v>1307</v>
      </c>
      <c r="R560" s="111" t="s">
        <v>1721</v>
      </c>
      <c r="S560" s="111">
        <v>1</v>
      </c>
      <c r="T560" s="146" t="s">
        <v>1404</v>
      </c>
      <c r="U560" s="120"/>
      <c r="V560" s="121">
        <f t="shared" si="161"/>
        <v>-1495.5</v>
      </c>
      <c r="W560" s="122">
        <f t="shared" si="162"/>
        <v>100</v>
      </c>
      <c r="X560" s="123">
        <f t="shared" si="163"/>
        <v>14</v>
      </c>
      <c r="Y560" s="123">
        <f t="shared" si="164"/>
        <v>14</v>
      </c>
      <c r="Z560" s="123">
        <f t="shared" si="165"/>
        <v>14</v>
      </c>
      <c r="AA560" s="111"/>
      <c r="AB560" s="111" t="str">
        <f t="shared" si="149"/>
        <v>CUMPLIDA</v>
      </c>
      <c r="AC560" s="111" t="str">
        <f t="shared" si="150"/>
        <v/>
      </c>
      <c r="AD560" s="111" t="str">
        <f t="shared" si="151"/>
        <v>CUMPLIDA PENDIENTE DE REVISIÓN DE LA CGR</v>
      </c>
      <c r="AE560" s="113" t="s">
        <v>1391</v>
      </c>
      <c r="AF560" s="98" t="str">
        <f t="shared" si="152"/>
        <v>H1ACGuaviare</v>
      </c>
      <c r="AG560" s="78">
        <f t="shared" si="153"/>
        <v>2</v>
      </c>
      <c r="AH560" s="78" t="str">
        <f t="shared" si="154"/>
        <v>H1ACGuaviare - 2</v>
      </c>
      <c r="AI560" s="92">
        <f t="shared" si="155"/>
        <v>5</v>
      </c>
      <c r="AJ560" s="92">
        <f t="shared" si="156"/>
        <v>5</v>
      </c>
      <c r="AK560" s="92" t="str">
        <f t="shared" si="157"/>
        <v>H1ACGuaviare.</v>
      </c>
      <c r="AL560" s="92" t="str">
        <f t="shared" si="158"/>
        <v>H1ACGuaviare</v>
      </c>
      <c r="AM560" s="83"/>
      <c r="AN560" s="84"/>
      <c r="AO560" s="77"/>
    </row>
    <row r="561" spans="1:41" s="11" customFormat="1" ht="291.95" customHeight="1" x14ac:dyDescent="0.2">
      <c r="A561" s="110" t="str">
        <f>IF(ISBLANK(F561),"",COUNTA($F$2:F561))</f>
        <v/>
      </c>
      <c r="B561" s="111">
        <f t="shared" si="160"/>
        <v>560</v>
      </c>
      <c r="C561" s="111">
        <v>2022</v>
      </c>
      <c r="D561" s="111" t="s">
        <v>2498</v>
      </c>
      <c r="E561" s="111"/>
      <c r="F561" s="111"/>
      <c r="G561" s="113" t="s">
        <v>1180</v>
      </c>
      <c r="H561" s="146" t="s">
        <v>1363</v>
      </c>
      <c r="I561" s="146" t="s">
        <v>1361</v>
      </c>
      <c r="J561" s="119" t="s">
        <v>1304</v>
      </c>
      <c r="K561" s="119" t="s">
        <v>1305</v>
      </c>
      <c r="L561" s="151" t="s">
        <v>1309</v>
      </c>
      <c r="M561" s="151">
        <v>1</v>
      </c>
      <c r="N561" s="161">
        <v>44767</v>
      </c>
      <c r="O561" s="161">
        <v>44865</v>
      </c>
      <c r="P561" s="118">
        <f t="shared" si="159"/>
        <v>14</v>
      </c>
      <c r="Q561" s="111" t="s">
        <v>1307</v>
      </c>
      <c r="R561" s="111" t="s">
        <v>1721</v>
      </c>
      <c r="S561" s="111">
        <v>1</v>
      </c>
      <c r="T561" s="146" t="s">
        <v>1404</v>
      </c>
      <c r="U561" s="120"/>
      <c r="V561" s="121">
        <f t="shared" si="161"/>
        <v>-1495.5</v>
      </c>
      <c r="W561" s="122">
        <f t="shared" si="162"/>
        <v>100</v>
      </c>
      <c r="X561" s="123">
        <f t="shared" si="163"/>
        <v>14</v>
      </c>
      <c r="Y561" s="123">
        <f t="shared" si="164"/>
        <v>14</v>
      </c>
      <c r="Z561" s="123">
        <f t="shared" si="165"/>
        <v>14</v>
      </c>
      <c r="AA561" s="111"/>
      <c r="AB561" s="111" t="str">
        <f t="shared" si="149"/>
        <v>CUMPLIDA</v>
      </c>
      <c r="AC561" s="111" t="str">
        <f t="shared" si="150"/>
        <v/>
      </c>
      <c r="AD561" s="111" t="str">
        <f t="shared" si="151"/>
        <v>CUMPLIDA PENDIENTE DE REVISIÓN DE LA CGR</v>
      </c>
      <c r="AE561" s="113" t="s">
        <v>1391</v>
      </c>
      <c r="AF561" s="98" t="str">
        <f t="shared" si="152"/>
        <v>H1ACGuaviare</v>
      </c>
      <c r="AG561" s="78">
        <f t="shared" si="153"/>
        <v>3</v>
      </c>
      <c r="AH561" s="78" t="str">
        <f t="shared" si="154"/>
        <v>H1ACGuaviare - 3</v>
      </c>
      <c r="AI561" s="92">
        <f t="shared" si="155"/>
        <v>5</v>
      </c>
      <c r="AJ561" s="92">
        <f t="shared" si="156"/>
        <v>5</v>
      </c>
      <c r="AK561" s="92" t="str">
        <f t="shared" si="157"/>
        <v>H1ACGuaviare.</v>
      </c>
      <c r="AL561" s="92" t="str">
        <f t="shared" si="158"/>
        <v>H1ACGuaviare</v>
      </c>
      <c r="AM561" s="83"/>
      <c r="AN561" s="84"/>
      <c r="AO561" s="77"/>
    </row>
    <row r="562" spans="1:41" s="11" customFormat="1" ht="291.95" customHeight="1" x14ac:dyDescent="0.2">
      <c r="A562" s="110" t="str">
        <f>IF(ISBLANK(F562),"",COUNTA($F$2:F562))</f>
        <v/>
      </c>
      <c r="B562" s="111">
        <f t="shared" si="160"/>
        <v>561</v>
      </c>
      <c r="C562" s="111">
        <v>2022</v>
      </c>
      <c r="D562" s="111" t="s">
        <v>2498</v>
      </c>
      <c r="E562" s="111"/>
      <c r="F562" s="111"/>
      <c r="G562" s="113" t="s">
        <v>1180</v>
      </c>
      <c r="H562" s="146" t="s">
        <v>1364</v>
      </c>
      <c r="I562" s="146" t="s">
        <v>1392</v>
      </c>
      <c r="J562" s="119" t="s">
        <v>1304</v>
      </c>
      <c r="K562" s="119" t="s">
        <v>1365</v>
      </c>
      <c r="L562" s="151" t="s">
        <v>1312</v>
      </c>
      <c r="M562" s="151">
        <v>1</v>
      </c>
      <c r="N562" s="161">
        <v>44865</v>
      </c>
      <c r="O562" s="161">
        <v>44926</v>
      </c>
      <c r="P562" s="118">
        <f t="shared" si="159"/>
        <v>8.7142857142857135</v>
      </c>
      <c r="Q562" s="111" t="s">
        <v>1320</v>
      </c>
      <c r="R562" s="111" t="s">
        <v>1814</v>
      </c>
      <c r="S562" s="111">
        <v>1</v>
      </c>
      <c r="T562" s="146" t="s">
        <v>1404</v>
      </c>
      <c r="U562" s="120">
        <v>45407</v>
      </c>
      <c r="V562" s="121">
        <f t="shared" si="161"/>
        <v>16.033333333333335</v>
      </c>
      <c r="W562" s="122">
        <f t="shared" si="162"/>
        <v>100</v>
      </c>
      <c r="X562" s="123">
        <f t="shared" si="163"/>
        <v>8.7142857142857135</v>
      </c>
      <c r="Y562" s="123">
        <f t="shared" si="164"/>
        <v>8.7142857142857135</v>
      </c>
      <c r="Z562" s="123">
        <f t="shared" si="165"/>
        <v>8.7142857142857135</v>
      </c>
      <c r="AA562" s="111"/>
      <c r="AB562" s="111" t="str">
        <f t="shared" si="149"/>
        <v>CUMPLIDA</v>
      </c>
      <c r="AC562" s="111" t="str">
        <f t="shared" si="150"/>
        <v/>
      </c>
      <c r="AD562" s="111" t="str">
        <f t="shared" si="151"/>
        <v>CUMPLIDA PENDIENTE DE REVISIÓN DE LA CGR</v>
      </c>
      <c r="AE562" s="113" t="s">
        <v>1391</v>
      </c>
      <c r="AF562" s="98" t="str">
        <f t="shared" si="152"/>
        <v>H1ACGuaviare</v>
      </c>
      <c r="AG562" s="78">
        <f t="shared" si="153"/>
        <v>4</v>
      </c>
      <c r="AH562" s="78" t="str">
        <f t="shared" si="154"/>
        <v>H1ACGuaviare - 4</v>
      </c>
      <c r="AI562" s="92">
        <f t="shared" si="155"/>
        <v>5</v>
      </c>
      <c r="AJ562" s="92">
        <f t="shared" si="156"/>
        <v>5</v>
      </c>
      <c r="AK562" s="92" t="str">
        <f t="shared" si="157"/>
        <v>H1ACGuaviare.</v>
      </c>
      <c r="AL562" s="92" t="str">
        <f t="shared" si="158"/>
        <v>H1ACGuaviare</v>
      </c>
      <c r="AM562" s="83"/>
      <c r="AN562" s="84"/>
      <c r="AO562" s="77"/>
    </row>
    <row r="563" spans="1:41" s="11" customFormat="1" ht="291.95" customHeight="1" x14ac:dyDescent="0.2">
      <c r="A563" s="110">
        <f>IF(ISBLANK(F563),"",COUNTA($F$2:F563))</f>
        <v>419</v>
      </c>
      <c r="B563" s="111">
        <f t="shared" si="160"/>
        <v>562</v>
      </c>
      <c r="C563" s="111">
        <v>2022</v>
      </c>
      <c r="D563" s="111" t="s">
        <v>2498</v>
      </c>
      <c r="E563" s="111" t="s">
        <v>408</v>
      </c>
      <c r="F563" s="111" t="s">
        <v>408</v>
      </c>
      <c r="G563" s="113" t="s">
        <v>1152</v>
      </c>
      <c r="H563" s="146" t="s">
        <v>1366</v>
      </c>
      <c r="I563" s="146" t="s">
        <v>1367</v>
      </c>
      <c r="J563" s="119" t="s">
        <v>1730</v>
      </c>
      <c r="K563" s="119" t="s">
        <v>1731</v>
      </c>
      <c r="L563" s="151" t="s">
        <v>1732</v>
      </c>
      <c r="M563" s="151">
        <v>2</v>
      </c>
      <c r="N563" s="161">
        <v>45139</v>
      </c>
      <c r="O563" s="160">
        <v>45230</v>
      </c>
      <c r="P563" s="118">
        <f t="shared" si="159"/>
        <v>13</v>
      </c>
      <c r="Q563" s="111" t="s">
        <v>1053</v>
      </c>
      <c r="R563" s="145" t="s">
        <v>1734</v>
      </c>
      <c r="S563" s="111">
        <v>2</v>
      </c>
      <c r="T563" s="146" t="s">
        <v>1853</v>
      </c>
      <c r="U563" s="120">
        <v>45344</v>
      </c>
      <c r="V563" s="121">
        <f t="shared" si="161"/>
        <v>3.8</v>
      </c>
      <c r="W563" s="122">
        <f t="shared" si="162"/>
        <v>100</v>
      </c>
      <c r="X563" s="123">
        <f t="shared" si="163"/>
        <v>13</v>
      </c>
      <c r="Y563" s="123">
        <f t="shared" si="164"/>
        <v>13</v>
      </c>
      <c r="Z563" s="123">
        <f t="shared" si="165"/>
        <v>13</v>
      </c>
      <c r="AA563" s="111"/>
      <c r="AB563" s="111" t="str">
        <f t="shared" si="149"/>
        <v>CUMPLIDA</v>
      </c>
      <c r="AC563" s="111" t="str">
        <f t="shared" si="150"/>
        <v>CUMPLIDO</v>
      </c>
      <c r="AD563" s="111" t="str">
        <f t="shared" si="151"/>
        <v>CUMPLIDA PENDIENTE DE REVISIÓN DE LA CGR</v>
      </c>
      <c r="AE563" s="113" t="s">
        <v>1391</v>
      </c>
      <c r="AF563" s="98" t="str">
        <f t="shared" si="152"/>
        <v>H4ACGuaviare</v>
      </c>
      <c r="AG563" s="78">
        <f t="shared" si="153"/>
        <v>1</v>
      </c>
      <c r="AH563" s="78" t="str">
        <f t="shared" si="154"/>
        <v>H4ACGuaviare - 1</v>
      </c>
      <c r="AI563" s="92">
        <f t="shared" si="155"/>
        <v>5</v>
      </c>
      <c r="AJ563" s="92">
        <f t="shared" si="156"/>
        <v>5</v>
      </c>
      <c r="AK563" s="92" t="str">
        <f t="shared" si="157"/>
        <v>H4ACGuaviare.</v>
      </c>
      <c r="AL563" s="92" t="str">
        <f t="shared" si="158"/>
        <v>H4ACGuaviare</v>
      </c>
      <c r="AM563" s="83"/>
      <c r="AN563" s="84"/>
      <c r="AO563" s="77"/>
    </row>
    <row r="564" spans="1:41" s="11" customFormat="1" ht="291.95" customHeight="1" x14ac:dyDescent="0.2">
      <c r="A564" s="110" t="str">
        <f>IF(ISBLANK(F564),"",COUNTA($F$2:F564))</f>
        <v/>
      </c>
      <c r="B564" s="111">
        <f t="shared" si="160"/>
        <v>563</v>
      </c>
      <c r="C564" s="111">
        <v>2022</v>
      </c>
      <c r="D564" s="111" t="s">
        <v>2498</v>
      </c>
      <c r="E564" s="111"/>
      <c r="F564" s="111"/>
      <c r="G564" s="113" t="s">
        <v>1152</v>
      </c>
      <c r="H564" s="146" t="s">
        <v>1368</v>
      </c>
      <c r="I564" s="146" t="s">
        <v>1367</v>
      </c>
      <c r="J564" s="149" t="s">
        <v>1730</v>
      </c>
      <c r="K564" s="149" t="s">
        <v>1731</v>
      </c>
      <c r="L564" s="145" t="s">
        <v>1823</v>
      </c>
      <c r="M564" s="151">
        <v>2</v>
      </c>
      <c r="N564" s="150">
        <v>45139</v>
      </c>
      <c r="O564" s="150">
        <v>45230</v>
      </c>
      <c r="P564" s="118">
        <f t="shared" si="159"/>
        <v>13</v>
      </c>
      <c r="Q564" s="111" t="s">
        <v>1053</v>
      </c>
      <c r="R564" s="111" t="s">
        <v>1734</v>
      </c>
      <c r="S564" s="111">
        <v>2</v>
      </c>
      <c r="T564" s="119" t="s">
        <v>2105</v>
      </c>
      <c r="U564" s="120">
        <v>45344</v>
      </c>
      <c r="V564" s="121">
        <f t="shared" si="161"/>
        <v>3.8</v>
      </c>
      <c r="W564" s="122">
        <f t="shared" si="162"/>
        <v>100</v>
      </c>
      <c r="X564" s="123">
        <f t="shared" si="163"/>
        <v>13</v>
      </c>
      <c r="Y564" s="123">
        <f t="shared" si="164"/>
        <v>13</v>
      </c>
      <c r="Z564" s="123">
        <f t="shared" si="165"/>
        <v>13</v>
      </c>
      <c r="AA564" s="111"/>
      <c r="AB564" s="111" t="str">
        <f t="shared" si="149"/>
        <v>CUMPLIDA</v>
      </c>
      <c r="AC564" s="111" t="str">
        <f t="shared" si="150"/>
        <v/>
      </c>
      <c r="AD564" s="111" t="str">
        <f t="shared" si="151"/>
        <v>CUMPLIDA PENDIENTE DE REVISIÓN DE LA CGR</v>
      </c>
      <c r="AE564" s="113" t="s">
        <v>1391</v>
      </c>
      <c r="AF564" s="98" t="str">
        <f t="shared" si="152"/>
        <v>H4ACGuaviare</v>
      </c>
      <c r="AG564" s="78">
        <f t="shared" si="153"/>
        <v>2</v>
      </c>
      <c r="AH564" s="78" t="str">
        <f t="shared" si="154"/>
        <v>H4ACGuaviare - 2</v>
      </c>
      <c r="AI564" s="92">
        <f t="shared" si="155"/>
        <v>5</v>
      </c>
      <c r="AJ564" s="92">
        <f t="shared" si="156"/>
        <v>5</v>
      </c>
      <c r="AK564" s="92" t="str">
        <f t="shared" si="157"/>
        <v>H4ACGuaviare.</v>
      </c>
      <c r="AL564" s="92" t="str">
        <f t="shared" si="158"/>
        <v>H4ACGuaviare</v>
      </c>
      <c r="AM564" s="83"/>
      <c r="AN564" s="84"/>
      <c r="AO564" s="77"/>
    </row>
    <row r="565" spans="1:41" s="11" customFormat="1" ht="291.95" customHeight="1" x14ac:dyDescent="0.2">
      <c r="A565" s="110">
        <f>IF(ISBLANK(F565),"",COUNTA($F$2:F565))</f>
        <v>420</v>
      </c>
      <c r="B565" s="111">
        <f t="shared" si="160"/>
        <v>564</v>
      </c>
      <c r="C565" s="111">
        <v>2022</v>
      </c>
      <c r="D565" s="111" t="s">
        <v>2497</v>
      </c>
      <c r="E565" s="111" t="s">
        <v>637</v>
      </c>
      <c r="F565" s="111" t="s">
        <v>407</v>
      </c>
      <c r="G565" s="113" t="s">
        <v>1393</v>
      </c>
      <c r="H565" s="146" t="s">
        <v>1369</v>
      </c>
      <c r="I565" s="146" t="s">
        <v>1370</v>
      </c>
      <c r="J565" s="119" t="s">
        <v>1300</v>
      </c>
      <c r="K565" s="119" t="s">
        <v>1301</v>
      </c>
      <c r="L565" s="151" t="s">
        <v>1302</v>
      </c>
      <c r="M565" s="151">
        <v>5</v>
      </c>
      <c r="N565" s="161">
        <v>44767</v>
      </c>
      <c r="O565" s="160">
        <v>44895</v>
      </c>
      <c r="P565" s="118">
        <f t="shared" si="159"/>
        <v>18.285714285714285</v>
      </c>
      <c r="Q565" s="111" t="s">
        <v>1546</v>
      </c>
      <c r="R565" s="111" t="s">
        <v>1817</v>
      </c>
      <c r="S565" s="111">
        <v>5</v>
      </c>
      <c r="T565" s="146" t="s">
        <v>1547</v>
      </c>
      <c r="U565" s="120">
        <v>44895</v>
      </c>
      <c r="V565" s="121">
        <f t="shared" si="161"/>
        <v>0</v>
      </c>
      <c r="W565" s="122">
        <f t="shared" si="162"/>
        <v>100</v>
      </c>
      <c r="X565" s="123">
        <f t="shared" si="163"/>
        <v>18.285714285714285</v>
      </c>
      <c r="Y565" s="123">
        <f t="shared" si="164"/>
        <v>18.285714285714285</v>
      </c>
      <c r="Z565" s="123">
        <f t="shared" si="165"/>
        <v>18.285714285714285</v>
      </c>
      <c r="AA565" s="111"/>
      <c r="AB565" s="111" t="str">
        <f t="shared" si="149"/>
        <v>CUMPLIDA</v>
      </c>
      <c r="AC565" s="111" t="str">
        <f t="shared" si="150"/>
        <v>CUMPLIDO</v>
      </c>
      <c r="AD565" s="111" t="str">
        <f t="shared" si="151"/>
        <v>CUMPLIDA PENDIENTE DE REVISIÓN DE LA CGR</v>
      </c>
      <c r="AE565" s="113" t="s">
        <v>1391</v>
      </c>
      <c r="AF565" s="98" t="str">
        <f t="shared" si="152"/>
        <v>H5ACGuaviare</v>
      </c>
      <c r="AG565" s="78">
        <f t="shared" si="153"/>
        <v>1</v>
      </c>
      <c r="AH565" s="78" t="str">
        <f t="shared" si="154"/>
        <v>H5ACGuaviare - 1</v>
      </c>
      <c r="AI565" s="92">
        <f t="shared" si="155"/>
        <v>5</v>
      </c>
      <c r="AJ565" s="92">
        <f t="shared" si="156"/>
        <v>5</v>
      </c>
      <c r="AK565" s="92" t="str">
        <f t="shared" si="157"/>
        <v>H5ACGuaviare.</v>
      </c>
      <c r="AL565" s="92" t="str">
        <f t="shared" si="158"/>
        <v>H5ACGuaviare</v>
      </c>
      <c r="AM565" s="83"/>
      <c r="AN565" s="84"/>
      <c r="AO565" s="77"/>
    </row>
    <row r="566" spans="1:41" s="11" customFormat="1" ht="291.95" customHeight="1" x14ac:dyDescent="0.2">
      <c r="A566" s="110">
        <f>IF(ISBLANK(F566),"",COUNTA($F$2:F566))</f>
        <v>421</v>
      </c>
      <c r="B566" s="111">
        <f t="shared" si="160"/>
        <v>565</v>
      </c>
      <c r="C566" s="111">
        <v>2022</v>
      </c>
      <c r="D566" s="111" t="s">
        <v>2501</v>
      </c>
      <c r="E566" s="111" t="s">
        <v>637</v>
      </c>
      <c r="F566" s="111" t="s">
        <v>407</v>
      </c>
      <c r="G566" s="113" t="s">
        <v>1394</v>
      </c>
      <c r="H566" s="146" t="s">
        <v>1371</v>
      </c>
      <c r="I566" s="146" t="s">
        <v>1372</v>
      </c>
      <c r="J566" s="119" t="s">
        <v>1373</v>
      </c>
      <c r="K566" s="119" t="s">
        <v>1374</v>
      </c>
      <c r="L566" s="151" t="s">
        <v>1375</v>
      </c>
      <c r="M566" s="151">
        <v>1</v>
      </c>
      <c r="N566" s="161">
        <v>44767</v>
      </c>
      <c r="O566" s="160">
        <v>44895</v>
      </c>
      <c r="P566" s="118">
        <f t="shared" si="159"/>
        <v>18.285714285714285</v>
      </c>
      <c r="Q566" s="111" t="s">
        <v>1390</v>
      </c>
      <c r="R566" s="111" t="s">
        <v>1721</v>
      </c>
      <c r="S566" s="111">
        <v>1</v>
      </c>
      <c r="T566" s="146" t="s">
        <v>1404</v>
      </c>
      <c r="U566" s="120">
        <v>45471</v>
      </c>
      <c r="V566" s="121">
        <f t="shared" si="161"/>
        <v>19.2</v>
      </c>
      <c r="W566" s="122">
        <f t="shared" si="162"/>
        <v>100</v>
      </c>
      <c r="X566" s="123">
        <f t="shared" si="163"/>
        <v>18.285714285714285</v>
      </c>
      <c r="Y566" s="123">
        <f t="shared" si="164"/>
        <v>18.285714285714285</v>
      </c>
      <c r="Z566" s="123">
        <f t="shared" si="165"/>
        <v>18.285714285714285</v>
      </c>
      <c r="AA566" s="111"/>
      <c r="AB566" s="111" t="str">
        <f t="shared" si="149"/>
        <v>CUMPLIDA</v>
      </c>
      <c r="AC566" s="111" t="str">
        <f t="shared" si="150"/>
        <v>CUMPLIDO</v>
      </c>
      <c r="AD566" s="111" t="str">
        <f t="shared" si="151"/>
        <v>CUMPLIDA PENDIENTE DE REVISIÓN DE LA CGR</v>
      </c>
      <c r="AE566" s="113" t="s">
        <v>1391</v>
      </c>
      <c r="AF566" s="98" t="str">
        <f t="shared" si="152"/>
        <v>H6ACGuaviare</v>
      </c>
      <c r="AG566" s="78">
        <f t="shared" si="153"/>
        <v>1</v>
      </c>
      <c r="AH566" s="78" t="str">
        <f t="shared" si="154"/>
        <v>H6ACGuaviare - 1</v>
      </c>
      <c r="AI566" s="92">
        <f t="shared" si="155"/>
        <v>5</v>
      </c>
      <c r="AJ566" s="92">
        <f t="shared" si="156"/>
        <v>5</v>
      </c>
      <c r="AK566" s="92" t="str">
        <f t="shared" si="157"/>
        <v>H6ACGuaviare.</v>
      </c>
      <c r="AL566" s="92" t="str">
        <f t="shared" si="158"/>
        <v>H6ACGuaviare</v>
      </c>
      <c r="AM566" s="83"/>
      <c r="AN566" s="84"/>
      <c r="AO566" s="77"/>
    </row>
    <row r="567" spans="1:41" s="11" customFormat="1" ht="291.95" customHeight="1" x14ac:dyDescent="0.2">
      <c r="A567" s="110">
        <f>IF(ISBLANK(F567),"",COUNTA($F$2:F567))</f>
        <v>422</v>
      </c>
      <c r="B567" s="111">
        <f t="shared" si="160"/>
        <v>566</v>
      </c>
      <c r="C567" s="111">
        <v>2022</v>
      </c>
      <c r="D567" s="111" t="s">
        <v>2496</v>
      </c>
      <c r="E567" s="111" t="s">
        <v>637</v>
      </c>
      <c r="F567" s="111" t="s">
        <v>407</v>
      </c>
      <c r="G567" s="113" t="s">
        <v>1180</v>
      </c>
      <c r="H567" s="146" t="s">
        <v>2503</v>
      </c>
      <c r="I567" s="146" t="s">
        <v>1376</v>
      </c>
      <c r="J567" s="119" t="s">
        <v>1377</v>
      </c>
      <c r="K567" s="119" t="s">
        <v>1305</v>
      </c>
      <c r="L567" s="151" t="s">
        <v>1306</v>
      </c>
      <c r="M567" s="151">
        <v>1</v>
      </c>
      <c r="N567" s="161">
        <v>44767</v>
      </c>
      <c r="O567" s="160">
        <v>44865</v>
      </c>
      <c r="P567" s="118">
        <f t="shared" si="159"/>
        <v>14</v>
      </c>
      <c r="Q567" s="111" t="s">
        <v>1307</v>
      </c>
      <c r="R567" s="111" t="s">
        <v>1721</v>
      </c>
      <c r="S567" s="111">
        <v>1</v>
      </c>
      <c r="T567" s="146" t="s">
        <v>2708</v>
      </c>
      <c r="U567" s="120"/>
      <c r="V567" s="121">
        <f t="shared" si="161"/>
        <v>-1495.5</v>
      </c>
      <c r="W567" s="122">
        <f t="shared" si="162"/>
        <v>100</v>
      </c>
      <c r="X567" s="123">
        <f t="shared" si="163"/>
        <v>14</v>
      </c>
      <c r="Y567" s="123">
        <f t="shared" si="164"/>
        <v>14</v>
      </c>
      <c r="Z567" s="123">
        <f t="shared" si="165"/>
        <v>14</v>
      </c>
      <c r="AA567" s="111"/>
      <c r="AB567" s="111" t="str">
        <f t="shared" si="149"/>
        <v>CUMPLIDA</v>
      </c>
      <c r="AC567" s="111" t="str">
        <f t="shared" si="150"/>
        <v>CUMPLIDO</v>
      </c>
      <c r="AD567" s="111" t="str">
        <f t="shared" si="151"/>
        <v>CUMPLIDA PENDIENTE DE REVISIÓN DE LA CGR</v>
      </c>
      <c r="AE567" s="113" t="s">
        <v>1391</v>
      </c>
      <c r="AF567" s="98" t="str">
        <f t="shared" si="152"/>
        <v>H7ACGuaviare</v>
      </c>
      <c r="AG567" s="78">
        <f t="shared" si="153"/>
        <v>1</v>
      </c>
      <c r="AH567" s="78" t="str">
        <f t="shared" si="154"/>
        <v>H7ACGuaviare - 1</v>
      </c>
      <c r="AI567" s="92">
        <f t="shared" si="155"/>
        <v>5</v>
      </c>
      <c r="AJ567" s="92">
        <f t="shared" si="156"/>
        <v>5</v>
      </c>
      <c r="AK567" s="92" t="str">
        <f t="shared" si="157"/>
        <v>H7ACGuaviare.</v>
      </c>
      <c r="AL567" s="92" t="str">
        <f t="shared" si="158"/>
        <v>H7ACGuaviare</v>
      </c>
      <c r="AM567" s="83"/>
      <c r="AN567" s="84"/>
      <c r="AO567" s="77"/>
    </row>
    <row r="568" spans="1:41" s="11" customFormat="1" ht="291.95" customHeight="1" x14ac:dyDescent="0.2">
      <c r="A568" s="110" t="str">
        <f>IF(ISBLANK(F568),"",COUNTA($F$2:F568))</f>
        <v/>
      </c>
      <c r="B568" s="111">
        <f t="shared" si="160"/>
        <v>567</v>
      </c>
      <c r="C568" s="111">
        <v>2022</v>
      </c>
      <c r="D568" s="111" t="s">
        <v>2496</v>
      </c>
      <c r="E568" s="111"/>
      <c r="F568" s="111"/>
      <c r="G568" s="113" t="s">
        <v>1180</v>
      </c>
      <c r="H568" s="146" t="s">
        <v>2504</v>
      </c>
      <c r="I568" s="146" t="s">
        <v>1376</v>
      </c>
      <c r="J568" s="119" t="s">
        <v>1378</v>
      </c>
      <c r="K568" s="119" t="s">
        <v>1305</v>
      </c>
      <c r="L568" s="151" t="s">
        <v>1309</v>
      </c>
      <c r="M568" s="151">
        <v>1</v>
      </c>
      <c r="N568" s="161">
        <v>44767</v>
      </c>
      <c r="O568" s="160">
        <v>44865</v>
      </c>
      <c r="P568" s="118">
        <f t="shared" si="159"/>
        <v>14</v>
      </c>
      <c r="Q568" s="111" t="s">
        <v>1307</v>
      </c>
      <c r="R568" s="111" t="s">
        <v>1721</v>
      </c>
      <c r="S568" s="111">
        <v>1</v>
      </c>
      <c r="T568" s="146" t="s">
        <v>1404</v>
      </c>
      <c r="U568" s="120"/>
      <c r="V568" s="121">
        <f t="shared" si="161"/>
        <v>-1495.5</v>
      </c>
      <c r="W568" s="122">
        <f t="shared" si="162"/>
        <v>100</v>
      </c>
      <c r="X568" s="123">
        <f t="shared" si="163"/>
        <v>14</v>
      </c>
      <c r="Y568" s="123">
        <f t="shared" si="164"/>
        <v>14</v>
      </c>
      <c r="Z568" s="123">
        <f t="shared" si="165"/>
        <v>14</v>
      </c>
      <c r="AA568" s="111"/>
      <c r="AB568" s="111" t="str">
        <f t="shared" si="149"/>
        <v>CUMPLIDA</v>
      </c>
      <c r="AC568" s="111" t="str">
        <f t="shared" si="150"/>
        <v/>
      </c>
      <c r="AD568" s="111" t="str">
        <f t="shared" si="151"/>
        <v>CUMPLIDA PENDIENTE DE REVISIÓN DE LA CGR</v>
      </c>
      <c r="AE568" s="113" t="s">
        <v>1391</v>
      </c>
      <c r="AF568" s="98" t="str">
        <f t="shared" si="152"/>
        <v>H7ACGuaviare</v>
      </c>
      <c r="AG568" s="78">
        <f t="shared" si="153"/>
        <v>2</v>
      </c>
      <c r="AH568" s="78" t="str">
        <f t="shared" si="154"/>
        <v>H7ACGuaviare - 2</v>
      </c>
      <c r="AI568" s="92">
        <f t="shared" si="155"/>
        <v>5</v>
      </c>
      <c r="AJ568" s="92">
        <f t="shared" si="156"/>
        <v>5</v>
      </c>
      <c r="AK568" s="92" t="str">
        <f t="shared" si="157"/>
        <v>H7ACGuaviare.</v>
      </c>
      <c r="AL568" s="92" t="str">
        <f t="shared" si="158"/>
        <v>H7ACGuaviare</v>
      </c>
      <c r="AM568" s="83"/>
      <c r="AN568" s="84"/>
      <c r="AO568" s="77"/>
    </row>
    <row r="569" spans="1:41" s="11" customFormat="1" ht="291.95" customHeight="1" x14ac:dyDescent="0.2">
      <c r="A569" s="110" t="str">
        <f>IF(ISBLANK(F569),"",COUNTA($F$2:F569))</f>
        <v/>
      </c>
      <c r="B569" s="111">
        <f t="shared" si="160"/>
        <v>568</v>
      </c>
      <c r="C569" s="111">
        <v>2022</v>
      </c>
      <c r="D569" s="111" t="s">
        <v>2496</v>
      </c>
      <c r="E569" s="111"/>
      <c r="F569" s="111"/>
      <c r="G569" s="113" t="s">
        <v>1180</v>
      </c>
      <c r="H569" s="146" t="s">
        <v>2505</v>
      </c>
      <c r="I569" s="146" t="s">
        <v>1376</v>
      </c>
      <c r="J569" s="119" t="s">
        <v>1379</v>
      </c>
      <c r="K569" s="119" t="s">
        <v>1311</v>
      </c>
      <c r="L569" s="151" t="s">
        <v>1312</v>
      </c>
      <c r="M569" s="151">
        <v>1</v>
      </c>
      <c r="N569" s="161">
        <v>44865</v>
      </c>
      <c r="O569" s="160">
        <v>44926</v>
      </c>
      <c r="P569" s="118">
        <f t="shared" si="159"/>
        <v>8.7142857142857135</v>
      </c>
      <c r="Q569" s="111" t="s">
        <v>1320</v>
      </c>
      <c r="R569" s="111" t="s">
        <v>1814</v>
      </c>
      <c r="S569" s="111">
        <v>1</v>
      </c>
      <c r="T569" s="146" t="s">
        <v>1404</v>
      </c>
      <c r="U569" s="120">
        <v>45407</v>
      </c>
      <c r="V569" s="121">
        <f t="shared" si="161"/>
        <v>16.033333333333335</v>
      </c>
      <c r="W569" s="122">
        <f t="shared" si="162"/>
        <v>100</v>
      </c>
      <c r="X569" s="123">
        <f t="shared" si="163"/>
        <v>8.7142857142857135</v>
      </c>
      <c r="Y569" s="123">
        <f t="shared" si="164"/>
        <v>8.7142857142857135</v>
      </c>
      <c r="Z569" s="123">
        <f t="shared" si="165"/>
        <v>8.7142857142857135</v>
      </c>
      <c r="AA569" s="111"/>
      <c r="AB569" s="111" t="str">
        <f t="shared" si="149"/>
        <v>CUMPLIDA</v>
      </c>
      <c r="AC569" s="111" t="str">
        <f t="shared" si="150"/>
        <v/>
      </c>
      <c r="AD569" s="111" t="str">
        <f t="shared" si="151"/>
        <v>CUMPLIDA PENDIENTE DE REVISIÓN DE LA CGR</v>
      </c>
      <c r="AE569" s="113" t="s">
        <v>1391</v>
      </c>
      <c r="AF569" s="98" t="str">
        <f t="shared" si="152"/>
        <v>H7ACGuaviare</v>
      </c>
      <c r="AG569" s="78">
        <f t="shared" si="153"/>
        <v>3</v>
      </c>
      <c r="AH569" s="78" t="str">
        <f t="shared" si="154"/>
        <v>H7ACGuaviare - 3</v>
      </c>
      <c r="AI569" s="92">
        <f t="shared" si="155"/>
        <v>5</v>
      </c>
      <c r="AJ569" s="92">
        <f t="shared" si="156"/>
        <v>5</v>
      </c>
      <c r="AK569" s="92" t="str">
        <f t="shared" si="157"/>
        <v>H7ACGuaviare.</v>
      </c>
      <c r="AL569" s="92" t="str">
        <f t="shared" si="158"/>
        <v>H7ACGuaviare</v>
      </c>
      <c r="AM569" s="83"/>
      <c r="AN569" s="84"/>
      <c r="AO569" s="77"/>
    </row>
    <row r="570" spans="1:41" s="11" customFormat="1" ht="291.95" customHeight="1" x14ac:dyDescent="0.2">
      <c r="A570" s="110">
        <f>IF(ISBLANK(F570),"",COUNTA($F$2:F570))</f>
        <v>423</v>
      </c>
      <c r="B570" s="111">
        <f t="shared" si="160"/>
        <v>569</v>
      </c>
      <c r="C570" s="111">
        <v>2022</v>
      </c>
      <c r="D570" s="111" t="s">
        <v>2496</v>
      </c>
      <c r="E570" s="111" t="s">
        <v>2466</v>
      </c>
      <c r="F570" s="111" t="s">
        <v>1358</v>
      </c>
      <c r="G570" s="113" t="s">
        <v>1180</v>
      </c>
      <c r="H570" s="146" t="s">
        <v>1380</v>
      </c>
      <c r="I570" s="146" t="s">
        <v>1376</v>
      </c>
      <c r="J570" s="119" t="s">
        <v>1377</v>
      </c>
      <c r="K570" s="119" t="s">
        <v>1305</v>
      </c>
      <c r="L570" s="151" t="s">
        <v>1306</v>
      </c>
      <c r="M570" s="151">
        <v>1</v>
      </c>
      <c r="N570" s="161">
        <v>44767</v>
      </c>
      <c r="O570" s="160">
        <v>44865</v>
      </c>
      <c r="P570" s="118">
        <f t="shared" si="159"/>
        <v>14</v>
      </c>
      <c r="Q570" s="111" t="s">
        <v>1307</v>
      </c>
      <c r="R570" s="111" t="s">
        <v>1721</v>
      </c>
      <c r="S570" s="111">
        <v>1</v>
      </c>
      <c r="T570" s="146" t="s">
        <v>2708</v>
      </c>
      <c r="U570" s="120"/>
      <c r="V570" s="121">
        <f t="shared" si="161"/>
        <v>-1495.5</v>
      </c>
      <c r="W570" s="122">
        <f t="shared" si="162"/>
        <v>100</v>
      </c>
      <c r="X570" s="123">
        <f t="shared" si="163"/>
        <v>14</v>
      </c>
      <c r="Y570" s="123">
        <f t="shared" si="164"/>
        <v>14</v>
      </c>
      <c r="Z570" s="123">
        <f t="shared" si="165"/>
        <v>14</v>
      </c>
      <c r="AA570" s="111"/>
      <c r="AB570" s="111" t="str">
        <f t="shared" si="149"/>
        <v>CUMPLIDA</v>
      </c>
      <c r="AC570" s="111" t="str">
        <f t="shared" si="150"/>
        <v>CUMPLIDO</v>
      </c>
      <c r="AD570" s="111" t="str">
        <f t="shared" si="151"/>
        <v>CUMPLIDA PENDIENTE DE REVISIÓN DE LA CGR</v>
      </c>
      <c r="AE570" s="113" t="s">
        <v>1391</v>
      </c>
      <c r="AF570" s="98" t="str">
        <f t="shared" si="152"/>
        <v>H8ACGuaviare</v>
      </c>
      <c r="AG570" s="78">
        <f t="shared" si="153"/>
        <v>1</v>
      </c>
      <c r="AH570" s="78" t="str">
        <f t="shared" si="154"/>
        <v>H8ACGuaviare - 1</v>
      </c>
      <c r="AI570" s="92">
        <f t="shared" si="155"/>
        <v>5</v>
      </c>
      <c r="AJ570" s="92">
        <f t="shared" si="156"/>
        <v>5</v>
      </c>
      <c r="AK570" s="92" t="str">
        <f t="shared" si="157"/>
        <v>H8ACGuaviare.</v>
      </c>
      <c r="AL570" s="92" t="str">
        <f t="shared" si="158"/>
        <v>H8ACGuaviare</v>
      </c>
      <c r="AM570" s="83"/>
      <c r="AN570" s="84"/>
      <c r="AO570" s="77"/>
    </row>
    <row r="571" spans="1:41" s="11" customFormat="1" ht="291.95" customHeight="1" x14ac:dyDescent="0.2">
      <c r="A571" s="110" t="str">
        <f>IF(ISBLANK(F571),"",COUNTA($F$2:F571))</f>
        <v/>
      </c>
      <c r="B571" s="111">
        <f t="shared" si="160"/>
        <v>570</v>
      </c>
      <c r="C571" s="111">
        <v>2022</v>
      </c>
      <c r="D571" s="111" t="s">
        <v>2496</v>
      </c>
      <c r="E571" s="111"/>
      <c r="F571" s="111"/>
      <c r="G571" s="113" t="s">
        <v>1180</v>
      </c>
      <c r="H571" s="146" t="s">
        <v>1381</v>
      </c>
      <c r="I571" s="146" t="s">
        <v>1376</v>
      </c>
      <c r="J571" s="119" t="s">
        <v>1378</v>
      </c>
      <c r="K571" s="119" t="s">
        <v>1305</v>
      </c>
      <c r="L571" s="151" t="s">
        <v>1309</v>
      </c>
      <c r="M571" s="151">
        <v>1</v>
      </c>
      <c r="N571" s="161">
        <v>44767</v>
      </c>
      <c r="O571" s="160">
        <v>44865</v>
      </c>
      <c r="P571" s="118">
        <f t="shared" si="159"/>
        <v>14</v>
      </c>
      <c r="Q571" s="111" t="s">
        <v>1307</v>
      </c>
      <c r="R571" s="111" t="s">
        <v>1721</v>
      </c>
      <c r="S571" s="111">
        <v>1</v>
      </c>
      <c r="T571" s="146" t="s">
        <v>1404</v>
      </c>
      <c r="U571" s="120"/>
      <c r="V571" s="121">
        <f t="shared" si="161"/>
        <v>-1495.5</v>
      </c>
      <c r="W571" s="122">
        <f t="shared" si="162"/>
        <v>100</v>
      </c>
      <c r="X571" s="123">
        <f t="shared" si="163"/>
        <v>14</v>
      </c>
      <c r="Y571" s="123">
        <f t="shared" si="164"/>
        <v>14</v>
      </c>
      <c r="Z571" s="123">
        <f t="shared" si="165"/>
        <v>14</v>
      </c>
      <c r="AA571" s="111"/>
      <c r="AB571" s="111" t="str">
        <f t="shared" si="149"/>
        <v>CUMPLIDA</v>
      </c>
      <c r="AC571" s="111" t="str">
        <f t="shared" si="150"/>
        <v/>
      </c>
      <c r="AD571" s="111" t="str">
        <f t="shared" si="151"/>
        <v>CUMPLIDA PENDIENTE DE REVISIÓN DE LA CGR</v>
      </c>
      <c r="AE571" s="113" t="s">
        <v>1391</v>
      </c>
      <c r="AF571" s="98" t="str">
        <f t="shared" si="152"/>
        <v>H8ACGuaviare</v>
      </c>
      <c r="AG571" s="78">
        <f t="shared" si="153"/>
        <v>2</v>
      </c>
      <c r="AH571" s="78" t="str">
        <f t="shared" si="154"/>
        <v>H8ACGuaviare - 2</v>
      </c>
      <c r="AI571" s="92">
        <f t="shared" si="155"/>
        <v>5</v>
      </c>
      <c r="AJ571" s="92">
        <f t="shared" si="156"/>
        <v>5</v>
      </c>
      <c r="AK571" s="92" t="str">
        <f t="shared" si="157"/>
        <v>H8ACGuaviare.</v>
      </c>
      <c r="AL571" s="92" t="str">
        <f t="shared" si="158"/>
        <v>H8ACGuaviare</v>
      </c>
      <c r="AM571" s="83"/>
      <c r="AN571" s="84"/>
      <c r="AO571" s="77"/>
    </row>
    <row r="572" spans="1:41" s="11" customFormat="1" ht="291.95" customHeight="1" x14ac:dyDescent="0.2">
      <c r="A572" s="110" t="str">
        <f>IF(ISBLANK(F572),"",COUNTA($F$2:F572))</f>
        <v/>
      </c>
      <c r="B572" s="111">
        <f t="shared" si="160"/>
        <v>571</v>
      </c>
      <c r="C572" s="111">
        <v>2022</v>
      </c>
      <c r="D572" s="111" t="s">
        <v>2496</v>
      </c>
      <c r="E572" s="111"/>
      <c r="F572" s="111"/>
      <c r="G572" s="113" t="s">
        <v>1180</v>
      </c>
      <c r="H572" s="146" t="s">
        <v>1382</v>
      </c>
      <c r="I572" s="146" t="s">
        <v>1376</v>
      </c>
      <c r="J572" s="119" t="s">
        <v>1379</v>
      </c>
      <c r="K572" s="119" t="s">
        <v>1311</v>
      </c>
      <c r="L572" s="151" t="s">
        <v>1312</v>
      </c>
      <c r="M572" s="151">
        <v>1</v>
      </c>
      <c r="N572" s="161">
        <v>44865</v>
      </c>
      <c r="O572" s="160">
        <v>44926</v>
      </c>
      <c r="P572" s="118">
        <f t="shared" si="159"/>
        <v>8.7142857142857135</v>
      </c>
      <c r="Q572" s="111" t="s">
        <v>1320</v>
      </c>
      <c r="R572" s="111" t="s">
        <v>1814</v>
      </c>
      <c r="S572" s="111">
        <v>1</v>
      </c>
      <c r="T572" s="146" t="s">
        <v>1404</v>
      </c>
      <c r="U572" s="120">
        <v>45407</v>
      </c>
      <c r="V572" s="121">
        <f t="shared" si="161"/>
        <v>16.033333333333335</v>
      </c>
      <c r="W572" s="122">
        <f t="shared" si="162"/>
        <v>100</v>
      </c>
      <c r="X572" s="123">
        <f t="shared" si="163"/>
        <v>8.7142857142857135</v>
      </c>
      <c r="Y572" s="123">
        <f t="shared" si="164"/>
        <v>8.7142857142857135</v>
      </c>
      <c r="Z572" s="123">
        <f t="shared" si="165"/>
        <v>8.7142857142857135</v>
      </c>
      <c r="AA572" s="111"/>
      <c r="AB572" s="111" t="str">
        <f t="shared" si="149"/>
        <v>CUMPLIDA</v>
      </c>
      <c r="AC572" s="111" t="str">
        <f t="shared" si="150"/>
        <v/>
      </c>
      <c r="AD572" s="111" t="str">
        <f t="shared" si="151"/>
        <v>CUMPLIDA PENDIENTE DE REVISIÓN DE LA CGR</v>
      </c>
      <c r="AE572" s="113" t="s">
        <v>1391</v>
      </c>
      <c r="AF572" s="98" t="str">
        <f t="shared" si="152"/>
        <v>H8ACGuaviare</v>
      </c>
      <c r="AG572" s="78">
        <f t="shared" si="153"/>
        <v>3</v>
      </c>
      <c r="AH572" s="78" t="str">
        <f t="shared" si="154"/>
        <v>H8ACGuaviare - 3</v>
      </c>
      <c r="AI572" s="92">
        <f t="shared" si="155"/>
        <v>5</v>
      </c>
      <c r="AJ572" s="92">
        <f t="shared" si="156"/>
        <v>5</v>
      </c>
      <c r="AK572" s="92" t="str">
        <f t="shared" si="157"/>
        <v>H8ACGuaviare.</v>
      </c>
      <c r="AL572" s="92" t="str">
        <f t="shared" si="158"/>
        <v>H8ACGuaviare</v>
      </c>
      <c r="AM572" s="83"/>
      <c r="AN572" s="84"/>
      <c r="AO572" s="77"/>
    </row>
    <row r="573" spans="1:41" s="11" customFormat="1" ht="291.95" customHeight="1" x14ac:dyDescent="0.2">
      <c r="A573" s="110">
        <f>IF(ISBLANK(F573),"",COUNTA($F$2:F573))</f>
        <v>424</v>
      </c>
      <c r="B573" s="111">
        <f t="shared" si="160"/>
        <v>572</v>
      </c>
      <c r="C573" s="111">
        <v>2022</v>
      </c>
      <c r="D573" s="111" t="s">
        <v>2498</v>
      </c>
      <c r="E573" s="111" t="s">
        <v>2469</v>
      </c>
      <c r="F573" s="111" t="s">
        <v>1359</v>
      </c>
      <c r="G573" s="113" t="s">
        <v>1180</v>
      </c>
      <c r="H573" s="146" t="s">
        <v>1383</v>
      </c>
      <c r="I573" s="146" t="s">
        <v>1384</v>
      </c>
      <c r="J573" s="146" t="s">
        <v>3372</v>
      </c>
      <c r="K573" s="146" t="s">
        <v>3373</v>
      </c>
      <c r="L573" s="110" t="s">
        <v>3374</v>
      </c>
      <c r="M573" s="110">
        <v>2</v>
      </c>
      <c r="N573" s="162">
        <v>45566</v>
      </c>
      <c r="O573" s="162">
        <v>45657</v>
      </c>
      <c r="P573" s="118">
        <f t="shared" si="159"/>
        <v>13</v>
      </c>
      <c r="Q573" s="111" t="s">
        <v>1053</v>
      </c>
      <c r="R573" s="111" t="s">
        <v>1734</v>
      </c>
      <c r="S573" s="111">
        <v>0</v>
      </c>
      <c r="T573" s="119" t="s">
        <v>3378</v>
      </c>
      <c r="U573" s="120"/>
      <c r="V573" s="121">
        <f t="shared" si="161"/>
        <v>-1521.9</v>
      </c>
      <c r="W573" s="122">
        <f t="shared" si="162"/>
        <v>0</v>
      </c>
      <c r="X573" s="123">
        <f t="shared" si="163"/>
        <v>0</v>
      </c>
      <c r="Y573" s="123">
        <f t="shared" si="164"/>
        <v>0</v>
      </c>
      <c r="Z573" s="123">
        <f t="shared" si="165"/>
        <v>13</v>
      </c>
      <c r="AA573" s="111" t="s">
        <v>3366</v>
      </c>
      <c r="AB573" s="111" t="str">
        <f t="shared" si="149"/>
        <v>PRÓXIMA A VENCER</v>
      </c>
      <c r="AC573" s="111" t="str">
        <f t="shared" si="150"/>
        <v>PRÓXIMO A VENCER</v>
      </c>
      <c r="AD573" s="111" t="str">
        <f t="shared" si="151"/>
        <v>EN EJECUCIÓN</v>
      </c>
      <c r="AE573" s="113" t="s">
        <v>1391</v>
      </c>
      <c r="AF573" s="98" t="str">
        <f t="shared" si="152"/>
        <v>H9ACGuaviare</v>
      </c>
      <c r="AG573" s="78">
        <f t="shared" si="153"/>
        <v>1</v>
      </c>
      <c r="AH573" s="78" t="str">
        <f t="shared" si="154"/>
        <v>H9ACGuaviare - 1</v>
      </c>
      <c r="AI573" s="92">
        <f t="shared" si="155"/>
        <v>2</v>
      </c>
      <c r="AJ573" s="92">
        <f t="shared" si="156"/>
        <v>2</v>
      </c>
      <c r="AK573" s="92" t="str">
        <f t="shared" si="157"/>
        <v>H9ACGuaviare.</v>
      </c>
      <c r="AL573" s="92" t="str">
        <f t="shared" si="158"/>
        <v>H9ACGuaviare</v>
      </c>
      <c r="AM573" s="83"/>
      <c r="AN573" s="84"/>
      <c r="AO573" s="77"/>
    </row>
    <row r="574" spans="1:41" s="11" customFormat="1" ht="291.95" customHeight="1" x14ac:dyDescent="0.2">
      <c r="A574" s="110">
        <f>IF(ISBLANK(F574),"",COUNTA($F$2:F574))</f>
        <v>425</v>
      </c>
      <c r="B574" s="111">
        <f t="shared" si="160"/>
        <v>573</v>
      </c>
      <c r="C574" s="111">
        <v>2022</v>
      </c>
      <c r="D574" s="111" t="s">
        <v>2496</v>
      </c>
      <c r="E574" s="111" t="s">
        <v>2466</v>
      </c>
      <c r="F574" s="111" t="s">
        <v>1358</v>
      </c>
      <c r="G574" s="113" t="s">
        <v>1180</v>
      </c>
      <c r="H574" s="146" t="s">
        <v>1385</v>
      </c>
      <c r="I574" s="146" t="s">
        <v>1386</v>
      </c>
      <c r="J574" s="146" t="s">
        <v>3372</v>
      </c>
      <c r="K574" s="146" t="s">
        <v>3373</v>
      </c>
      <c r="L574" s="110" t="s">
        <v>3374</v>
      </c>
      <c r="M574" s="110">
        <v>2</v>
      </c>
      <c r="N574" s="162">
        <v>45566</v>
      </c>
      <c r="O574" s="162">
        <v>45657</v>
      </c>
      <c r="P574" s="118">
        <f t="shared" si="159"/>
        <v>13</v>
      </c>
      <c r="Q574" s="111" t="s">
        <v>1053</v>
      </c>
      <c r="R574" s="111" t="s">
        <v>1734</v>
      </c>
      <c r="S574" s="111">
        <v>0</v>
      </c>
      <c r="T574" s="119" t="s">
        <v>3378</v>
      </c>
      <c r="U574" s="120"/>
      <c r="V574" s="121">
        <f t="shared" si="161"/>
        <v>-1521.9</v>
      </c>
      <c r="W574" s="122">
        <f t="shared" si="162"/>
        <v>0</v>
      </c>
      <c r="X574" s="123">
        <f t="shared" si="163"/>
        <v>0</v>
      </c>
      <c r="Y574" s="123">
        <f t="shared" si="164"/>
        <v>0</v>
      </c>
      <c r="Z574" s="123">
        <f t="shared" si="165"/>
        <v>13</v>
      </c>
      <c r="AA574" s="111" t="s">
        <v>3366</v>
      </c>
      <c r="AB574" s="111" t="str">
        <f t="shared" si="149"/>
        <v>PRÓXIMA A VENCER</v>
      </c>
      <c r="AC574" s="111" t="str">
        <f t="shared" si="150"/>
        <v>PRÓXIMO A VENCER</v>
      </c>
      <c r="AD574" s="111" t="str">
        <f t="shared" si="151"/>
        <v>EN EJECUCIÓN</v>
      </c>
      <c r="AE574" s="113" t="s">
        <v>1391</v>
      </c>
      <c r="AF574" s="98" t="str">
        <f t="shared" si="152"/>
        <v>H10ACGuaviare</v>
      </c>
      <c r="AG574" s="78">
        <f t="shared" si="153"/>
        <v>1</v>
      </c>
      <c r="AH574" s="78" t="str">
        <f t="shared" si="154"/>
        <v>H10ACGuaviare - 1</v>
      </c>
      <c r="AI574" s="92">
        <f t="shared" si="155"/>
        <v>2</v>
      </c>
      <c r="AJ574" s="92">
        <f t="shared" si="156"/>
        <v>2</v>
      </c>
      <c r="AK574" s="92" t="str">
        <f t="shared" si="157"/>
        <v>H10ACGuaviare.</v>
      </c>
      <c r="AL574" s="92" t="str">
        <f t="shared" si="158"/>
        <v>H10ACGuaviare</v>
      </c>
      <c r="AM574" s="83"/>
      <c r="AN574" s="84"/>
      <c r="AO574" s="77"/>
    </row>
    <row r="575" spans="1:41" s="11" customFormat="1" ht="291.95" customHeight="1" x14ac:dyDescent="0.2">
      <c r="A575" s="110">
        <f>IF(ISBLANK(F575),"",COUNTA($F$2:F575))</f>
        <v>426</v>
      </c>
      <c r="B575" s="111">
        <f t="shared" si="160"/>
        <v>574</v>
      </c>
      <c r="C575" s="111">
        <v>2022</v>
      </c>
      <c r="D575" s="111" t="s">
        <v>2496</v>
      </c>
      <c r="E575" s="111" t="s">
        <v>637</v>
      </c>
      <c r="F575" s="111" t="s">
        <v>407</v>
      </c>
      <c r="G575" s="113" t="s">
        <v>1180</v>
      </c>
      <c r="H575" s="146" t="s">
        <v>1387</v>
      </c>
      <c r="I575" s="146" t="s">
        <v>1388</v>
      </c>
      <c r="J575" s="149" t="s">
        <v>3372</v>
      </c>
      <c r="K575" s="149" t="s">
        <v>3373</v>
      </c>
      <c r="L575" s="145" t="s">
        <v>3374</v>
      </c>
      <c r="M575" s="145">
        <v>2</v>
      </c>
      <c r="N575" s="161">
        <v>45566</v>
      </c>
      <c r="O575" s="160">
        <v>45657</v>
      </c>
      <c r="P575" s="118">
        <f t="shared" si="159"/>
        <v>13</v>
      </c>
      <c r="Q575" s="111" t="s">
        <v>1053</v>
      </c>
      <c r="R575" s="111" t="s">
        <v>1734</v>
      </c>
      <c r="S575" s="111">
        <v>0</v>
      </c>
      <c r="T575" s="119" t="s">
        <v>3370</v>
      </c>
      <c r="U575" s="120"/>
      <c r="V575" s="121">
        <f t="shared" si="161"/>
        <v>-1521.9</v>
      </c>
      <c r="W575" s="122">
        <f t="shared" si="162"/>
        <v>0</v>
      </c>
      <c r="X575" s="123">
        <f t="shared" si="163"/>
        <v>0</v>
      </c>
      <c r="Y575" s="123">
        <f t="shared" si="164"/>
        <v>0</v>
      </c>
      <c r="Z575" s="123">
        <f t="shared" si="165"/>
        <v>13</v>
      </c>
      <c r="AA575" s="111" t="s">
        <v>3366</v>
      </c>
      <c r="AB575" s="111" t="str">
        <f t="shared" si="149"/>
        <v>PRÓXIMA A VENCER</v>
      </c>
      <c r="AC575" s="111" t="str">
        <f t="shared" si="150"/>
        <v>PRÓXIMO A VENCER</v>
      </c>
      <c r="AD575" s="111" t="str">
        <f t="shared" si="151"/>
        <v>EN EJECUCIÓN</v>
      </c>
      <c r="AE575" s="113" t="s">
        <v>1391</v>
      </c>
      <c r="AF575" s="98" t="str">
        <f t="shared" si="152"/>
        <v>H11ACGuaviare</v>
      </c>
      <c r="AG575" s="78">
        <f t="shared" si="153"/>
        <v>1</v>
      </c>
      <c r="AH575" s="78" t="str">
        <f t="shared" si="154"/>
        <v>H11ACGuaviare - 1</v>
      </c>
      <c r="AI575" s="92">
        <f t="shared" si="155"/>
        <v>2</v>
      </c>
      <c r="AJ575" s="92">
        <f t="shared" si="156"/>
        <v>2</v>
      </c>
      <c r="AK575" s="92" t="str">
        <f t="shared" si="157"/>
        <v>H11ACGuaviare.</v>
      </c>
      <c r="AL575" s="92" t="str">
        <f t="shared" si="158"/>
        <v>H11ACGuaviare</v>
      </c>
      <c r="AM575" s="83"/>
      <c r="AN575" s="84"/>
      <c r="AO575" s="77"/>
    </row>
    <row r="576" spans="1:41" s="11" customFormat="1" ht="291.95" customHeight="1" x14ac:dyDescent="0.2">
      <c r="A576" s="110">
        <f>IF(ISBLANK(F576),"",COUNTA($F$2:F576))</f>
        <v>427</v>
      </c>
      <c r="B576" s="111">
        <f t="shared" si="160"/>
        <v>575</v>
      </c>
      <c r="C576" s="111">
        <v>2022</v>
      </c>
      <c r="D576" s="111" t="s">
        <v>2496</v>
      </c>
      <c r="E576" s="111" t="s">
        <v>637</v>
      </c>
      <c r="F576" s="111" t="s">
        <v>407</v>
      </c>
      <c r="G576" s="113" t="s">
        <v>834</v>
      </c>
      <c r="H576" s="146" t="s">
        <v>1295</v>
      </c>
      <c r="I576" s="146" t="s">
        <v>1356</v>
      </c>
      <c r="J576" s="119" t="s">
        <v>1296</v>
      </c>
      <c r="K576" s="119" t="s">
        <v>1297</v>
      </c>
      <c r="L576" s="151" t="s">
        <v>1298</v>
      </c>
      <c r="M576" s="151">
        <v>2</v>
      </c>
      <c r="N576" s="161">
        <v>44767</v>
      </c>
      <c r="O576" s="161">
        <v>44865</v>
      </c>
      <c r="P576" s="118">
        <f t="shared" si="159"/>
        <v>14</v>
      </c>
      <c r="Q576" s="111" t="s">
        <v>1401</v>
      </c>
      <c r="R576" s="145" t="s">
        <v>1734</v>
      </c>
      <c r="S576" s="111">
        <v>2</v>
      </c>
      <c r="T576" s="146" t="s">
        <v>1997</v>
      </c>
      <c r="U576" s="120"/>
      <c r="V576" s="121">
        <f t="shared" si="161"/>
        <v>-1495.5</v>
      </c>
      <c r="W576" s="122">
        <f t="shared" si="162"/>
        <v>100</v>
      </c>
      <c r="X576" s="123">
        <f t="shared" si="163"/>
        <v>14</v>
      </c>
      <c r="Y576" s="123">
        <f t="shared" si="164"/>
        <v>14</v>
      </c>
      <c r="Z576" s="123">
        <f t="shared" si="165"/>
        <v>14</v>
      </c>
      <c r="AA576" s="111"/>
      <c r="AB576" s="111" t="str">
        <f t="shared" si="149"/>
        <v>CUMPLIDA</v>
      </c>
      <c r="AC576" s="111" t="str">
        <f t="shared" si="150"/>
        <v>CUMPLIDO</v>
      </c>
      <c r="AD576" s="111" t="str">
        <f t="shared" si="151"/>
        <v>CUMPLIDA PENDIENTE DE REVISIÓN DE LA CGR</v>
      </c>
      <c r="AE576" s="113" t="s">
        <v>1354</v>
      </c>
      <c r="AF576" s="98" t="str">
        <f t="shared" si="152"/>
        <v>H1AEFMECO</v>
      </c>
      <c r="AG576" s="78">
        <f t="shared" si="153"/>
        <v>1</v>
      </c>
      <c r="AH576" s="78" t="str">
        <f t="shared" si="154"/>
        <v>H1AEFMECO - 1</v>
      </c>
      <c r="AI576" s="92">
        <f t="shared" si="155"/>
        <v>5</v>
      </c>
      <c r="AJ576" s="92">
        <f t="shared" si="156"/>
        <v>5</v>
      </c>
      <c r="AK576" s="92" t="str">
        <f t="shared" si="157"/>
        <v>H1AEFMECO.</v>
      </c>
      <c r="AL576" s="92" t="str">
        <f t="shared" si="158"/>
        <v>H1AEFMECO</v>
      </c>
      <c r="AM576" s="83"/>
      <c r="AN576" s="84"/>
      <c r="AO576" s="77"/>
    </row>
    <row r="577" spans="1:41" s="11" customFormat="1" ht="291.95" customHeight="1" x14ac:dyDescent="0.2">
      <c r="A577" s="110" t="str">
        <f>IF(ISBLANK(F577),"",COUNTA($F$2:F577))</f>
        <v/>
      </c>
      <c r="B577" s="111">
        <f t="shared" si="160"/>
        <v>576</v>
      </c>
      <c r="C577" s="111">
        <v>2022</v>
      </c>
      <c r="D577" s="111" t="s">
        <v>2496</v>
      </c>
      <c r="E577" s="111"/>
      <c r="F577" s="111"/>
      <c r="G577" s="113" t="s">
        <v>834</v>
      </c>
      <c r="H577" s="146" t="s">
        <v>1299</v>
      </c>
      <c r="I577" s="146" t="s">
        <v>1356</v>
      </c>
      <c r="J577" s="119" t="s">
        <v>1300</v>
      </c>
      <c r="K577" s="119" t="s">
        <v>1301</v>
      </c>
      <c r="L577" s="151" t="s">
        <v>1302</v>
      </c>
      <c r="M577" s="151">
        <v>5</v>
      </c>
      <c r="N577" s="161">
        <v>44767</v>
      </c>
      <c r="O577" s="161">
        <v>44895</v>
      </c>
      <c r="P577" s="118">
        <f t="shared" si="159"/>
        <v>18.285714285714285</v>
      </c>
      <c r="Q577" s="111" t="s">
        <v>1994</v>
      </c>
      <c r="R577" s="111" t="s">
        <v>1817</v>
      </c>
      <c r="S577" s="111">
        <v>5</v>
      </c>
      <c r="T577" s="146" t="s">
        <v>1995</v>
      </c>
      <c r="U577" s="120">
        <v>44895</v>
      </c>
      <c r="V577" s="121">
        <f t="shared" si="161"/>
        <v>0</v>
      </c>
      <c r="W577" s="122">
        <f t="shared" si="162"/>
        <v>100</v>
      </c>
      <c r="X577" s="123">
        <f t="shared" si="163"/>
        <v>18.285714285714285</v>
      </c>
      <c r="Y577" s="123">
        <f t="shared" si="164"/>
        <v>18.285714285714285</v>
      </c>
      <c r="Z577" s="123">
        <f t="shared" si="165"/>
        <v>18.285714285714285</v>
      </c>
      <c r="AA577" s="111"/>
      <c r="AB577" s="111" t="str">
        <f t="shared" si="149"/>
        <v>CUMPLIDA</v>
      </c>
      <c r="AC577" s="111" t="str">
        <f t="shared" si="150"/>
        <v/>
      </c>
      <c r="AD577" s="111" t="str">
        <f t="shared" si="151"/>
        <v>CUMPLIDA PENDIENTE DE REVISIÓN DE LA CGR</v>
      </c>
      <c r="AE577" s="113" t="s">
        <v>1354</v>
      </c>
      <c r="AF577" s="98" t="str">
        <f t="shared" si="152"/>
        <v>H1AEFMECO</v>
      </c>
      <c r="AG577" s="78">
        <f t="shared" si="153"/>
        <v>2</v>
      </c>
      <c r="AH577" s="78" t="str">
        <f t="shared" si="154"/>
        <v>H1AEFMECO - 2</v>
      </c>
      <c r="AI577" s="92">
        <f t="shared" si="155"/>
        <v>5</v>
      </c>
      <c r="AJ577" s="92">
        <f t="shared" si="156"/>
        <v>5</v>
      </c>
      <c r="AK577" s="92" t="str">
        <f t="shared" si="157"/>
        <v>H1AEFMECO.</v>
      </c>
      <c r="AL577" s="92" t="str">
        <f t="shared" si="158"/>
        <v>H1AEFMECO</v>
      </c>
      <c r="AM577" s="83"/>
      <c r="AN577" s="84"/>
      <c r="AO577" s="77"/>
    </row>
    <row r="578" spans="1:41" s="11" customFormat="1" ht="291.95" customHeight="1" x14ac:dyDescent="0.2">
      <c r="A578" s="110" t="str">
        <f>IF(ISBLANK(F578),"",COUNTA($F$2:F578))</f>
        <v/>
      </c>
      <c r="B578" s="111">
        <f t="shared" si="160"/>
        <v>577</v>
      </c>
      <c r="C578" s="111">
        <v>2022</v>
      </c>
      <c r="D578" s="111" t="s">
        <v>2496</v>
      </c>
      <c r="E578" s="111"/>
      <c r="F578" s="111"/>
      <c r="G578" s="113" t="s">
        <v>834</v>
      </c>
      <c r="H578" s="146" t="s">
        <v>1303</v>
      </c>
      <c r="I578" s="146" t="s">
        <v>1356</v>
      </c>
      <c r="J578" s="119" t="s">
        <v>1304</v>
      </c>
      <c r="K578" s="119" t="s">
        <v>1305</v>
      </c>
      <c r="L578" s="151" t="s">
        <v>1306</v>
      </c>
      <c r="M578" s="151">
        <v>1</v>
      </c>
      <c r="N578" s="161">
        <v>44767</v>
      </c>
      <c r="O578" s="161">
        <v>44865</v>
      </c>
      <c r="P578" s="118">
        <f t="shared" si="159"/>
        <v>14</v>
      </c>
      <c r="Q578" s="111" t="s">
        <v>1307</v>
      </c>
      <c r="R578" s="111" t="s">
        <v>1721</v>
      </c>
      <c r="S578" s="111">
        <v>1</v>
      </c>
      <c r="T578" s="146" t="s">
        <v>1357</v>
      </c>
      <c r="U578" s="120"/>
      <c r="V578" s="121">
        <f t="shared" si="161"/>
        <v>-1495.5</v>
      </c>
      <c r="W578" s="122">
        <f t="shared" si="162"/>
        <v>100</v>
      </c>
      <c r="X578" s="123">
        <f t="shared" si="163"/>
        <v>14</v>
      </c>
      <c r="Y578" s="123">
        <f t="shared" si="164"/>
        <v>14</v>
      </c>
      <c r="Z578" s="123">
        <f t="shared" si="165"/>
        <v>14</v>
      </c>
      <c r="AA578" s="111"/>
      <c r="AB578" s="111" t="str">
        <f t="shared" si="149"/>
        <v>CUMPLIDA</v>
      </c>
      <c r="AC578" s="111" t="str">
        <f t="shared" si="150"/>
        <v/>
      </c>
      <c r="AD578" s="111" t="str">
        <f t="shared" si="151"/>
        <v>CUMPLIDA PENDIENTE DE REVISIÓN DE LA CGR</v>
      </c>
      <c r="AE578" s="113" t="s">
        <v>1354</v>
      </c>
      <c r="AF578" s="98" t="str">
        <f t="shared" si="152"/>
        <v>H1AEFMECO</v>
      </c>
      <c r="AG578" s="78">
        <f t="shared" si="153"/>
        <v>3</v>
      </c>
      <c r="AH578" s="78" t="str">
        <f t="shared" si="154"/>
        <v>H1AEFMECO - 3</v>
      </c>
      <c r="AI578" s="92">
        <f t="shared" si="155"/>
        <v>5</v>
      </c>
      <c r="AJ578" s="92">
        <f t="shared" si="156"/>
        <v>5</v>
      </c>
      <c r="AK578" s="92" t="str">
        <f t="shared" si="157"/>
        <v>H1AEFMECO.</v>
      </c>
      <c r="AL578" s="92" t="str">
        <f t="shared" si="158"/>
        <v>H1AEFMECO</v>
      </c>
      <c r="AM578" s="83"/>
      <c r="AN578" s="84"/>
      <c r="AO578" s="77"/>
    </row>
    <row r="579" spans="1:41" s="11" customFormat="1" ht="291.95" customHeight="1" x14ac:dyDescent="0.2">
      <c r="A579" s="110" t="str">
        <f>IF(ISBLANK(F579),"",COUNTA($F$2:F579))</f>
        <v/>
      </c>
      <c r="B579" s="111">
        <f t="shared" si="160"/>
        <v>578</v>
      </c>
      <c r="C579" s="111">
        <v>2022</v>
      </c>
      <c r="D579" s="111" t="s">
        <v>2496</v>
      </c>
      <c r="E579" s="111"/>
      <c r="F579" s="111"/>
      <c r="G579" s="113" t="s">
        <v>834</v>
      </c>
      <c r="H579" s="146" t="s">
        <v>1308</v>
      </c>
      <c r="I579" s="146" t="s">
        <v>1356</v>
      </c>
      <c r="J579" s="119" t="s">
        <v>1304</v>
      </c>
      <c r="K579" s="119" t="s">
        <v>1305</v>
      </c>
      <c r="L579" s="151" t="s">
        <v>1309</v>
      </c>
      <c r="M579" s="151">
        <v>1</v>
      </c>
      <c r="N579" s="161">
        <v>44767</v>
      </c>
      <c r="O579" s="161">
        <v>44865</v>
      </c>
      <c r="P579" s="118">
        <f t="shared" si="159"/>
        <v>14</v>
      </c>
      <c r="Q579" s="111" t="s">
        <v>1307</v>
      </c>
      <c r="R579" s="111" t="s">
        <v>1721</v>
      </c>
      <c r="S579" s="111">
        <v>1</v>
      </c>
      <c r="T579" s="146" t="s">
        <v>1357</v>
      </c>
      <c r="U579" s="120"/>
      <c r="V579" s="121">
        <f t="shared" si="161"/>
        <v>-1495.5</v>
      </c>
      <c r="W579" s="122">
        <f t="shared" si="162"/>
        <v>100</v>
      </c>
      <c r="X579" s="123">
        <f t="shared" si="163"/>
        <v>14</v>
      </c>
      <c r="Y579" s="123">
        <f t="shared" si="164"/>
        <v>14</v>
      </c>
      <c r="Z579" s="123">
        <f t="shared" si="165"/>
        <v>14</v>
      </c>
      <c r="AA579" s="111"/>
      <c r="AB579" s="111" t="str">
        <f t="shared" ref="AB579:AB615" si="166">IF(W579=100,"CUMPLIDA",IF(O579-$AN$1&lt;0,"VENCIDA",IF(O579-$AN$1&lt;=30,"PRÓXIMA A VENCER",IF(W579&gt;0,"CON AVANCE","EN TERMINO"))))</f>
        <v>CUMPLIDA</v>
      </c>
      <c r="AC579" s="111" t="str">
        <f t="shared" ref="AC579:AC615" si="167">IF(A579&lt;&gt;"",IF(AJ579=1,"VENCIDO",IF(AJ579=2,"PRÓXIMO A VENCER",IF(AJ579=3,"EN TERMINO",IF(AJ579=4,"CON AVANCE",IF(AJ579=5,"CUMPLIDO",))))),"")</f>
        <v/>
      </c>
      <c r="AD579" s="111" t="str">
        <f t="shared" ref="AD579:AD615" si="168">IF(AB579="EN TERMINO","EN EJECUCIÓN",IF(AB579="CUMPLIDA","CUMPLIDA PENDIENTE DE REVISIÓN DE LA CGR",IF(AB579="VENCIDA","VENCIDA",IF(AB579="PRÓXIMA A VENCER","EN EJECUCIÓN",IF(AB579="CON AVANCE","EN EJECUCIÓN",IF(AB579="CUMPLIDA NO EFECTIVA","CUMPLIDA NO EFECTIVA",IF(AB579="CUMPLIDA EN MENOS DEL 100% PENDIENTE DE REVISIÓN POR LA CGR","CUMPLIDA EN MENOS DEL 100% PENDIENTE DE REVISIÓN POR LA CGR")))))))</f>
        <v>CUMPLIDA PENDIENTE DE REVISIÓN DE LA CGR</v>
      </c>
      <c r="AE579" s="113" t="s">
        <v>1354</v>
      </c>
      <c r="AF579" s="98" t="str">
        <f t="shared" ref="AF579:AF642" si="169">AL579</f>
        <v>H1AEFMECO</v>
      </c>
      <c r="AG579" s="78">
        <f t="shared" ref="AG579:AG642" si="170">IF(A579&lt;&gt;"",1,AG578+1)</f>
        <v>4</v>
      </c>
      <c r="AH579" s="78" t="str">
        <f t="shared" ref="AH579:AH642" si="171">CONCATENATE(AF579," - ",AG579)</f>
        <v>H1AEFMECO - 4</v>
      </c>
      <c r="AI579" s="92">
        <f t="shared" ref="AI579:AI642" si="172">IF(AB579="VENCIDA",1,IF(AB579="PRÓXIMA A VENCER",2,IF(AB579="EN TERMINO",3,IF(AB579="CON AVANCE",4,IF(AB579="CUMPLIDA",5,)))))</f>
        <v>5</v>
      </c>
      <c r="AJ579" s="92">
        <f t="shared" ref="AJ579:AJ642" si="173">IF(AG580=AG579+1,MIN(AI579,AJ580),AI579)</f>
        <v>5</v>
      </c>
      <c r="AK579" s="92" t="str">
        <f t="shared" ref="AK579:AK642" si="174">IF(A579&lt;&gt;"",MID(H579,1,FIND(" ",H579,1)-1),AK578)</f>
        <v>H1AEFMECO.</v>
      </c>
      <c r="AL579" s="92" t="str">
        <f t="shared" ref="AL579:AL642" si="175">IFERROR(MID(AK579,1,FIND(".",AK579,1)-1),AK579)</f>
        <v>H1AEFMECO</v>
      </c>
      <c r="AM579" s="83"/>
      <c r="AN579" s="84"/>
      <c r="AO579" s="77"/>
    </row>
    <row r="580" spans="1:41" s="11" customFormat="1" ht="291.95" customHeight="1" x14ac:dyDescent="0.2">
      <c r="A580" s="110" t="str">
        <f>IF(ISBLANK(F580),"",COUNTA($F$2:F580))</f>
        <v/>
      </c>
      <c r="B580" s="111">
        <f t="shared" si="160"/>
        <v>579</v>
      </c>
      <c r="C580" s="111">
        <v>2022</v>
      </c>
      <c r="D580" s="111" t="s">
        <v>2496</v>
      </c>
      <c r="E580" s="111"/>
      <c r="F580" s="111"/>
      <c r="G580" s="113" t="s">
        <v>834</v>
      </c>
      <c r="H580" s="146" t="s">
        <v>1310</v>
      </c>
      <c r="I580" s="146" t="s">
        <v>1356</v>
      </c>
      <c r="J580" s="119" t="s">
        <v>1304</v>
      </c>
      <c r="K580" s="119" t="s">
        <v>1311</v>
      </c>
      <c r="L580" s="151" t="s">
        <v>1312</v>
      </c>
      <c r="M580" s="151">
        <v>1</v>
      </c>
      <c r="N580" s="161">
        <v>44865</v>
      </c>
      <c r="O580" s="161">
        <v>44926</v>
      </c>
      <c r="P580" s="118">
        <f t="shared" si="159"/>
        <v>8.7142857142857135</v>
      </c>
      <c r="Q580" s="111" t="s">
        <v>1307</v>
      </c>
      <c r="R580" s="111" t="s">
        <v>1721</v>
      </c>
      <c r="S580" s="111">
        <v>1</v>
      </c>
      <c r="T580" s="146" t="s">
        <v>1357</v>
      </c>
      <c r="U580" s="120">
        <v>45407</v>
      </c>
      <c r="V580" s="121">
        <f t="shared" si="161"/>
        <v>16.033333333333335</v>
      </c>
      <c r="W580" s="122">
        <f t="shared" si="162"/>
        <v>100</v>
      </c>
      <c r="X580" s="123">
        <f t="shared" si="163"/>
        <v>8.7142857142857135</v>
      </c>
      <c r="Y580" s="123">
        <f t="shared" si="164"/>
        <v>8.7142857142857135</v>
      </c>
      <c r="Z580" s="123">
        <f t="shared" si="165"/>
        <v>8.7142857142857135</v>
      </c>
      <c r="AA580" s="111"/>
      <c r="AB580" s="111" t="str">
        <f t="shared" si="166"/>
        <v>CUMPLIDA</v>
      </c>
      <c r="AC580" s="111" t="str">
        <f t="shared" si="167"/>
        <v/>
      </c>
      <c r="AD580" s="111" t="str">
        <f t="shared" si="168"/>
        <v>CUMPLIDA PENDIENTE DE REVISIÓN DE LA CGR</v>
      </c>
      <c r="AE580" s="113" t="s">
        <v>1354</v>
      </c>
      <c r="AF580" s="98" t="str">
        <f t="shared" si="169"/>
        <v>H1AEFMECO</v>
      </c>
      <c r="AG580" s="78">
        <f t="shared" si="170"/>
        <v>5</v>
      </c>
      <c r="AH580" s="78" t="str">
        <f t="shared" si="171"/>
        <v>H1AEFMECO - 5</v>
      </c>
      <c r="AI580" s="92">
        <f t="shared" si="172"/>
        <v>5</v>
      </c>
      <c r="AJ580" s="92">
        <f t="shared" si="173"/>
        <v>5</v>
      </c>
      <c r="AK580" s="92" t="str">
        <f t="shared" si="174"/>
        <v>H1AEFMECO.</v>
      </c>
      <c r="AL580" s="92" t="str">
        <f t="shared" si="175"/>
        <v>H1AEFMECO</v>
      </c>
      <c r="AM580" s="83"/>
      <c r="AN580" s="84"/>
      <c r="AO580" s="77"/>
    </row>
    <row r="581" spans="1:41" s="11" customFormat="1" ht="291.95" customHeight="1" x14ac:dyDescent="0.2">
      <c r="A581" s="110">
        <f>IF(ISBLANK(F581),"",COUNTA($F$2:F581))</f>
        <v>428</v>
      </c>
      <c r="B581" s="111">
        <f t="shared" si="160"/>
        <v>580</v>
      </c>
      <c r="C581" s="111">
        <v>2022</v>
      </c>
      <c r="D581" s="111" t="s">
        <v>2498</v>
      </c>
      <c r="E581" s="111" t="s">
        <v>637</v>
      </c>
      <c r="F581" s="111" t="s">
        <v>407</v>
      </c>
      <c r="G581" s="113" t="s">
        <v>665</v>
      </c>
      <c r="H581" s="146" t="s">
        <v>2732</v>
      </c>
      <c r="I581" s="146" t="s">
        <v>1313</v>
      </c>
      <c r="J581" s="119" t="s">
        <v>2730</v>
      </c>
      <c r="K581" s="119" t="s">
        <v>2728</v>
      </c>
      <c r="L581" s="151" t="s">
        <v>2729</v>
      </c>
      <c r="M581" s="151">
        <v>1</v>
      </c>
      <c r="N581" s="161">
        <v>45505</v>
      </c>
      <c r="O581" s="160">
        <v>45565</v>
      </c>
      <c r="P581" s="118">
        <f t="shared" ref="P581:P644" si="176">(+O581-N581)/7</f>
        <v>8.5714285714285712</v>
      </c>
      <c r="Q581" s="111" t="s">
        <v>1401</v>
      </c>
      <c r="R581" s="145" t="s">
        <v>1734</v>
      </c>
      <c r="S581" s="111">
        <v>1</v>
      </c>
      <c r="T581" s="146" t="s">
        <v>2731</v>
      </c>
      <c r="U581" s="120">
        <v>45519</v>
      </c>
      <c r="V581" s="121">
        <f t="shared" si="161"/>
        <v>-1.5333333333333334</v>
      </c>
      <c r="W581" s="122">
        <f t="shared" si="162"/>
        <v>100</v>
      </c>
      <c r="X581" s="123">
        <f t="shared" si="163"/>
        <v>8.5714285714285712</v>
      </c>
      <c r="Y581" s="123">
        <f t="shared" si="164"/>
        <v>8.5714285714285712</v>
      </c>
      <c r="Z581" s="123">
        <f t="shared" si="165"/>
        <v>8.5714285714285712</v>
      </c>
      <c r="AA581" s="111"/>
      <c r="AB581" s="111" t="str">
        <f t="shared" si="166"/>
        <v>CUMPLIDA</v>
      </c>
      <c r="AC581" s="111" t="str">
        <f t="shared" si="167"/>
        <v>PRÓXIMO A VENCER</v>
      </c>
      <c r="AD581" s="111" t="str">
        <f t="shared" si="168"/>
        <v>CUMPLIDA PENDIENTE DE REVISIÓN DE LA CGR</v>
      </c>
      <c r="AE581" s="113" t="s">
        <v>1354</v>
      </c>
      <c r="AF581" s="98" t="str">
        <f t="shared" si="169"/>
        <v>H3AEFMECO</v>
      </c>
      <c r="AG581" s="78">
        <f t="shared" si="170"/>
        <v>1</v>
      </c>
      <c r="AH581" s="78" t="str">
        <f t="shared" si="171"/>
        <v>H3AEFMECO - 1</v>
      </c>
      <c r="AI581" s="92">
        <f t="shared" si="172"/>
        <v>5</v>
      </c>
      <c r="AJ581" s="92">
        <f t="shared" si="173"/>
        <v>2</v>
      </c>
      <c r="AK581" s="92" t="str">
        <f t="shared" si="174"/>
        <v>H3AEFMECO.</v>
      </c>
      <c r="AL581" s="92" t="str">
        <f t="shared" si="175"/>
        <v>H3AEFMECO</v>
      </c>
      <c r="AM581" s="83"/>
      <c r="AN581" s="84"/>
      <c r="AO581" s="77"/>
    </row>
    <row r="582" spans="1:41" s="11" customFormat="1" ht="291.95" customHeight="1" x14ac:dyDescent="0.2">
      <c r="A582" s="110" t="str">
        <f>IF(ISBLANK(F582),"",COUNTA($F$2:F582))</f>
        <v/>
      </c>
      <c r="B582" s="111">
        <f t="shared" si="160"/>
        <v>581</v>
      </c>
      <c r="C582" s="111">
        <v>2022</v>
      </c>
      <c r="D582" s="111" t="s">
        <v>2498</v>
      </c>
      <c r="E582" s="111"/>
      <c r="F582" s="111"/>
      <c r="G582" s="113" t="s">
        <v>665</v>
      </c>
      <c r="H582" s="146" t="s">
        <v>2733</v>
      </c>
      <c r="I582" s="146" t="s">
        <v>1313</v>
      </c>
      <c r="J582" s="119" t="s">
        <v>2734</v>
      </c>
      <c r="K582" s="119" t="s">
        <v>2728</v>
      </c>
      <c r="L582" s="151" t="s">
        <v>2729</v>
      </c>
      <c r="M582" s="151">
        <v>1</v>
      </c>
      <c r="N582" s="161">
        <v>45505</v>
      </c>
      <c r="O582" s="160">
        <v>45657</v>
      </c>
      <c r="P582" s="118">
        <f t="shared" si="176"/>
        <v>21.714285714285715</v>
      </c>
      <c r="Q582" s="111" t="s">
        <v>1401</v>
      </c>
      <c r="R582" s="145" t="s">
        <v>1734</v>
      </c>
      <c r="S582" s="111">
        <v>0</v>
      </c>
      <c r="T582" s="146" t="s">
        <v>2724</v>
      </c>
      <c r="U582" s="120"/>
      <c r="V582" s="121">
        <f t="shared" si="161"/>
        <v>-1521.9</v>
      </c>
      <c r="W582" s="122">
        <f t="shared" si="162"/>
        <v>0</v>
      </c>
      <c r="X582" s="123">
        <f t="shared" si="163"/>
        <v>0</v>
      </c>
      <c r="Y582" s="123">
        <f t="shared" si="164"/>
        <v>0</v>
      </c>
      <c r="Z582" s="123">
        <f t="shared" si="165"/>
        <v>21.714285714285715</v>
      </c>
      <c r="AA582" s="111"/>
      <c r="AB582" s="111" t="str">
        <f t="shared" si="166"/>
        <v>PRÓXIMA A VENCER</v>
      </c>
      <c r="AC582" s="111" t="str">
        <f t="shared" si="167"/>
        <v/>
      </c>
      <c r="AD582" s="111" t="str">
        <f t="shared" si="168"/>
        <v>EN EJECUCIÓN</v>
      </c>
      <c r="AE582" s="113" t="s">
        <v>1354</v>
      </c>
      <c r="AF582" s="98" t="str">
        <f t="shared" si="169"/>
        <v>H3AEFMECO</v>
      </c>
      <c r="AG582" s="78">
        <f t="shared" si="170"/>
        <v>2</v>
      </c>
      <c r="AH582" s="78" t="str">
        <f t="shared" si="171"/>
        <v>H3AEFMECO - 2</v>
      </c>
      <c r="AI582" s="92">
        <f t="shared" si="172"/>
        <v>2</v>
      </c>
      <c r="AJ582" s="92">
        <f t="shared" si="173"/>
        <v>2</v>
      </c>
      <c r="AK582" s="92" t="str">
        <f t="shared" si="174"/>
        <v>H3AEFMECO.</v>
      </c>
      <c r="AL582" s="92" t="str">
        <f t="shared" si="175"/>
        <v>H3AEFMECO</v>
      </c>
      <c r="AM582" s="83"/>
      <c r="AN582" s="84"/>
      <c r="AO582" s="77"/>
    </row>
    <row r="583" spans="1:41" s="11" customFormat="1" ht="291.95" customHeight="1" x14ac:dyDescent="0.2">
      <c r="A583" s="110" t="str">
        <f>IF(ISBLANK(F583),"",COUNTA($F$2:F583))</f>
        <v/>
      </c>
      <c r="B583" s="111">
        <f t="shared" si="160"/>
        <v>582</v>
      </c>
      <c r="C583" s="111">
        <v>2022</v>
      </c>
      <c r="D583" s="111" t="s">
        <v>2498</v>
      </c>
      <c r="E583" s="111"/>
      <c r="F583" s="111"/>
      <c r="G583" s="113" t="s">
        <v>665</v>
      </c>
      <c r="H583" s="146" t="s">
        <v>1314</v>
      </c>
      <c r="I583" s="146" t="s">
        <v>1313</v>
      </c>
      <c r="J583" s="119" t="s">
        <v>1304</v>
      </c>
      <c r="K583" s="119" t="s">
        <v>1305</v>
      </c>
      <c r="L583" s="151" t="s">
        <v>1306</v>
      </c>
      <c r="M583" s="151">
        <v>1</v>
      </c>
      <c r="N583" s="161">
        <v>44767</v>
      </c>
      <c r="O583" s="160">
        <v>44865</v>
      </c>
      <c r="P583" s="118">
        <f t="shared" si="176"/>
        <v>14</v>
      </c>
      <c r="Q583" s="111" t="s">
        <v>1307</v>
      </c>
      <c r="R583" s="111" t="s">
        <v>1721</v>
      </c>
      <c r="S583" s="111">
        <v>1</v>
      </c>
      <c r="T583" s="146" t="s">
        <v>1357</v>
      </c>
      <c r="U583" s="120"/>
      <c r="V583" s="121">
        <f t="shared" si="161"/>
        <v>-1495.5</v>
      </c>
      <c r="W583" s="122">
        <f t="shared" si="162"/>
        <v>100</v>
      </c>
      <c r="X583" s="123">
        <f t="shared" si="163"/>
        <v>14</v>
      </c>
      <c r="Y583" s="123">
        <f t="shared" si="164"/>
        <v>14</v>
      </c>
      <c r="Z583" s="123">
        <f t="shared" si="165"/>
        <v>14</v>
      </c>
      <c r="AA583" s="111"/>
      <c r="AB583" s="111" t="str">
        <f t="shared" si="166"/>
        <v>CUMPLIDA</v>
      </c>
      <c r="AC583" s="111" t="str">
        <f t="shared" si="167"/>
        <v/>
      </c>
      <c r="AD583" s="111" t="str">
        <f t="shared" si="168"/>
        <v>CUMPLIDA PENDIENTE DE REVISIÓN DE LA CGR</v>
      </c>
      <c r="AE583" s="113" t="s">
        <v>1354</v>
      </c>
      <c r="AF583" s="98" t="str">
        <f t="shared" si="169"/>
        <v>H3AEFMECO</v>
      </c>
      <c r="AG583" s="78">
        <f t="shared" si="170"/>
        <v>3</v>
      </c>
      <c r="AH583" s="78" t="str">
        <f t="shared" si="171"/>
        <v>H3AEFMECO - 3</v>
      </c>
      <c r="AI583" s="92">
        <f t="shared" si="172"/>
        <v>5</v>
      </c>
      <c r="AJ583" s="92">
        <f t="shared" si="173"/>
        <v>5</v>
      </c>
      <c r="AK583" s="92" t="str">
        <f t="shared" si="174"/>
        <v>H3AEFMECO.</v>
      </c>
      <c r="AL583" s="92" t="str">
        <f t="shared" si="175"/>
        <v>H3AEFMECO</v>
      </c>
      <c r="AM583" s="83"/>
      <c r="AN583" s="84"/>
      <c r="AO583" s="77"/>
    </row>
    <row r="584" spans="1:41" s="11" customFormat="1" ht="291.95" customHeight="1" x14ac:dyDescent="0.2">
      <c r="A584" s="110" t="str">
        <f>IF(ISBLANK(F584),"",COUNTA($F$2:F584))</f>
        <v/>
      </c>
      <c r="B584" s="111">
        <f t="shared" si="160"/>
        <v>583</v>
      </c>
      <c r="C584" s="111">
        <v>2022</v>
      </c>
      <c r="D584" s="111" t="s">
        <v>2498</v>
      </c>
      <c r="E584" s="111"/>
      <c r="F584" s="111"/>
      <c r="G584" s="113" t="s">
        <v>665</v>
      </c>
      <c r="H584" s="146" t="s">
        <v>1315</v>
      </c>
      <c r="I584" s="146" t="s">
        <v>1313</v>
      </c>
      <c r="J584" s="119" t="s">
        <v>1316</v>
      </c>
      <c r="K584" s="119" t="s">
        <v>1305</v>
      </c>
      <c r="L584" s="151" t="s">
        <v>1309</v>
      </c>
      <c r="M584" s="151">
        <v>1</v>
      </c>
      <c r="N584" s="161">
        <v>44767</v>
      </c>
      <c r="O584" s="160">
        <v>44865</v>
      </c>
      <c r="P584" s="118">
        <f t="shared" si="176"/>
        <v>14</v>
      </c>
      <c r="Q584" s="111" t="s">
        <v>1307</v>
      </c>
      <c r="R584" s="111" t="s">
        <v>1721</v>
      </c>
      <c r="S584" s="111">
        <v>1</v>
      </c>
      <c r="T584" s="146" t="s">
        <v>1357</v>
      </c>
      <c r="U584" s="120"/>
      <c r="V584" s="121">
        <f t="shared" si="161"/>
        <v>-1495.5</v>
      </c>
      <c r="W584" s="122">
        <f t="shared" si="162"/>
        <v>100</v>
      </c>
      <c r="X584" s="123">
        <f t="shared" si="163"/>
        <v>14</v>
      </c>
      <c r="Y584" s="123">
        <f t="shared" si="164"/>
        <v>14</v>
      </c>
      <c r="Z584" s="123">
        <f t="shared" si="165"/>
        <v>14</v>
      </c>
      <c r="AA584" s="111"/>
      <c r="AB584" s="111" t="str">
        <f t="shared" si="166"/>
        <v>CUMPLIDA</v>
      </c>
      <c r="AC584" s="111" t="str">
        <f t="shared" si="167"/>
        <v/>
      </c>
      <c r="AD584" s="111" t="str">
        <f t="shared" si="168"/>
        <v>CUMPLIDA PENDIENTE DE REVISIÓN DE LA CGR</v>
      </c>
      <c r="AE584" s="113" t="s">
        <v>1354</v>
      </c>
      <c r="AF584" s="98" t="str">
        <f t="shared" si="169"/>
        <v>H3AEFMECO</v>
      </c>
      <c r="AG584" s="78">
        <f t="shared" si="170"/>
        <v>4</v>
      </c>
      <c r="AH584" s="78" t="str">
        <f t="shared" si="171"/>
        <v>H3AEFMECO - 4</v>
      </c>
      <c r="AI584" s="92">
        <f t="shared" si="172"/>
        <v>5</v>
      </c>
      <c r="AJ584" s="92">
        <f t="shared" si="173"/>
        <v>5</v>
      </c>
      <c r="AK584" s="92" t="str">
        <f t="shared" si="174"/>
        <v>H3AEFMECO.</v>
      </c>
      <c r="AL584" s="92" t="str">
        <f t="shared" si="175"/>
        <v>H3AEFMECO</v>
      </c>
      <c r="AM584" s="83"/>
      <c r="AN584" s="84"/>
      <c r="AO584" s="77"/>
    </row>
    <row r="585" spans="1:41" s="11" customFormat="1" ht="291.95" customHeight="1" x14ac:dyDescent="0.2">
      <c r="A585" s="110" t="str">
        <f>IF(ISBLANK(F585),"",COUNTA($F$2:F585))</f>
        <v/>
      </c>
      <c r="B585" s="111">
        <f t="shared" si="160"/>
        <v>584</v>
      </c>
      <c r="C585" s="111">
        <v>2022</v>
      </c>
      <c r="D585" s="111" t="s">
        <v>2498</v>
      </c>
      <c r="E585" s="111"/>
      <c r="F585" s="111"/>
      <c r="G585" s="113" t="s">
        <v>665</v>
      </c>
      <c r="H585" s="146" t="s">
        <v>1317</v>
      </c>
      <c r="I585" s="146" t="s">
        <v>1313</v>
      </c>
      <c r="J585" s="119" t="s">
        <v>1318</v>
      </c>
      <c r="K585" s="119" t="s">
        <v>1319</v>
      </c>
      <c r="L585" s="151" t="s">
        <v>1312</v>
      </c>
      <c r="M585" s="151">
        <v>1</v>
      </c>
      <c r="N585" s="161">
        <v>44865</v>
      </c>
      <c r="O585" s="160">
        <v>44926</v>
      </c>
      <c r="P585" s="118">
        <f t="shared" si="176"/>
        <v>8.7142857142857135</v>
      </c>
      <c r="Q585" s="111" t="s">
        <v>1320</v>
      </c>
      <c r="R585" s="111" t="s">
        <v>1814</v>
      </c>
      <c r="S585" s="111">
        <v>1</v>
      </c>
      <c r="T585" s="146" t="s">
        <v>1357</v>
      </c>
      <c r="U585" s="120">
        <v>45407</v>
      </c>
      <c r="V585" s="121">
        <f t="shared" si="161"/>
        <v>16.033333333333335</v>
      </c>
      <c r="W585" s="122">
        <f t="shared" si="162"/>
        <v>100</v>
      </c>
      <c r="X585" s="123">
        <f t="shared" si="163"/>
        <v>8.7142857142857135</v>
      </c>
      <c r="Y585" s="123">
        <f t="shared" si="164"/>
        <v>8.7142857142857135</v>
      </c>
      <c r="Z585" s="123">
        <f t="shared" si="165"/>
        <v>8.7142857142857135</v>
      </c>
      <c r="AA585" s="111"/>
      <c r="AB585" s="111" t="str">
        <f t="shared" si="166"/>
        <v>CUMPLIDA</v>
      </c>
      <c r="AC585" s="111" t="str">
        <f t="shared" si="167"/>
        <v/>
      </c>
      <c r="AD585" s="111" t="str">
        <f t="shared" si="168"/>
        <v>CUMPLIDA PENDIENTE DE REVISIÓN DE LA CGR</v>
      </c>
      <c r="AE585" s="113" t="s">
        <v>1354</v>
      </c>
      <c r="AF585" s="98" t="str">
        <f t="shared" si="169"/>
        <v>H3AEFMECO</v>
      </c>
      <c r="AG585" s="78">
        <f t="shared" si="170"/>
        <v>5</v>
      </c>
      <c r="AH585" s="78" t="str">
        <f t="shared" si="171"/>
        <v>H3AEFMECO - 5</v>
      </c>
      <c r="AI585" s="92">
        <f t="shared" si="172"/>
        <v>5</v>
      </c>
      <c r="AJ585" s="92">
        <f t="shared" si="173"/>
        <v>5</v>
      </c>
      <c r="AK585" s="92" t="str">
        <f t="shared" si="174"/>
        <v>H3AEFMECO.</v>
      </c>
      <c r="AL585" s="92" t="str">
        <f t="shared" si="175"/>
        <v>H3AEFMECO</v>
      </c>
      <c r="AM585" s="83"/>
      <c r="AN585" s="84"/>
      <c r="AO585" s="77"/>
    </row>
    <row r="586" spans="1:41" s="11" customFormat="1" ht="291.95" customHeight="1" x14ac:dyDescent="0.2">
      <c r="A586" s="110">
        <f>IF(ISBLANK(F586),"",COUNTA($F$2:F586))</f>
        <v>429</v>
      </c>
      <c r="B586" s="111">
        <f t="shared" ref="B586:B649" si="177">ROW()-1</f>
        <v>585</v>
      </c>
      <c r="C586" s="111">
        <v>2022</v>
      </c>
      <c r="D586" s="111" t="s">
        <v>2498</v>
      </c>
      <c r="E586" s="111" t="s">
        <v>637</v>
      </c>
      <c r="F586" s="111" t="s">
        <v>407</v>
      </c>
      <c r="G586" s="113" t="s">
        <v>1355</v>
      </c>
      <c r="H586" s="146" t="s">
        <v>1321</v>
      </c>
      <c r="I586" s="146" t="s">
        <v>1322</v>
      </c>
      <c r="J586" s="119" t="s">
        <v>1304</v>
      </c>
      <c r="K586" s="119" t="s">
        <v>1305</v>
      </c>
      <c r="L586" s="151" t="s">
        <v>1306</v>
      </c>
      <c r="M586" s="151">
        <v>1</v>
      </c>
      <c r="N586" s="161">
        <v>44767</v>
      </c>
      <c r="O586" s="160">
        <v>44865</v>
      </c>
      <c r="P586" s="118">
        <f t="shared" si="176"/>
        <v>14</v>
      </c>
      <c r="Q586" s="111" t="s">
        <v>1307</v>
      </c>
      <c r="R586" s="111" t="s">
        <v>1721</v>
      </c>
      <c r="S586" s="111">
        <v>1</v>
      </c>
      <c r="T586" s="146" t="s">
        <v>1357</v>
      </c>
      <c r="U586" s="120"/>
      <c r="V586" s="121">
        <f t="shared" si="161"/>
        <v>-1495.5</v>
      </c>
      <c r="W586" s="122">
        <f t="shared" si="162"/>
        <v>100</v>
      </c>
      <c r="X586" s="123">
        <f t="shared" si="163"/>
        <v>14</v>
      </c>
      <c r="Y586" s="123">
        <f t="shared" si="164"/>
        <v>14</v>
      </c>
      <c r="Z586" s="123">
        <f t="shared" si="165"/>
        <v>14</v>
      </c>
      <c r="AA586" s="111"/>
      <c r="AB586" s="111" t="str">
        <f t="shared" si="166"/>
        <v>CUMPLIDA</v>
      </c>
      <c r="AC586" s="111" t="str">
        <f t="shared" si="167"/>
        <v>CUMPLIDO</v>
      </c>
      <c r="AD586" s="111" t="str">
        <f t="shared" si="168"/>
        <v>CUMPLIDA PENDIENTE DE REVISIÓN DE LA CGR</v>
      </c>
      <c r="AE586" s="113" t="s">
        <v>1354</v>
      </c>
      <c r="AF586" s="98" t="str">
        <f t="shared" si="169"/>
        <v>H4AEFMECO</v>
      </c>
      <c r="AG586" s="78">
        <f t="shared" si="170"/>
        <v>1</v>
      </c>
      <c r="AH586" s="78" t="str">
        <f t="shared" si="171"/>
        <v>H4AEFMECO - 1</v>
      </c>
      <c r="AI586" s="92">
        <f t="shared" si="172"/>
        <v>5</v>
      </c>
      <c r="AJ586" s="92">
        <f t="shared" si="173"/>
        <v>5</v>
      </c>
      <c r="AK586" s="92" t="str">
        <f t="shared" si="174"/>
        <v>H4AEFMECO.</v>
      </c>
      <c r="AL586" s="92" t="str">
        <f t="shared" si="175"/>
        <v>H4AEFMECO</v>
      </c>
      <c r="AM586" s="83"/>
      <c r="AN586" s="84"/>
      <c r="AO586" s="77"/>
    </row>
    <row r="587" spans="1:41" s="11" customFormat="1" ht="291.95" customHeight="1" x14ac:dyDescent="0.2">
      <c r="A587" s="110" t="str">
        <f>IF(ISBLANK(F587),"",COUNTA($F$2:F587))</f>
        <v/>
      </c>
      <c r="B587" s="111">
        <f t="shared" si="177"/>
        <v>586</v>
      </c>
      <c r="C587" s="111">
        <v>2022</v>
      </c>
      <c r="D587" s="111" t="s">
        <v>2498</v>
      </c>
      <c r="E587" s="111"/>
      <c r="F587" s="111"/>
      <c r="G587" s="113" t="s">
        <v>1355</v>
      </c>
      <c r="H587" s="146" t="s">
        <v>1323</v>
      </c>
      <c r="I587" s="146" t="s">
        <v>1322</v>
      </c>
      <c r="J587" s="119" t="s">
        <v>1316</v>
      </c>
      <c r="K587" s="119" t="s">
        <v>1305</v>
      </c>
      <c r="L587" s="151" t="s">
        <v>1309</v>
      </c>
      <c r="M587" s="151">
        <v>1</v>
      </c>
      <c r="N587" s="161">
        <v>44767</v>
      </c>
      <c r="O587" s="160">
        <v>44865</v>
      </c>
      <c r="P587" s="118">
        <f t="shared" si="176"/>
        <v>14</v>
      </c>
      <c r="Q587" s="111" t="s">
        <v>1307</v>
      </c>
      <c r="R587" s="111" t="s">
        <v>1721</v>
      </c>
      <c r="S587" s="111">
        <v>1</v>
      </c>
      <c r="T587" s="146" t="s">
        <v>1357</v>
      </c>
      <c r="U587" s="120"/>
      <c r="V587" s="121">
        <f t="shared" si="161"/>
        <v>-1495.5</v>
      </c>
      <c r="W587" s="122">
        <f t="shared" si="162"/>
        <v>100</v>
      </c>
      <c r="X587" s="123">
        <f t="shared" si="163"/>
        <v>14</v>
      </c>
      <c r="Y587" s="123">
        <f t="shared" si="164"/>
        <v>14</v>
      </c>
      <c r="Z587" s="123">
        <f t="shared" si="165"/>
        <v>14</v>
      </c>
      <c r="AA587" s="111"/>
      <c r="AB587" s="111" t="str">
        <f t="shared" si="166"/>
        <v>CUMPLIDA</v>
      </c>
      <c r="AC587" s="111" t="str">
        <f t="shared" si="167"/>
        <v/>
      </c>
      <c r="AD587" s="111" t="str">
        <f t="shared" si="168"/>
        <v>CUMPLIDA PENDIENTE DE REVISIÓN DE LA CGR</v>
      </c>
      <c r="AE587" s="113" t="s">
        <v>1354</v>
      </c>
      <c r="AF587" s="98" t="str">
        <f t="shared" si="169"/>
        <v>H4AEFMECO</v>
      </c>
      <c r="AG587" s="78">
        <f t="shared" si="170"/>
        <v>2</v>
      </c>
      <c r="AH587" s="78" t="str">
        <f t="shared" si="171"/>
        <v>H4AEFMECO - 2</v>
      </c>
      <c r="AI587" s="92">
        <f t="shared" si="172"/>
        <v>5</v>
      </c>
      <c r="AJ587" s="92">
        <f t="shared" si="173"/>
        <v>5</v>
      </c>
      <c r="AK587" s="92" t="str">
        <f t="shared" si="174"/>
        <v>H4AEFMECO.</v>
      </c>
      <c r="AL587" s="92" t="str">
        <f t="shared" si="175"/>
        <v>H4AEFMECO</v>
      </c>
      <c r="AM587" s="83"/>
      <c r="AN587" s="84"/>
      <c r="AO587" s="77"/>
    </row>
    <row r="588" spans="1:41" s="11" customFormat="1" ht="291.95" customHeight="1" x14ac:dyDescent="0.2">
      <c r="A588" s="110" t="str">
        <f>IF(ISBLANK(F588),"",COUNTA($F$2:F588))</f>
        <v/>
      </c>
      <c r="B588" s="111">
        <f t="shared" si="177"/>
        <v>587</v>
      </c>
      <c r="C588" s="111">
        <v>2022</v>
      </c>
      <c r="D588" s="111" t="s">
        <v>2498</v>
      </c>
      <c r="E588" s="111"/>
      <c r="F588" s="111"/>
      <c r="G588" s="113" t="s">
        <v>1355</v>
      </c>
      <c r="H588" s="146" t="s">
        <v>1324</v>
      </c>
      <c r="I588" s="146" t="s">
        <v>1322</v>
      </c>
      <c r="J588" s="119" t="s">
        <v>1318</v>
      </c>
      <c r="K588" s="119" t="s">
        <v>1319</v>
      </c>
      <c r="L588" s="151" t="s">
        <v>1312</v>
      </c>
      <c r="M588" s="151">
        <v>1</v>
      </c>
      <c r="N588" s="161">
        <v>44865</v>
      </c>
      <c r="O588" s="160">
        <v>44926</v>
      </c>
      <c r="P588" s="118">
        <f t="shared" si="176"/>
        <v>8.7142857142857135</v>
      </c>
      <c r="Q588" s="111" t="s">
        <v>1320</v>
      </c>
      <c r="R588" s="111" t="s">
        <v>1814</v>
      </c>
      <c r="S588" s="111">
        <v>1</v>
      </c>
      <c r="T588" s="146" t="s">
        <v>1357</v>
      </c>
      <c r="U588" s="120">
        <v>45407</v>
      </c>
      <c r="V588" s="121">
        <f t="shared" si="161"/>
        <v>16.033333333333335</v>
      </c>
      <c r="W588" s="122">
        <f t="shared" si="162"/>
        <v>100</v>
      </c>
      <c r="X588" s="123">
        <f t="shared" si="163"/>
        <v>8.7142857142857135</v>
      </c>
      <c r="Y588" s="123">
        <f t="shared" si="164"/>
        <v>8.7142857142857135</v>
      </c>
      <c r="Z588" s="123">
        <f t="shared" si="165"/>
        <v>8.7142857142857135</v>
      </c>
      <c r="AA588" s="111"/>
      <c r="AB588" s="111" t="str">
        <f t="shared" si="166"/>
        <v>CUMPLIDA</v>
      </c>
      <c r="AC588" s="111" t="str">
        <f t="shared" si="167"/>
        <v/>
      </c>
      <c r="AD588" s="111" t="str">
        <f t="shared" si="168"/>
        <v>CUMPLIDA PENDIENTE DE REVISIÓN DE LA CGR</v>
      </c>
      <c r="AE588" s="113" t="s">
        <v>1354</v>
      </c>
      <c r="AF588" s="98" t="str">
        <f t="shared" si="169"/>
        <v>H4AEFMECO</v>
      </c>
      <c r="AG588" s="78">
        <f t="shared" si="170"/>
        <v>3</v>
      </c>
      <c r="AH588" s="78" t="str">
        <f t="shared" si="171"/>
        <v>H4AEFMECO - 3</v>
      </c>
      <c r="AI588" s="92">
        <f t="shared" si="172"/>
        <v>5</v>
      </c>
      <c r="AJ588" s="92">
        <f t="shared" si="173"/>
        <v>5</v>
      </c>
      <c r="AK588" s="92" t="str">
        <f t="shared" si="174"/>
        <v>H4AEFMECO.</v>
      </c>
      <c r="AL588" s="92" t="str">
        <f t="shared" si="175"/>
        <v>H4AEFMECO</v>
      </c>
      <c r="AM588" s="83"/>
      <c r="AN588" s="84"/>
      <c r="AO588" s="77"/>
    </row>
    <row r="589" spans="1:41" s="11" customFormat="1" ht="291.95" customHeight="1" x14ac:dyDescent="0.2">
      <c r="A589" s="110">
        <f>IF(ISBLANK(F589),"",COUNTA($F$2:F589))</f>
        <v>430</v>
      </c>
      <c r="B589" s="111">
        <f t="shared" si="177"/>
        <v>588</v>
      </c>
      <c r="C589" s="111">
        <v>2022</v>
      </c>
      <c r="D589" s="111" t="s">
        <v>2496</v>
      </c>
      <c r="E589" s="111" t="s">
        <v>637</v>
      </c>
      <c r="F589" s="111" t="s">
        <v>407</v>
      </c>
      <c r="G589" s="113" t="s">
        <v>122</v>
      </c>
      <c r="H589" s="146" t="s">
        <v>1326</v>
      </c>
      <c r="I589" s="146" t="s">
        <v>1325</v>
      </c>
      <c r="J589" s="119" t="s">
        <v>1304</v>
      </c>
      <c r="K589" s="119" t="s">
        <v>1327</v>
      </c>
      <c r="L589" s="151" t="s">
        <v>1306</v>
      </c>
      <c r="M589" s="151">
        <v>1</v>
      </c>
      <c r="N589" s="161">
        <v>44767</v>
      </c>
      <c r="O589" s="160">
        <v>44865</v>
      </c>
      <c r="P589" s="118">
        <f t="shared" si="176"/>
        <v>14</v>
      </c>
      <c r="Q589" s="111" t="s">
        <v>1328</v>
      </c>
      <c r="R589" s="111" t="s">
        <v>1721</v>
      </c>
      <c r="S589" s="111">
        <v>1</v>
      </c>
      <c r="T589" s="146" t="s">
        <v>2709</v>
      </c>
      <c r="U589" s="120"/>
      <c r="V589" s="121">
        <f t="shared" si="161"/>
        <v>-1495.5</v>
      </c>
      <c r="W589" s="122">
        <f t="shared" si="162"/>
        <v>100</v>
      </c>
      <c r="X589" s="123">
        <f t="shared" si="163"/>
        <v>14</v>
      </c>
      <c r="Y589" s="123">
        <f t="shared" si="164"/>
        <v>14</v>
      </c>
      <c r="Z589" s="123">
        <f t="shared" si="165"/>
        <v>14</v>
      </c>
      <c r="AA589" s="111"/>
      <c r="AB589" s="111" t="str">
        <f t="shared" si="166"/>
        <v>CUMPLIDA</v>
      </c>
      <c r="AC589" s="111" t="str">
        <f t="shared" si="167"/>
        <v>CUMPLIDO</v>
      </c>
      <c r="AD589" s="111" t="str">
        <f t="shared" si="168"/>
        <v>CUMPLIDA PENDIENTE DE REVISIÓN DE LA CGR</v>
      </c>
      <c r="AE589" s="113" t="s">
        <v>1354</v>
      </c>
      <c r="AF589" s="98" t="str">
        <f t="shared" si="169"/>
        <v>H5AEFMECO</v>
      </c>
      <c r="AG589" s="78">
        <f t="shared" si="170"/>
        <v>1</v>
      </c>
      <c r="AH589" s="78" t="str">
        <f t="shared" si="171"/>
        <v>H5AEFMECO - 1</v>
      </c>
      <c r="AI589" s="92">
        <f t="shared" si="172"/>
        <v>5</v>
      </c>
      <c r="AJ589" s="92">
        <f t="shared" si="173"/>
        <v>5</v>
      </c>
      <c r="AK589" s="92" t="str">
        <f t="shared" si="174"/>
        <v>H5AEFMECO.</v>
      </c>
      <c r="AL589" s="92" t="str">
        <f t="shared" si="175"/>
        <v>H5AEFMECO</v>
      </c>
      <c r="AM589" s="83"/>
      <c r="AN589" s="84"/>
      <c r="AO589" s="77"/>
    </row>
    <row r="590" spans="1:41" s="11" customFormat="1" ht="291.95" customHeight="1" x14ac:dyDescent="0.2">
      <c r="A590" s="110" t="str">
        <f>IF(ISBLANK(F590),"",COUNTA($F$2:F590))</f>
        <v/>
      </c>
      <c r="B590" s="111">
        <f t="shared" si="177"/>
        <v>589</v>
      </c>
      <c r="C590" s="111">
        <v>2022</v>
      </c>
      <c r="D590" s="111" t="s">
        <v>2496</v>
      </c>
      <c r="E590" s="111"/>
      <c r="F590" s="111"/>
      <c r="G590" s="113" t="s">
        <v>122</v>
      </c>
      <c r="H590" s="146" t="s">
        <v>1329</v>
      </c>
      <c r="I590" s="146" t="s">
        <v>1325</v>
      </c>
      <c r="J590" s="119" t="s">
        <v>1304</v>
      </c>
      <c r="K590" s="119" t="s">
        <v>1327</v>
      </c>
      <c r="L590" s="151" t="s">
        <v>1309</v>
      </c>
      <c r="M590" s="151">
        <v>1</v>
      </c>
      <c r="N590" s="161">
        <v>44767</v>
      </c>
      <c r="O590" s="160">
        <v>44865</v>
      </c>
      <c r="P590" s="118">
        <f t="shared" si="176"/>
        <v>14</v>
      </c>
      <c r="Q590" s="111" t="s">
        <v>1328</v>
      </c>
      <c r="R590" s="111" t="s">
        <v>1721</v>
      </c>
      <c r="S590" s="111">
        <v>1</v>
      </c>
      <c r="T590" s="146" t="s">
        <v>1357</v>
      </c>
      <c r="U590" s="120"/>
      <c r="V590" s="121">
        <f t="shared" si="161"/>
        <v>-1495.5</v>
      </c>
      <c r="W590" s="122">
        <f t="shared" si="162"/>
        <v>100</v>
      </c>
      <c r="X590" s="123">
        <f t="shared" si="163"/>
        <v>14</v>
      </c>
      <c r="Y590" s="123">
        <f t="shared" si="164"/>
        <v>14</v>
      </c>
      <c r="Z590" s="123">
        <f t="shared" si="165"/>
        <v>14</v>
      </c>
      <c r="AA590" s="111"/>
      <c r="AB590" s="111" t="str">
        <f t="shared" si="166"/>
        <v>CUMPLIDA</v>
      </c>
      <c r="AC590" s="111" t="str">
        <f t="shared" si="167"/>
        <v/>
      </c>
      <c r="AD590" s="111" t="str">
        <f t="shared" si="168"/>
        <v>CUMPLIDA PENDIENTE DE REVISIÓN DE LA CGR</v>
      </c>
      <c r="AE590" s="113" t="s">
        <v>1354</v>
      </c>
      <c r="AF590" s="98" t="str">
        <f t="shared" si="169"/>
        <v>H5AEFMECO</v>
      </c>
      <c r="AG590" s="78">
        <f t="shared" si="170"/>
        <v>2</v>
      </c>
      <c r="AH590" s="78" t="str">
        <f t="shared" si="171"/>
        <v>H5AEFMECO - 2</v>
      </c>
      <c r="AI590" s="92">
        <f t="shared" si="172"/>
        <v>5</v>
      </c>
      <c r="AJ590" s="92">
        <f t="shared" si="173"/>
        <v>5</v>
      </c>
      <c r="AK590" s="92" t="str">
        <f t="shared" si="174"/>
        <v>H5AEFMECO.</v>
      </c>
      <c r="AL590" s="92" t="str">
        <f t="shared" si="175"/>
        <v>H5AEFMECO</v>
      </c>
      <c r="AM590" s="83"/>
      <c r="AN590" s="84"/>
      <c r="AO590" s="77"/>
    </row>
    <row r="591" spans="1:41" s="11" customFormat="1" ht="291.95" customHeight="1" x14ac:dyDescent="0.2">
      <c r="A591" s="110" t="str">
        <f>IF(ISBLANK(F591),"",COUNTA($F$2:F591))</f>
        <v/>
      </c>
      <c r="B591" s="111">
        <f t="shared" si="177"/>
        <v>590</v>
      </c>
      <c r="C591" s="111">
        <v>2022</v>
      </c>
      <c r="D591" s="111" t="s">
        <v>2496</v>
      </c>
      <c r="E591" s="111"/>
      <c r="F591" s="111"/>
      <c r="G591" s="113" t="s">
        <v>122</v>
      </c>
      <c r="H591" s="146" t="s">
        <v>1330</v>
      </c>
      <c r="I591" s="146" t="s">
        <v>1325</v>
      </c>
      <c r="J591" s="119" t="s">
        <v>1304</v>
      </c>
      <c r="K591" s="119" t="s">
        <v>1331</v>
      </c>
      <c r="L591" s="151" t="s">
        <v>1312</v>
      </c>
      <c r="M591" s="151">
        <v>1</v>
      </c>
      <c r="N591" s="161">
        <v>44865</v>
      </c>
      <c r="O591" s="160">
        <v>44926</v>
      </c>
      <c r="P591" s="118">
        <f t="shared" si="176"/>
        <v>8.7142857142857135</v>
      </c>
      <c r="Q591" s="111" t="s">
        <v>1320</v>
      </c>
      <c r="R591" s="111" t="s">
        <v>1814</v>
      </c>
      <c r="S591" s="111">
        <v>1</v>
      </c>
      <c r="T591" s="146" t="s">
        <v>1357</v>
      </c>
      <c r="U591" s="120">
        <v>45407</v>
      </c>
      <c r="V591" s="121">
        <f t="shared" si="161"/>
        <v>16.033333333333335</v>
      </c>
      <c r="W591" s="122">
        <f t="shared" si="162"/>
        <v>100</v>
      </c>
      <c r="X591" s="123">
        <f t="shared" si="163"/>
        <v>8.7142857142857135</v>
      </c>
      <c r="Y591" s="123">
        <f t="shared" si="164"/>
        <v>8.7142857142857135</v>
      </c>
      <c r="Z591" s="123">
        <f t="shared" si="165"/>
        <v>8.7142857142857135</v>
      </c>
      <c r="AA591" s="111"/>
      <c r="AB591" s="111" t="str">
        <f t="shared" si="166"/>
        <v>CUMPLIDA</v>
      </c>
      <c r="AC591" s="111" t="str">
        <f t="shared" si="167"/>
        <v/>
      </c>
      <c r="AD591" s="111" t="str">
        <f t="shared" si="168"/>
        <v>CUMPLIDA PENDIENTE DE REVISIÓN DE LA CGR</v>
      </c>
      <c r="AE591" s="113" t="s">
        <v>1354</v>
      </c>
      <c r="AF591" s="98" t="str">
        <f t="shared" si="169"/>
        <v>H5AEFMECO</v>
      </c>
      <c r="AG591" s="78">
        <f t="shared" si="170"/>
        <v>3</v>
      </c>
      <c r="AH591" s="78" t="str">
        <f t="shared" si="171"/>
        <v>H5AEFMECO - 3</v>
      </c>
      <c r="AI591" s="92">
        <f t="shared" si="172"/>
        <v>5</v>
      </c>
      <c r="AJ591" s="92">
        <f t="shared" si="173"/>
        <v>5</v>
      </c>
      <c r="AK591" s="92" t="str">
        <f t="shared" si="174"/>
        <v>H5AEFMECO.</v>
      </c>
      <c r="AL591" s="92" t="str">
        <f t="shared" si="175"/>
        <v>H5AEFMECO</v>
      </c>
      <c r="AM591" s="83"/>
      <c r="AN591" s="84"/>
      <c r="AO591" s="77"/>
    </row>
    <row r="592" spans="1:41" s="11" customFormat="1" ht="291.95" customHeight="1" x14ac:dyDescent="0.2">
      <c r="A592" s="110">
        <f>IF(ISBLANK(F592),"",COUNTA($F$2:F592))</f>
        <v>431</v>
      </c>
      <c r="B592" s="111">
        <f t="shared" si="177"/>
        <v>591</v>
      </c>
      <c r="C592" s="111">
        <v>2022</v>
      </c>
      <c r="D592" s="111" t="s">
        <v>2496</v>
      </c>
      <c r="E592" s="111" t="s">
        <v>637</v>
      </c>
      <c r="F592" s="111" t="s">
        <v>407</v>
      </c>
      <c r="G592" s="113" t="s">
        <v>122</v>
      </c>
      <c r="H592" s="146" t="s">
        <v>1332</v>
      </c>
      <c r="I592" s="146" t="s">
        <v>1333</v>
      </c>
      <c r="J592" s="119" t="s">
        <v>1334</v>
      </c>
      <c r="K592" s="119" t="s">
        <v>1335</v>
      </c>
      <c r="L592" s="151" t="s">
        <v>1336</v>
      </c>
      <c r="M592" s="151">
        <v>1</v>
      </c>
      <c r="N592" s="161">
        <v>44767</v>
      </c>
      <c r="O592" s="160">
        <v>44865</v>
      </c>
      <c r="P592" s="118">
        <f t="shared" si="176"/>
        <v>14</v>
      </c>
      <c r="Q592" s="111" t="s">
        <v>1401</v>
      </c>
      <c r="R592" s="145" t="s">
        <v>1734</v>
      </c>
      <c r="S592" s="111">
        <v>1</v>
      </c>
      <c r="T592" s="146" t="s">
        <v>1998</v>
      </c>
      <c r="U592" s="120">
        <v>45041</v>
      </c>
      <c r="V592" s="121">
        <f t="shared" si="161"/>
        <v>5.8666666666666663</v>
      </c>
      <c r="W592" s="122">
        <f t="shared" si="162"/>
        <v>100</v>
      </c>
      <c r="X592" s="123">
        <f t="shared" si="163"/>
        <v>14</v>
      </c>
      <c r="Y592" s="123">
        <f t="shared" si="164"/>
        <v>14</v>
      </c>
      <c r="Z592" s="123">
        <f t="shared" si="165"/>
        <v>14</v>
      </c>
      <c r="AA592" s="111"/>
      <c r="AB592" s="111" t="str">
        <f t="shared" si="166"/>
        <v>CUMPLIDA</v>
      </c>
      <c r="AC592" s="111" t="str">
        <f t="shared" si="167"/>
        <v>CUMPLIDO</v>
      </c>
      <c r="AD592" s="111" t="str">
        <f t="shared" si="168"/>
        <v>CUMPLIDA PENDIENTE DE REVISIÓN DE LA CGR</v>
      </c>
      <c r="AE592" s="113" t="s">
        <v>1354</v>
      </c>
      <c r="AF592" s="98" t="str">
        <f t="shared" si="169"/>
        <v>H6AEFMECO</v>
      </c>
      <c r="AG592" s="78">
        <f t="shared" si="170"/>
        <v>1</v>
      </c>
      <c r="AH592" s="78" t="str">
        <f t="shared" si="171"/>
        <v>H6AEFMECO - 1</v>
      </c>
      <c r="AI592" s="92">
        <f t="shared" si="172"/>
        <v>5</v>
      </c>
      <c r="AJ592" s="92">
        <f t="shared" si="173"/>
        <v>5</v>
      </c>
      <c r="AK592" s="92" t="str">
        <f t="shared" si="174"/>
        <v>H6AEFMECO.</v>
      </c>
      <c r="AL592" s="92" t="str">
        <f t="shared" si="175"/>
        <v>H6AEFMECO</v>
      </c>
      <c r="AM592" s="83"/>
      <c r="AN592" s="84"/>
      <c r="AO592" s="77"/>
    </row>
    <row r="593" spans="1:41" s="11" customFormat="1" ht="291.95" customHeight="1" x14ac:dyDescent="0.2">
      <c r="A593" s="110" t="str">
        <f>IF(ISBLANK(F593),"",COUNTA($F$2:F593))</f>
        <v/>
      </c>
      <c r="B593" s="111">
        <f t="shared" si="177"/>
        <v>592</v>
      </c>
      <c r="C593" s="111">
        <v>2022</v>
      </c>
      <c r="D593" s="111" t="s">
        <v>2496</v>
      </c>
      <c r="E593" s="111"/>
      <c r="F593" s="111"/>
      <c r="G593" s="113" t="s">
        <v>122</v>
      </c>
      <c r="H593" s="146" t="s">
        <v>1337</v>
      </c>
      <c r="I593" s="146" t="s">
        <v>1333</v>
      </c>
      <c r="J593" s="119" t="s">
        <v>1304</v>
      </c>
      <c r="K593" s="119" t="s">
        <v>1327</v>
      </c>
      <c r="L593" s="151" t="s">
        <v>1306</v>
      </c>
      <c r="M593" s="151">
        <v>1</v>
      </c>
      <c r="N593" s="161">
        <v>44767</v>
      </c>
      <c r="O593" s="160">
        <v>44865</v>
      </c>
      <c r="P593" s="118">
        <f t="shared" si="176"/>
        <v>14</v>
      </c>
      <c r="Q593" s="111" t="s">
        <v>1307</v>
      </c>
      <c r="R593" s="111" t="s">
        <v>1721</v>
      </c>
      <c r="S593" s="111">
        <v>1</v>
      </c>
      <c r="T593" s="146" t="s">
        <v>1357</v>
      </c>
      <c r="U593" s="120"/>
      <c r="V593" s="121">
        <f t="shared" si="161"/>
        <v>-1495.5</v>
      </c>
      <c r="W593" s="122">
        <f t="shared" si="162"/>
        <v>100</v>
      </c>
      <c r="X593" s="123">
        <f t="shared" si="163"/>
        <v>14</v>
      </c>
      <c r="Y593" s="123">
        <f t="shared" si="164"/>
        <v>14</v>
      </c>
      <c r="Z593" s="123">
        <f t="shared" si="165"/>
        <v>14</v>
      </c>
      <c r="AA593" s="111"/>
      <c r="AB593" s="111" t="str">
        <f t="shared" si="166"/>
        <v>CUMPLIDA</v>
      </c>
      <c r="AC593" s="111" t="str">
        <f t="shared" si="167"/>
        <v/>
      </c>
      <c r="AD593" s="111" t="str">
        <f t="shared" si="168"/>
        <v>CUMPLIDA PENDIENTE DE REVISIÓN DE LA CGR</v>
      </c>
      <c r="AE593" s="113" t="s">
        <v>1354</v>
      </c>
      <c r="AF593" s="98" t="str">
        <f t="shared" si="169"/>
        <v>H6AEFMECO</v>
      </c>
      <c r="AG593" s="78">
        <f t="shared" si="170"/>
        <v>2</v>
      </c>
      <c r="AH593" s="78" t="str">
        <f t="shared" si="171"/>
        <v>H6AEFMECO - 2</v>
      </c>
      <c r="AI593" s="92">
        <f t="shared" si="172"/>
        <v>5</v>
      </c>
      <c r="AJ593" s="92">
        <f t="shared" si="173"/>
        <v>5</v>
      </c>
      <c r="AK593" s="92" t="str">
        <f t="shared" si="174"/>
        <v>H6AEFMECO.</v>
      </c>
      <c r="AL593" s="92" t="str">
        <f t="shared" si="175"/>
        <v>H6AEFMECO</v>
      </c>
      <c r="AM593" s="83"/>
      <c r="AN593" s="84"/>
      <c r="AO593" s="77"/>
    </row>
    <row r="594" spans="1:41" s="11" customFormat="1" ht="291.95" customHeight="1" x14ac:dyDescent="0.2">
      <c r="A594" s="110" t="str">
        <f>IF(ISBLANK(F594),"",COUNTA($F$2:F594))</f>
        <v/>
      </c>
      <c r="B594" s="111">
        <f t="shared" si="177"/>
        <v>593</v>
      </c>
      <c r="C594" s="111">
        <v>2022</v>
      </c>
      <c r="D594" s="111" t="s">
        <v>2496</v>
      </c>
      <c r="E594" s="111"/>
      <c r="F594" s="111"/>
      <c r="G594" s="113" t="s">
        <v>122</v>
      </c>
      <c r="H594" s="146" t="s">
        <v>1338</v>
      </c>
      <c r="I594" s="146" t="s">
        <v>1333</v>
      </c>
      <c r="J594" s="119" t="s">
        <v>1304</v>
      </c>
      <c r="K594" s="119" t="s">
        <v>1327</v>
      </c>
      <c r="L594" s="151" t="s">
        <v>1309</v>
      </c>
      <c r="M594" s="151">
        <v>1</v>
      </c>
      <c r="N594" s="161">
        <v>44767</v>
      </c>
      <c r="O594" s="160">
        <v>44865</v>
      </c>
      <c r="P594" s="118">
        <f t="shared" si="176"/>
        <v>14</v>
      </c>
      <c r="Q594" s="111" t="s">
        <v>1307</v>
      </c>
      <c r="R594" s="111" t="s">
        <v>1721</v>
      </c>
      <c r="S594" s="111">
        <v>1</v>
      </c>
      <c r="T594" s="146" t="s">
        <v>1357</v>
      </c>
      <c r="U594" s="120"/>
      <c r="V594" s="121">
        <f t="shared" si="161"/>
        <v>-1495.5</v>
      </c>
      <c r="W594" s="122">
        <f t="shared" si="162"/>
        <v>100</v>
      </c>
      <c r="X594" s="123">
        <f t="shared" si="163"/>
        <v>14</v>
      </c>
      <c r="Y594" s="123">
        <f t="shared" si="164"/>
        <v>14</v>
      </c>
      <c r="Z594" s="123">
        <f t="shared" si="165"/>
        <v>14</v>
      </c>
      <c r="AA594" s="111"/>
      <c r="AB594" s="111" t="str">
        <f t="shared" si="166"/>
        <v>CUMPLIDA</v>
      </c>
      <c r="AC594" s="111" t="str">
        <f t="shared" si="167"/>
        <v/>
      </c>
      <c r="AD594" s="111" t="str">
        <f t="shared" si="168"/>
        <v>CUMPLIDA PENDIENTE DE REVISIÓN DE LA CGR</v>
      </c>
      <c r="AE594" s="113" t="s">
        <v>1354</v>
      </c>
      <c r="AF594" s="98" t="str">
        <f t="shared" si="169"/>
        <v>H6AEFMECO</v>
      </c>
      <c r="AG594" s="78">
        <f t="shared" si="170"/>
        <v>3</v>
      </c>
      <c r="AH594" s="78" t="str">
        <f t="shared" si="171"/>
        <v>H6AEFMECO - 3</v>
      </c>
      <c r="AI594" s="92">
        <f t="shared" si="172"/>
        <v>5</v>
      </c>
      <c r="AJ594" s="92">
        <f t="shared" si="173"/>
        <v>5</v>
      </c>
      <c r="AK594" s="92" t="str">
        <f t="shared" si="174"/>
        <v>H6AEFMECO.</v>
      </c>
      <c r="AL594" s="92" t="str">
        <f t="shared" si="175"/>
        <v>H6AEFMECO</v>
      </c>
      <c r="AM594" s="83"/>
      <c r="AN594" s="84"/>
      <c r="AO594" s="77"/>
    </row>
    <row r="595" spans="1:41" s="11" customFormat="1" ht="291.95" customHeight="1" x14ac:dyDescent="0.2">
      <c r="A595" s="110" t="str">
        <f>IF(ISBLANK(F595),"",COUNTA($F$2:F595))</f>
        <v/>
      </c>
      <c r="B595" s="111">
        <f t="shared" si="177"/>
        <v>594</v>
      </c>
      <c r="C595" s="111">
        <v>2022</v>
      </c>
      <c r="D595" s="111" t="s">
        <v>2496</v>
      </c>
      <c r="E595" s="111"/>
      <c r="F595" s="111"/>
      <c r="G595" s="113" t="s">
        <v>122</v>
      </c>
      <c r="H595" s="146" t="s">
        <v>1339</v>
      </c>
      <c r="I595" s="146" t="s">
        <v>1333</v>
      </c>
      <c r="J595" s="119" t="s">
        <v>1304</v>
      </c>
      <c r="K595" s="119" t="s">
        <v>1331</v>
      </c>
      <c r="L595" s="151" t="s">
        <v>1312</v>
      </c>
      <c r="M595" s="151">
        <v>1</v>
      </c>
      <c r="N595" s="161">
        <v>44865</v>
      </c>
      <c r="O595" s="160">
        <v>44926</v>
      </c>
      <c r="P595" s="118">
        <f t="shared" si="176"/>
        <v>8.7142857142857135</v>
      </c>
      <c r="Q595" s="111" t="s">
        <v>1320</v>
      </c>
      <c r="R595" s="111" t="s">
        <v>1814</v>
      </c>
      <c r="S595" s="111">
        <v>1</v>
      </c>
      <c r="T595" s="146" t="s">
        <v>1357</v>
      </c>
      <c r="U595" s="120">
        <v>45407</v>
      </c>
      <c r="V595" s="121">
        <f t="shared" si="161"/>
        <v>16.033333333333335</v>
      </c>
      <c r="W595" s="122">
        <f t="shared" si="162"/>
        <v>100</v>
      </c>
      <c r="X595" s="123">
        <f t="shared" si="163"/>
        <v>8.7142857142857135</v>
      </c>
      <c r="Y595" s="123">
        <f t="shared" si="164"/>
        <v>8.7142857142857135</v>
      </c>
      <c r="Z595" s="123">
        <f t="shared" si="165"/>
        <v>8.7142857142857135</v>
      </c>
      <c r="AA595" s="111"/>
      <c r="AB595" s="111" t="str">
        <f t="shared" si="166"/>
        <v>CUMPLIDA</v>
      </c>
      <c r="AC595" s="111" t="str">
        <f t="shared" si="167"/>
        <v/>
      </c>
      <c r="AD595" s="111" t="str">
        <f t="shared" si="168"/>
        <v>CUMPLIDA PENDIENTE DE REVISIÓN DE LA CGR</v>
      </c>
      <c r="AE595" s="113" t="s">
        <v>1354</v>
      </c>
      <c r="AF595" s="98" t="str">
        <f t="shared" si="169"/>
        <v>H6AEFMECO</v>
      </c>
      <c r="AG595" s="78">
        <f t="shared" si="170"/>
        <v>4</v>
      </c>
      <c r="AH595" s="78" t="str">
        <f t="shared" si="171"/>
        <v>H6AEFMECO - 4</v>
      </c>
      <c r="AI595" s="92">
        <f t="shared" si="172"/>
        <v>5</v>
      </c>
      <c r="AJ595" s="92">
        <f t="shared" si="173"/>
        <v>5</v>
      </c>
      <c r="AK595" s="92" t="str">
        <f t="shared" si="174"/>
        <v>H6AEFMECO.</v>
      </c>
      <c r="AL595" s="92" t="str">
        <f t="shared" si="175"/>
        <v>H6AEFMECO</v>
      </c>
      <c r="AM595" s="83"/>
      <c r="AN595" s="84"/>
      <c r="AO595" s="77"/>
    </row>
    <row r="596" spans="1:41" s="11" customFormat="1" ht="291.95" customHeight="1" x14ac:dyDescent="0.2">
      <c r="A596" s="110">
        <f>IF(ISBLANK(F596),"",COUNTA($F$2:F596))</f>
        <v>432</v>
      </c>
      <c r="B596" s="111">
        <f t="shared" si="177"/>
        <v>595</v>
      </c>
      <c r="C596" s="111">
        <v>2022</v>
      </c>
      <c r="D596" s="111" t="s">
        <v>2497</v>
      </c>
      <c r="E596" s="111" t="s">
        <v>637</v>
      </c>
      <c r="F596" s="111" t="s">
        <v>407</v>
      </c>
      <c r="G596" s="113" t="s">
        <v>122</v>
      </c>
      <c r="H596" s="146" t="s">
        <v>1340</v>
      </c>
      <c r="I596" s="146" t="s">
        <v>1341</v>
      </c>
      <c r="J596" s="119" t="s">
        <v>1304</v>
      </c>
      <c r="K596" s="119" t="s">
        <v>1327</v>
      </c>
      <c r="L596" s="151" t="s">
        <v>1306</v>
      </c>
      <c r="M596" s="151">
        <v>1</v>
      </c>
      <c r="N596" s="161">
        <v>44767</v>
      </c>
      <c r="O596" s="160">
        <v>44865</v>
      </c>
      <c r="P596" s="118">
        <f t="shared" si="176"/>
        <v>14</v>
      </c>
      <c r="Q596" s="111" t="s">
        <v>1307</v>
      </c>
      <c r="R596" s="111" t="s">
        <v>1721</v>
      </c>
      <c r="S596" s="111">
        <v>1</v>
      </c>
      <c r="T596" s="146" t="s">
        <v>1357</v>
      </c>
      <c r="U596" s="120"/>
      <c r="V596" s="121">
        <f t="shared" si="161"/>
        <v>-1495.5</v>
      </c>
      <c r="W596" s="122">
        <f t="shared" si="162"/>
        <v>100</v>
      </c>
      <c r="X596" s="123">
        <f t="shared" si="163"/>
        <v>14</v>
      </c>
      <c r="Y596" s="123">
        <f t="shared" si="164"/>
        <v>14</v>
      </c>
      <c r="Z596" s="123">
        <f t="shared" si="165"/>
        <v>14</v>
      </c>
      <c r="AA596" s="111"/>
      <c r="AB596" s="111" t="str">
        <f t="shared" si="166"/>
        <v>CUMPLIDA</v>
      </c>
      <c r="AC596" s="111" t="str">
        <f t="shared" si="167"/>
        <v>CUMPLIDO</v>
      </c>
      <c r="AD596" s="111" t="str">
        <f t="shared" si="168"/>
        <v>CUMPLIDA PENDIENTE DE REVISIÓN DE LA CGR</v>
      </c>
      <c r="AE596" s="113" t="s">
        <v>1354</v>
      </c>
      <c r="AF596" s="98" t="str">
        <f t="shared" si="169"/>
        <v>H7AEFMECO</v>
      </c>
      <c r="AG596" s="78">
        <f t="shared" si="170"/>
        <v>1</v>
      </c>
      <c r="AH596" s="78" t="str">
        <f t="shared" si="171"/>
        <v>H7AEFMECO - 1</v>
      </c>
      <c r="AI596" s="92">
        <f t="shared" si="172"/>
        <v>5</v>
      </c>
      <c r="AJ596" s="92">
        <f t="shared" si="173"/>
        <v>5</v>
      </c>
      <c r="AK596" s="92" t="str">
        <f t="shared" si="174"/>
        <v>H7AEFMECO.</v>
      </c>
      <c r="AL596" s="92" t="str">
        <f t="shared" si="175"/>
        <v>H7AEFMECO</v>
      </c>
      <c r="AM596" s="83"/>
      <c r="AN596" s="84"/>
      <c r="AO596" s="77"/>
    </row>
    <row r="597" spans="1:41" s="11" customFormat="1" ht="291.95" customHeight="1" x14ac:dyDescent="0.2">
      <c r="A597" s="110" t="str">
        <f>IF(ISBLANK(F597),"",COUNTA($F$2:F597))</f>
        <v/>
      </c>
      <c r="B597" s="111">
        <f t="shared" si="177"/>
        <v>596</v>
      </c>
      <c r="C597" s="111">
        <v>2022</v>
      </c>
      <c r="D597" s="111" t="s">
        <v>2497</v>
      </c>
      <c r="E597" s="111"/>
      <c r="F597" s="111"/>
      <c r="G597" s="113" t="s">
        <v>122</v>
      </c>
      <c r="H597" s="146" t="s">
        <v>1342</v>
      </c>
      <c r="I597" s="146" t="s">
        <v>1341</v>
      </c>
      <c r="J597" s="119" t="s">
        <v>1304</v>
      </c>
      <c r="K597" s="119" t="s">
        <v>1327</v>
      </c>
      <c r="L597" s="151" t="s">
        <v>1309</v>
      </c>
      <c r="M597" s="151">
        <v>1</v>
      </c>
      <c r="N597" s="161">
        <v>44767</v>
      </c>
      <c r="O597" s="160">
        <v>44865</v>
      </c>
      <c r="P597" s="118">
        <f t="shared" si="176"/>
        <v>14</v>
      </c>
      <c r="Q597" s="111" t="s">
        <v>1307</v>
      </c>
      <c r="R597" s="111" t="s">
        <v>1721</v>
      </c>
      <c r="S597" s="111">
        <v>1</v>
      </c>
      <c r="T597" s="146" t="s">
        <v>1357</v>
      </c>
      <c r="U597" s="120"/>
      <c r="V597" s="121">
        <f t="shared" si="161"/>
        <v>-1495.5</v>
      </c>
      <c r="W597" s="122">
        <f t="shared" si="162"/>
        <v>100</v>
      </c>
      <c r="X597" s="123">
        <f t="shared" si="163"/>
        <v>14</v>
      </c>
      <c r="Y597" s="123">
        <f t="shared" si="164"/>
        <v>14</v>
      </c>
      <c r="Z597" s="123">
        <f t="shared" si="165"/>
        <v>14</v>
      </c>
      <c r="AA597" s="111"/>
      <c r="AB597" s="111" t="str">
        <f t="shared" si="166"/>
        <v>CUMPLIDA</v>
      </c>
      <c r="AC597" s="111" t="str">
        <f t="shared" si="167"/>
        <v/>
      </c>
      <c r="AD597" s="111" t="str">
        <f t="shared" si="168"/>
        <v>CUMPLIDA PENDIENTE DE REVISIÓN DE LA CGR</v>
      </c>
      <c r="AE597" s="113" t="s">
        <v>1354</v>
      </c>
      <c r="AF597" s="98" t="str">
        <f t="shared" si="169"/>
        <v>H7AEFMECO</v>
      </c>
      <c r="AG597" s="78">
        <f t="shared" si="170"/>
        <v>2</v>
      </c>
      <c r="AH597" s="78" t="str">
        <f t="shared" si="171"/>
        <v>H7AEFMECO - 2</v>
      </c>
      <c r="AI597" s="92">
        <f t="shared" si="172"/>
        <v>5</v>
      </c>
      <c r="AJ597" s="92">
        <f t="shared" si="173"/>
        <v>5</v>
      </c>
      <c r="AK597" s="92" t="str">
        <f t="shared" si="174"/>
        <v>H7AEFMECO.</v>
      </c>
      <c r="AL597" s="92" t="str">
        <f t="shared" si="175"/>
        <v>H7AEFMECO</v>
      </c>
      <c r="AM597" s="83"/>
      <c r="AN597" s="84"/>
      <c r="AO597" s="77"/>
    </row>
    <row r="598" spans="1:41" s="11" customFormat="1" ht="291.95" customHeight="1" x14ac:dyDescent="0.2">
      <c r="A598" s="110" t="str">
        <f>IF(ISBLANK(F598),"",COUNTA($F$2:F598))</f>
        <v/>
      </c>
      <c r="B598" s="111">
        <f t="shared" si="177"/>
        <v>597</v>
      </c>
      <c r="C598" s="111">
        <v>2022</v>
      </c>
      <c r="D598" s="111" t="s">
        <v>2497</v>
      </c>
      <c r="E598" s="111"/>
      <c r="F598" s="111"/>
      <c r="G598" s="113" t="s">
        <v>122</v>
      </c>
      <c r="H598" s="146" t="s">
        <v>1343</v>
      </c>
      <c r="I598" s="146" t="s">
        <v>1341</v>
      </c>
      <c r="J598" s="119" t="s">
        <v>1304</v>
      </c>
      <c r="K598" s="119" t="s">
        <v>1331</v>
      </c>
      <c r="L598" s="151" t="s">
        <v>1312</v>
      </c>
      <c r="M598" s="151">
        <v>1</v>
      </c>
      <c r="N598" s="161">
        <v>44865</v>
      </c>
      <c r="O598" s="160">
        <v>44926</v>
      </c>
      <c r="P598" s="118">
        <f t="shared" si="176"/>
        <v>8.7142857142857135</v>
      </c>
      <c r="Q598" s="111" t="s">
        <v>1320</v>
      </c>
      <c r="R598" s="111" t="s">
        <v>1814</v>
      </c>
      <c r="S598" s="111">
        <v>1</v>
      </c>
      <c r="T598" s="146" t="s">
        <v>1357</v>
      </c>
      <c r="U598" s="120">
        <v>45407</v>
      </c>
      <c r="V598" s="121">
        <f t="shared" si="161"/>
        <v>16.033333333333335</v>
      </c>
      <c r="W598" s="122">
        <f t="shared" si="162"/>
        <v>100</v>
      </c>
      <c r="X598" s="123">
        <f t="shared" si="163"/>
        <v>8.7142857142857135</v>
      </c>
      <c r="Y598" s="123">
        <f t="shared" si="164"/>
        <v>8.7142857142857135</v>
      </c>
      <c r="Z598" s="123">
        <f t="shared" si="165"/>
        <v>8.7142857142857135</v>
      </c>
      <c r="AA598" s="111"/>
      <c r="AB598" s="111" t="str">
        <f t="shared" si="166"/>
        <v>CUMPLIDA</v>
      </c>
      <c r="AC598" s="111" t="str">
        <f t="shared" si="167"/>
        <v/>
      </c>
      <c r="AD598" s="111" t="str">
        <f t="shared" si="168"/>
        <v>CUMPLIDA PENDIENTE DE REVISIÓN DE LA CGR</v>
      </c>
      <c r="AE598" s="113" t="s">
        <v>1354</v>
      </c>
      <c r="AF598" s="98" t="str">
        <f t="shared" si="169"/>
        <v>H7AEFMECO</v>
      </c>
      <c r="AG598" s="78">
        <f t="shared" si="170"/>
        <v>3</v>
      </c>
      <c r="AH598" s="78" t="str">
        <f t="shared" si="171"/>
        <v>H7AEFMECO - 3</v>
      </c>
      <c r="AI598" s="92">
        <f t="shared" si="172"/>
        <v>5</v>
      </c>
      <c r="AJ598" s="92">
        <f t="shared" si="173"/>
        <v>5</v>
      </c>
      <c r="AK598" s="92" t="str">
        <f t="shared" si="174"/>
        <v>H7AEFMECO.</v>
      </c>
      <c r="AL598" s="92" t="str">
        <f t="shared" si="175"/>
        <v>H7AEFMECO</v>
      </c>
      <c r="AM598" s="83"/>
      <c r="AN598" s="84"/>
      <c r="AO598" s="77"/>
    </row>
    <row r="599" spans="1:41" s="11" customFormat="1" ht="291.95" customHeight="1" x14ac:dyDescent="0.2">
      <c r="A599" s="110">
        <f>IF(ISBLANK(F599),"",COUNTA($F$2:F599))</f>
        <v>433</v>
      </c>
      <c r="B599" s="111">
        <f t="shared" si="177"/>
        <v>598</v>
      </c>
      <c r="C599" s="111">
        <v>2022</v>
      </c>
      <c r="D599" s="111" t="s">
        <v>2496</v>
      </c>
      <c r="E599" s="111" t="s">
        <v>637</v>
      </c>
      <c r="F599" s="111" t="s">
        <v>407</v>
      </c>
      <c r="G599" s="113" t="s">
        <v>122</v>
      </c>
      <c r="H599" s="146" t="s">
        <v>1344</v>
      </c>
      <c r="I599" s="146" t="s">
        <v>1345</v>
      </c>
      <c r="J599" s="119" t="s">
        <v>1346</v>
      </c>
      <c r="K599" s="119" t="s">
        <v>1347</v>
      </c>
      <c r="L599" s="151" t="s">
        <v>1348</v>
      </c>
      <c r="M599" s="151">
        <v>12</v>
      </c>
      <c r="N599" s="161">
        <v>44767</v>
      </c>
      <c r="O599" s="160">
        <v>45119</v>
      </c>
      <c r="P599" s="118">
        <f t="shared" si="176"/>
        <v>50.285714285714285</v>
      </c>
      <c r="Q599" s="111" t="s">
        <v>1401</v>
      </c>
      <c r="R599" s="145" t="s">
        <v>1734</v>
      </c>
      <c r="S599" s="111">
        <v>12</v>
      </c>
      <c r="T599" s="146" t="s">
        <v>2001</v>
      </c>
      <c r="U599" s="120">
        <v>45491</v>
      </c>
      <c r="V599" s="121">
        <f t="shared" si="161"/>
        <v>12.4</v>
      </c>
      <c r="W599" s="122">
        <f t="shared" si="162"/>
        <v>100</v>
      </c>
      <c r="X599" s="123">
        <f t="shared" si="163"/>
        <v>50.285714285714285</v>
      </c>
      <c r="Y599" s="123">
        <f t="shared" si="164"/>
        <v>50.285714285714285</v>
      </c>
      <c r="Z599" s="123">
        <f t="shared" si="165"/>
        <v>50.285714285714285</v>
      </c>
      <c r="AA599" s="111"/>
      <c r="AB599" s="111" t="str">
        <f t="shared" si="166"/>
        <v>CUMPLIDA</v>
      </c>
      <c r="AC599" s="111" t="str">
        <f t="shared" si="167"/>
        <v>CUMPLIDO</v>
      </c>
      <c r="AD599" s="111" t="str">
        <f t="shared" si="168"/>
        <v>CUMPLIDA PENDIENTE DE REVISIÓN DE LA CGR</v>
      </c>
      <c r="AE599" s="113" t="s">
        <v>1354</v>
      </c>
      <c r="AF599" s="98" t="str">
        <f t="shared" si="169"/>
        <v>H8AEFMECO</v>
      </c>
      <c r="AG599" s="78">
        <f t="shared" si="170"/>
        <v>1</v>
      </c>
      <c r="AH599" s="78" t="str">
        <f t="shared" si="171"/>
        <v>H8AEFMECO - 1</v>
      </c>
      <c r="AI599" s="92">
        <f t="shared" si="172"/>
        <v>5</v>
      </c>
      <c r="AJ599" s="92">
        <f t="shared" si="173"/>
        <v>5</v>
      </c>
      <c r="AK599" s="92" t="str">
        <f t="shared" si="174"/>
        <v>H8AEFMECO.</v>
      </c>
      <c r="AL599" s="92" t="str">
        <f t="shared" si="175"/>
        <v>H8AEFMECO</v>
      </c>
      <c r="AM599" s="83"/>
      <c r="AN599" s="84"/>
      <c r="AO599" s="77"/>
    </row>
    <row r="600" spans="1:41" s="11" customFormat="1" ht="291.95" customHeight="1" x14ac:dyDescent="0.2">
      <c r="A600" s="110" t="str">
        <f>IF(ISBLANK(F600),"",COUNTA($F$2:F600))</f>
        <v/>
      </c>
      <c r="B600" s="111">
        <f t="shared" si="177"/>
        <v>599</v>
      </c>
      <c r="C600" s="111">
        <v>2022</v>
      </c>
      <c r="D600" s="111" t="s">
        <v>2496</v>
      </c>
      <c r="E600" s="111"/>
      <c r="F600" s="111"/>
      <c r="G600" s="113" t="s">
        <v>122</v>
      </c>
      <c r="H600" s="146" t="s">
        <v>1349</v>
      </c>
      <c r="I600" s="146" t="s">
        <v>1345</v>
      </c>
      <c r="J600" s="119" t="s">
        <v>1350</v>
      </c>
      <c r="K600" s="119" t="s">
        <v>1347</v>
      </c>
      <c r="L600" s="151" t="s">
        <v>1348</v>
      </c>
      <c r="M600" s="151">
        <v>12</v>
      </c>
      <c r="N600" s="161">
        <v>44767</v>
      </c>
      <c r="O600" s="160">
        <v>45119</v>
      </c>
      <c r="P600" s="118">
        <f t="shared" si="176"/>
        <v>50.285714285714285</v>
      </c>
      <c r="Q600" s="111" t="s">
        <v>1401</v>
      </c>
      <c r="R600" s="145" t="s">
        <v>1734</v>
      </c>
      <c r="S600" s="111">
        <v>12</v>
      </c>
      <c r="T600" s="146" t="s">
        <v>2001</v>
      </c>
      <c r="U600" s="120">
        <v>45497</v>
      </c>
      <c r="V600" s="121">
        <f t="shared" si="161"/>
        <v>12.6</v>
      </c>
      <c r="W600" s="122">
        <f t="shared" si="162"/>
        <v>100</v>
      </c>
      <c r="X600" s="123">
        <f t="shared" si="163"/>
        <v>50.285714285714285</v>
      </c>
      <c r="Y600" s="123">
        <f t="shared" si="164"/>
        <v>50.285714285714285</v>
      </c>
      <c r="Z600" s="123">
        <f t="shared" si="165"/>
        <v>50.285714285714285</v>
      </c>
      <c r="AA600" s="111"/>
      <c r="AB600" s="111" t="str">
        <f t="shared" si="166"/>
        <v>CUMPLIDA</v>
      </c>
      <c r="AC600" s="111" t="str">
        <f t="shared" si="167"/>
        <v/>
      </c>
      <c r="AD600" s="111" t="str">
        <f t="shared" si="168"/>
        <v>CUMPLIDA PENDIENTE DE REVISIÓN DE LA CGR</v>
      </c>
      <c r="AE600" s="113" t="s">
        <v>1354</v>
      </c>
      <c r="AF600" s="98" t="str">
        <f t="shared" si="169"/>
        <v>H8AEFMECO</v>
      </c>
      <c r="AG600" s="78">
        <f t="shared" si="170"/>
        <v>2</v>
      </c>
      <c r="AH600" s="78" t="str">
        <f t="shared" si="171"/>
        <v>H8AEFMECO - 2</v>
      </c>
      <c r="AI600" s="92">
        <f t="shared" si="172"/>
        <v>5</v>
      </c>
      <c r="AJ600" s="92">
        <f t="shared" si="173"/>
        <v>5</v>
      </c>
      <c r="AK600" s="92" t="str">
        <f t="shared" si="174"/>
        <v>H8AEFMECO.</v>
      </c>
      <c r="AL600" s="92" t="str">
        <f t="shared" si="175"/>
        <v>H8AEFMECO</v>
      </c>
      <c r="AM600" s="83"/>
      <c r="AN600" s="84"/>
      <c r="AO600" s="77"/>
    </row>
    <row r="601" spans="1:41" s="11" customFormat="1" ht="291.95" customHeight="1" x14ac:dyDescent="0.2">
      <c r="A601" s="110" t="str">
        <f>IF(ISBLANK(F601),"",COUNTA($F$2:F601))</f>
        <v/>
      </c>
      <c r="B601" s="111">
        <f t="shared" si="177"/>
        <v>600</v>
      </c>
      <c r="C601" s="111">
        <v>2022</v>
      </c>
      <c r="D601" s="111" t="s">
        <v>2496</v>
      </c>
      <c r="E601" s="111"/>
      <c r="F601" s="111"/>
      <c r="G601" s="113" t="s">
        <v>122</v>
      </c>
      <c r="H601" s="146" t="s">
        <v>1351</v>
      </c>
      <c r="I601" s="146" t="s">
        <v>1345</v>
      </c>
      <c r="J601" s="119" t="s">
        <v>1304</v>
      </c>
      <c r="K601" s="119" t="s">
        <v>1327</v>
      </c>
      <c r="L601" s="151" t="s">
        <v>1306</v>
      </c>
      <c r="M601" s="151">
        <v>1</v>
      </c>
      <c r="N601" s="161">
        <v>44767</v>
      </c>
      <c r="O601" s="160">
        <v>44865</v>
      </c>
      <c r="P601" s="118">
        <f t="shared" si="176"/>
        <v>14</v>
      </c>
      <c r="Q601" s="111" t="s">
        <v>1307</v>
      </c>
      <c r="R601" s="111" t="s">
        <v>1721</v>
      </c>
      <c r="S601" s="111">
        <v>1</v>
      </c>
      <c r="T601" s="146" t="s">
        <v>1357</v>
      </c>
      <c r="U601" s="120"/>
      <c r="V601" s="121">
        <f t="shared" si="161"/>
        <v>-1495.5</v>
      </c>
      <c r="W601" s="122">
        <f t="shared" si="162"/>
        <v>100</v>
      </c>
      <c r="X601" s="123">
        <f t="shared" si="163"/>
        <v>14</v>
      </c>
      <c r="Y601" s="123">
        <f t="shared" si="164"/>
        <v>14</v>
      </c>
      <c r="Z601" s="123">
        <f t="shared" si="165"/>
        <v>14</v>
      </c>
      <c r="AA601" s="111"/>
      <c r="AB601" s="111" t="str">
        <f t="shared" si="166"/>
        <v>CUMPLIDA</v>
      </c>
      <c r="AC601" s="111" t="str">
        <f t="shared" si="167"/>
        <v/>
      </c>
      <c r="AD601" s="111" t="str">
        <f t="shared" si="168"/>
        <v>CUMPLIDA PENDIENTE DE REVISIÓN DE LA CGR</v>
      </c>
      <c r="AE601" s="113" t="s">
        <v>1354</v>
      </c>
      <c r="AF601" s="98" t="str">
        <f t="shared" si="169"/>
        <v>H8AEFMECO</v>
      </c>
      <c r="AG601" s="78">
        <f t="shared" si="170"/>
        <v>3</v>
      </c>
      <c r="AH601" s="78" t="str">
        <f t="shared" si="171"/>
        <v>H8AEFMECO - 3</v>
      </c>
      <c r="AI601" s="92">
        <f t="shared" si="172"/>
        <v>5</v>
      </c>
      <c r="AJ601" s="92">
        <f t="shared" si="173"/>
        <v>5</v>
      </c>
      <c r="AK601" s="92" t="str">
        <f t="shared" si="174"/>
        <v>H8AEFMECO.</v>
      </c>
      <c r="AL601" s="92" t="str">
        <f t="shared" si="175"/>
        <v>H8AEFMECO</v>
      </c>
      <c r="AM601" s="83"/>
      <c r="AN601" s="84"/>
      <c r="AO601" s="77"/>
    </row>
    <row r="602" spans="1:41" s="11" customFormat="1" ht="291.95" customHeight="1" x14ac:dyDescent="0.2">
      <c r="A602" s="110" t="str">
        <f>IF(ISBLANK(F602),"",COUNTA($F$2:F602))</f>
        <v/>
      </c>
      <c r="B602" s="111">
        <f t="shared" si="177"/>
        <v>601</v>
      </c>
      <c r="C602" s="111">
        <v>2022</v>
      </c>
      <c r="D602" s="111" t="s">
        <v>2496</v>
      </c>
      <c r="E602" s="111"/>
      <c r="F602" s="111"/>
      <c r="G602" s="113" t="s">
        <v>122</v>
      </c>
      <c r="H602" s="146" t="s">
        <v>1352</v>
      </c>
      <c r="I602" s="146" t="s">
        <v>1345</v>
      </c>
      <c r="J602" s="119" t="s">
        <v>1304</v>
      </c>
      <c r="K602" s="119" t="s">
        <v>1327</v>
      </c>
      <c r="L602" s="151" t="s">
        <v>1309</v>
      </c>
      <c r="M602" s="151">
        <v>1</v>
      </c>
      <c r="N602" s="161">
        <v>44767</v>
      </c>
      <c r="O602" s="160">
        <v>44865</v>
      </c>
      <c r="P602" s="118">
        <f t="shared" si="176"/>
        <v>14</v>
      </c>
      <c r="Q602" s="111" t="s">
        <v>1307</v>
      </c>
      <c r="R602" s="111" t="s">
        <v>1721</v>
      </c>
      <c r="S602" s="111">
        <v>1</v>
      </c>
      <c r="T602" s="146" t="s">
        <v>1357</v>
      </c>
      <c r="U602" s="120"/>
      <c r="V602" s="121">
        <f t="shared" si="161"/>
        <v>-1495.5</v>
      </c>
      <c r="W602" s="122">
        <f t="shared" si="162"/>
        <v>100</v>
      </c>
      <c r="X602" s="123">
        <f t="shared" si="163"/>
        <v>14</v>
      </c>
      <c r="Y602" s="123">
        <f t="shared" si="164"/>
        <v>14</v>
      </c>
      <c r="Z602" s="123">
        <f t="shared" si="165"/>
        <v>14</v>
      </c>
      <c r="AA602" s="111"/>
      <c r="AB602" s="111" t="str">
        <f t="shared" si="166"/>
        <v>CUMPLIDA</v>
      </c>
      <c r="AC602" s="111" t="str">
        <f t="shared" si="167"/>
        <v/>
      </c>
      <c r="AD602" s="111" t="str">
        <f t="shared" si="168"/>
        <v>CUMPLIDA PENDIENTE DE REVISIÓN DE LA CGR</v>
      </c>
      <c r="AE602" s="113" t="s">
        <v>1354</v>
      </c>
      <c r="AF602" s="98" t="str">
        <f t="shared" si="169"/>
        <v>H8AEFMECO</v>
      </c>
      <c r="AG602" s="78">
        <f t="shared" si="170"/>
        <v>4</v>
      </c>
      <c r="AH602" s="78" t="str">
        <f t="shared" si="171"/>
        <v>H8AEFMECO - 4</v>
      </c>
      <c r="AI602" s="92">
        <f t="shared" si="172"/>
        <v>5</v>
      </c>
      <c r="AJ602" s="92">
        <f t="shared" si="173"/>
        <v>5</v>
      </c>
      <c r="AK602" s="92" t="str">
        <f t="shared" si="174"/>
        <v>H8AEFMECO.</v>
      </c>
      <c r="AL602" s="92" t="str">
        <f t="shared" si="175"/>
        <v>H8AEFMECO</v>
      </c>
      <c r="AM602" s="83"/>
      <c r="AN602" s="84"/>
      <c r="AO602" s="77"/>
    </row>
    <row r="603" spans="1:41" s="11" customFormat="1" ht="291.95" customHeight="1" x14ac:dyDescent="0.2">
      <c r="A603" s="110" t="str">
        <f>IF(ISBLANK(F603),"",COUNTA($F$2:F603))</f>
        <v/>
      </c>
      <c r="B603" s="111">
        <f t="shared" si="177"/>
        <v>602</v>
      </c>
      <c r="C603" s="111">
        <v>2022</v>
      </c>
      <c r="D603" s="111" t="s">
        <v>2496</v>
      </c>
      <c r="E603" s="111"/>
      <c r="F603" s="111"/>
      <c r="G603" s="113" t="s">
        <v>122</v>
      </c>
      <c r="H603" s="146" t="s">
        <v>1353</v>
      </c>
      <c r="I603" s="146" t="s">
        <v>1345</v>
      </c>
      <c r="J603" s="119" t="s">
        <v>1304</v>
      </c>
      <c r="K603" s="119" t="s">
        <v>1331</v>
      </c>
      <c r="L603" s="151" t="s">
        <v>1312</v>
      </c>
      <c r="M603" s="151">
        <v>1</v>
      </c>
      <c r="N603" s="161">
        <v>44865</v>
      </c>
      <c r="O603" s="160">
        <v>44926</v>
      </c>
      <c r="P603" s="118">
        <f t="shared" si="176"/>
        <v>8.7142857142857135</v>
      </c>
      <c r="Q603" s="111" t="s">
        <v>1320</v>
      </c>
      <c r="R603" s="111" t="s">
        <v>1814</v>
      </c>
      <c r="S603" s="111">
        <v>1</v>
      </c>
      <c r="T603" s="146" t="s">
        <v>1357</v>
      </c>
      <c r="U603" s="120">
        <v>45407</v>
      </c>
      <c r="V603" s="121">
        <f t="shared" si="161"/>
        <v>16.033333333333335</v>
      </c>
      <c r="W603" s="122">
        <f t="shared" si="162"/>
        <v>100</v>
      </c>
      <c r="X603" s="123">
        <f t="shared" si="163"/>
        <v>8.7142857142857135</v>
      </c>
      <c r="Y603" s="123">
        <f t="shared" si="164"/>
        <v>8.7142857142857135</v>
      </c>
      <c r="Z603" s="123">
        <f t="shared" si="165"/>
        <v>8.7142857142857135</v>
      </c>
      <c r="AA603" s="111"/>
      <c r="AB603" s="111" t="str">
        <f t="shared" si="166"/>
        <v>CUMPLIDA</v>
      </c>
      <c r="AC603" s="111" t="str">
        <f t="shared" si="167"/>
        <v/>
      </c>
      <c r="AD603" s="111" t="str">
        <f t="shared" si="168"/>
        <v>CUMPLIDA PENDIENTE DE REVISIÓN DE LA CGR</v>
      </c>
      <c r="AE603" s="113" t="s">
        <v>1354</v>
      </c>
      <c r="AF603" s="98" t="str">
        <f t="shared" si="169"/>
        <v>H8AEFMECO</v>
      </c>
      <c r="AG603" s="78">
        <f t="shared" si="170"/>
        <v>5</v>
      </c>
      <c r="AH603" s="78" t="str">
        <f t="shared" si="171"/>
        <v>H8AEFMECO - 5</v>
      </c>
      <c r="AI603" s="92">
        <f t="shared" si="172"/>
        <v>5</v>
      </c>
      <c r="AJ603" s="92">
        <f t="shared" si="173"/>
        <v>5</v>
      </c>
      <c r="AK603" s="92" t="str">
        <f t="shared" si="174"/>
        <v>H8AEFMECO.</v>
      </c>
      <c r="AL603" s="92" t="str">
        <f t="shared" si="175"/>
        <v>H8AEFMECO</v>
      </c>
      <c r="AM603" s="83"/>
      <c r="AN603" s="84"/>
      <c r="AO603" s="77"/>
    </row>
    <row r="604" spans="1:41" s="11" customFormat="1" ht="291.95" customHeight="1" x14ac:dyDescent="0.2">
      <c r="A604" s="110">
        <f>IF(ISBLANK(F604),"",COUNTA($F$2:F604))</f>
        <v>434</v>
      </c>
      <c r="B604" s="111">
        <f t="shared" si="177"/>
        <v>603</v>
      </c>
      <c r="C604" s="111">
        <v>2022</v>
      </c>
      <c r="D604" s="111" t="s">
        <v>2500</v>
      </c>
      <c r="E604" s="111" t="s">
        <v>408</v>
      </c>
      <c r="F604" s="111" t="s">
        <v>408</v>
      </c>
      <c r="G604" s="113" t="s">
        <v>1164</v>
      </c>
      <c r="H604" s="146" t="s">
        <v>1626</v>
      </c>
      <c r="I604" s="146" t="s">
        <v>1287</v>
      </c>
      <c r="J604" s="119" t="s">
        <v>3760</v>
      </c>
      <c r="K604" s="119" t="s">
        <v>1288</v>
      </c>
      <c r="L604" s="151" t="s">
        <v>1289</v>
      </c>
      <c r="M604" s="151">
        <v>4</v>
      </c>
      <c r="N604" s="161">
        <v>44742</v>
      </c>
      <c r="O604" s="161">
        <v>45106</v>
      </c>
      <c r="P604" s="118">
        <f t="shared" si="176"/>
        <v>52</v>
      </c>
      <c r="Q604" s="111" t="s">
        <v>210</v>
      </c>
      <c r="R604" s="111" t="s">
        <v>1701</v>
      </c>
      <c r="S604" s="111">
        <v>4</v>
      </c>
      <c r="T604" s="146" t="s">
        <v>2004</v>
      </c>
      <c r="U604" s="120">
        <v>45176</v>
      </c>
      <c r="V604" s="121">
        <f t="shared" si="161"/>
        <v>2.3333333333333335</v>
      </c>
      <c r="W604" s="122">
        <f t="shared" si="162"/>
        <v>100</v>
      </c>
      <c r="X604" s="123">
        <f t="shared" si="163"/>
        <v>52</v>
      </c>
      <c r="Y604" s="123">
        <f t="shared" si="164"/>
        <v>52</v>
      </c>
      <c r="Z604" s="123">
        <f t="shared" si="165"/>
        <v>52</v>
      </c>
      <c r="AA604" s="111"/>
      <c r="AB604" s="111" t="str">
        <f t="shared" si="166"/>
        <v>CUMPLIDA</v>
      </c>
      <c r="AC604" s="111" t="str">
        <f t="shared" si="167"/>
        <v>CUMPLIDO</v>
      </c>
      <c r="AD604" s="111" t="str">
        <f t="shared" si="168"/>
        <v>CUMPLIDA PENDIENTE DE REVISIÓN DE LA CGR</v>
      </c>
      <c r="AE604" s="113" t="s">
        <v>1290</v>
      </c>
      <c r="AF604" s="98" t="str">
        <f t="shared" si="169"/>
        <v>H1-Denuncia2021-227748</v>
      </c>
      <c r="AG604" s="78">
        <f t="shared" si="170"/>
        <v>1</v>
      </c>
      <c r="AH604" s="78" t="str">
        <f t="shared" si="171"/>
        <v>H1-Denuncia2021-227748 - 1</v>
      </c>
      <c r="AI604" s="92">
        <f t="shared" si="172"/>
        <v>5</v>
      </c>
      <c r="AJ604" s="92">
        <f t="shared" si="173"/>
        <v>5</v>
      </c>
      <c r="AK604" s="92" t="str">
        <f t="shared" si="174"/>
        <v>H1-Denuncia2021-227748.</v>
      </c>
      <c r="AL604" s="92" t="str">
        <f t="shared" si="175"/>
        <v>H1-Denuncia2021-227748</v>
      </c>
      <c r="AM604" s="83"/>
      <c r="AN604" s="84"/>
      <c r="AO604" s="77"/>
    </row>
    <row r="605" spans="1:41" s="11" customFormat="1" ht="291.95" customHeight="1" x14ac:dyDescent="0.2">
      <c r="A605" s="110">
        <f>IF(ISBLANK(F605),"",COUNTA($F$2:F605))</f>
        <v>435</v>
      </c>
      <c r="B605" s="111">
        <f t="shared" si="177"/>
        <v>604</v>
      </c>
      <c r="C605" s="111">
        <v>2022</v>
      </c>
      <c r="D605" s="111" t="s">
        <v>2496</v>
      </c>
      <c r="E605" s="111" t="s">
        <v>637</v>
      </c>
      <c r="F605" s="111" t="s">
        <v>407</v>
      </c>
      <c r="G605" s="113" t="s">
        <v>1252</v>
      </c>
      <c r="H605" s="146" t="s">
        <v>3591</v>
      </c>
      <c r="I605" s="146" t="s">
        <v>1245</v>
      </c>
      <c r="J605" s="146" t="s">
        <v>3593</v>
      </c>
      <c r="K605" s="146" t="s">
        <v>3594</v>
      </c>
      <c r="L605" s="110" t="s">
        <v>3303</v>
      </c>
      <c r="M605" s="110">
        <v>6</v>
      </c>
      <c r="N605" s="155">
        <v>45658</v>
      </c>
      <c r="O605" s="155">
        <v>45868</v>
      </c>
      <c r="P605" s="118">
        <f t="shared" si="176"/>
        <v>30</v>
      </c>
      <c r="Q605" s="111" t="s">
        <v>1401</v>
      </c>
      <c r="R605" s="145" t="s">
        <v>1734</v>
      </c>
      <c r="S605" s="111">
        <v>0</v>
      </c>
      <c r="T605" s="146" t="s">
        <v>3596</v>
      </c>
      <c r="U605" s="120"/>
      <c r="V605" s="121">
        <f t="shared" si="161"/>
        <v>-1528.9333333333334</v>
      </c>
      <c r="W605" s="122">
        <f t="shared" si="162"/>
        <v>0</v>
      </c>
      <c r="X605" s="123">
        <f t="shared" si="163"/>
        <v>0</v>
      </c>
      <c r="Y605" s="123">
        <f t="shared" si="164"/>
        <v>0</v>
      </c>
      <c r="Z605" s="123">
        <f t="shared" si="165"/>
        <v>0</v>
      </c>
      <c r="AA605" s="111" t="s">
        <v>3366</v>
      </c>
      <c r="AB605" s="111" t="str">
        <f t="shared" si="166"/>
        <v>EN TERMINO</v>
      </c>
      <c r="AC605" s="111" t="str">
        <f t="shared" si="167"/>
        <v>PRÓXIMO A VENCER</v>
      </c>
      <c r="AD605" s="111" t="str">
        <f t="shared" si="168"/>
        <v>EN EJECUCIÓN</v>
      </c>
      <c r="AE605" s="113" t="s">
        <v>1251</v>
      </c>
      <c r="AF605" s="98" t="str">
        <f t="shared" si="169"/>
        <v>H1-Denuncia2021-226968</v>
      </c>
      <c r="AG605" s="78">
        <f t="shared" si="170"/>
        <v>1</v>
      </c>
      <c r="AH605" s="78" t="str">
        <f t="shared" si="171"/>
        <v>H1-Denuncia2021-226968 - 1</v>
      </c>
      <c r="AI605" s="92">
        <f t="shared" si="172"/>
        <v>3</v>
      </c>
      <c r="AJ605" s="92">
        <f t="shared" si="173"/>
        <v>2</v>
      </c>
      <c r="AK605" s="92" t="str">
        <f t="shared" si="174"/>
        <v>H1-Denuncia2021-226968.</v>
      </c>
      <c r="AL605" s="92" t="str">
        <f t="shared" si="175"/>
        <v>H1-Denuncia2021-226968</v>
      </c>
      <c r="AM605" s="83"/>
      <c r="AN605" s="84"/>
      <c r="AO605" s="77"/>
    </row>
    <row r="606" spans="1:41" s="11" customFormat="1" ht="291.95" customHeight="1" x14ac:dyDescent="0.2">
      <c r="A606" s="110" t="str">
        <f>IF(ISBLANK(F606),"",COUNTA($F$2:F606))</f>
        <v/>
      </c>
      <c r="B606" s="111">
        <f t="shared" si="177"/>
        <v>605</v>
      </c>
      <c r="C606" s="111">
        <v>2022</v>
      </c>
      <c r="D606" s="111"/>
      <c r="E606" s="111"/>
      <c r="F606" s="111"/>
      <c r="G606" s="113" t="s">
        <v>1252</v>
      </c>
      <c r="H606" s="146" t="s">
        <v>3592</v>
      </c>
      <c r="I606" s="146" t="s">
        <v>1245</v>
      </c>
      <c r="J606" s="146" t="s">
        <v>3595</v>
      </c>
      <c r="K606" s="146" t="s">
        <v>3380</v>
      </c>
      <c r="L606" s="110" t="s">
        <v>758</v>
      </c>
      <c r="M606" s="110">
        <v>1</v>
      </c>
      <c r="N606" s="155">
        <v>45630</v>
      </c>
      <c r="O606" s="155">
        <v>45657</v>
      </c>
      <c r="P606" s="118">
        <f t="shared" si="176"/>
        <v>3.8571428571428572</v>
      </c>
      <c r="Q606" s="111" t="s">
        <v>1248</v>
      </c>
      <c r="R606" s="145" t="s">
        <v>1739</v>
      </c>
      <c r="S606" s="111">
        <v>0</v>
      </c>
      <c r="T606" s="164" t="s">
        <v>3597</v>
      </c>
      <c r="U606" s="120"/>
      <c r="V606" s="121">
        <f t="shared" si="161"/>
        <v>-1521.9</v>
      </c>
      <c r="W606" s="122">
        <f t="shared" si="162"/>
        <v>0</v>
      </c>
      <c r="X606" s="123">
        <f t="shared" si="163"/>
        <v>0</v>
      </c>
      <c r="Y606" s="123">
        <f t="shared" si="164"/>
        <v>0</v>
      </c>
      <c r="Z606" s="123">
        <f t="shared" si="165"/>
        <v>3.8571428571428572</v>
      </c>
      <c r="AA606" s="111" t="s">
        <v>3415</v>
      </c>
      <c r="AB606" s="111" t="str">
        <f t="shared" si="166"/>
        <v>PRÓXIMA A VENCER</v>
      </c>
      <c r="AC606" s="111" t="str">
        <f t="shared" si="167"/>
        <v/>
      </c>
      <c r="AD606" s="111" t="str">
        <f t="shared" si="168"/>
        <v>EN EJECUCIÓN</v>
      </c>
      <c r="AE606" s="113" t="s">
        <v>1251</v>
      </c>
      <c r="AF606" s="98" t="str">
        <f t="shared" si="169"/>
        <v>H1-Denuncia2021-226968</v>
      </c>
      <c r="AG606" s="78">
        <f t="shared" si="170"/>
        <v>2</v>
      </c>
      <c r="AH606" s="78" t="str">
        <f t="shared" si="171"/>
        <v>H1-Denuncia2021-226968 - 2</v>
      </c>
      <c r="AI606" s="92">
        <f t="shared" si="172"/>
        <v>2</v>
      </c>
      <c r="AJ606" s="92">
        <f t="shared" si="173"/>
        <v>2</v>
      </c>
      <c r="AK606" s="92" t="str">
        <f t="shared" si="174"/>
        <v>H1-Denuncia2021-226968.</v>
      </c>
      <c r="AL606" s="92" t="str">
        <f t="shared" si="175"/>
        <v>H1-Denuncia2021-226968</v>
      </c>
      <c r="AM606" s="83"/>
      <c r="AN606" s="84"/>
      <c r="AO606" s="77"/>
    </row>
    <row r="607" spans="1:41" s="11" customFormat="1" ht="291.95" customHeight="1" x14ac:dyDescent="0.2">
      <c r="A607" s="110">
        <f>IF(ISBLANK(F607),"",COUNTA($F$2:F607))</f>
        <v>436</v>
      </c>
      <c r="B607" s="111">
        <f t="shared" si="177"/>
        <v>606</v>
      </c>
      <c r="C607" s="111">
        <v>2022</v>
      </c>
      <c r="D607" s="111" t="s">
        <v>2496</v>
      </c>
      <c r="E607" s="111" t="s">
        <v>637</v>
      </c>
      <c r="F607" s="111" t="s">
        <v>407</v>
      </c>
      <c r="G607" s="113" t="s">
        <v>1180</v>
      </c>
      <c r="H607" s="146" t="s">
        <v>1627</v>
      </c>
      <c r="I607" s="146" t="s">
        <v>1246</v>
      </c>
      <c r="J607" s="119" t="s">
        <v>3372</v>
      </c>
      <c r="K607" s="119" t="s">
        <v>3373</v>
      </c>
      <c r="L607" s="151" t="s">
        <v>3374</v>
      </c>
      <c r="M607" s="151">
        <v>2</v>
      </c>
      <c r="N607" s="150">
        <v>45566</v>
      </c>
      <c r="O607" s="152">
        <v>45657</v>
      </c>
      <c r="P607" s="118">
        <f t="shared" si="176"/>
        <v>13</v>
      </c>
      <c r="Q607" s="111" t="s">
        <v>1401</v>
      </c>
      <c r="R607" s="111" t="s">
        <v>1734</v>
      </c>
      <c r="S607" s="111">
        <v>0</v>
      </c>
      <c r="T607" s="146" t="s">
        <v>3370</v>
      </c>
      <c r="U607" s="120"/>
      <c r="V607" s="121">
        <f t="shared" si="161"/>
        <v>-1521.9</v>
      </c>
      <c r="W607" s="122">
        <f t="shared" si="162"/>
        <v>0</v>
      </c>
      <c r="X607" s="123">
        <f t="shared" si="163"/>
        <v>0</v>
      </c>
      <c r="Y607" s="123">
        <f t="shared" si="164"/>
        <v>0</v>
      </c>
      <c r="Z607" s="123">
        <f t="shared" si="165"/>
        <v>13</v>
      </c>
      <c r="AA607" s="111" t="s">
        <v>3366</v>
      </c>
      <c r="AB607" s="111" t="str">
        <f t="shared" si="166"/>
        <v>PRÓXIMA A VENCER</v>
      </c>
      <c r="AC607" s="111" t="str">
        <f t="shared" si="167"/>
        <v>PRÓXIMO A VENCER</v>
      </c>
      <c r="AD607" s="111" t="str">
        <f t="shared" si="168"/>
        <v>EN EJECUCIÓN</v>
      </c>
      <c r="AE607" s="113" t="s">
        <v>1251</v>
      </c>
      <c r="AF607" s="98" t="str">
        <f t="shared" si="169"/>
        <v>H2-Denuncia2021-226968</v>
      </c>
      <c r="AG607" s="78">
        <f t="shared" si="170"/>
        <v>1</v>
      </c>
      <c r="AH607" s="78" t="str">
        <f t="shared" si="171"/>
        <v>H2-Denuncia2021-226968 - 1</v>
      </c>
      <c r="AI607" s="92">
        <f t="shared" si="172"/>
        <v>2</v>
      </c>
      <c r="AJ607" s="92">
        <f t="shared" si="173"/>
        <v>2</v>
      </c>
      <c r="AK607" s="92" t="str">
        <f t="shared" si="174"/>
        <v>H2-Denuncia2021-226968.</v>
      </c>
      <c r="AL607" s="92" t="str">
        <f t="shared" si="175"/>
        <v>H2-Denuncia2021-226968</v>
      </c>
      <c r="AM607" s="83"/>
      <c r="AN607" s="84"/>
      <c r="AO607" s="77"/>
    </row>
    <row r="608" spans="1:41" s="11" customFormat="1" ht="291.95" customHeight="1" x14ac:dyDescent="0.2">
      <c r="A608" s="110">
        <f>IF(ISBLANK(F608),"",COUNTA($F$2:F608))</f>
        <v>437</v>
      </c>
      <c r="B608" s="111">
        <f t="shared" si="177"/>
        <v>607</v>
      </c>
      <c r="C608" s="111">
        <v>2022</v>
      </c>
      <c r="D608" s="111" t="s">
        <v>2496</v>
      </c>
      <c r="E608" s="111" t="s">
        <v>637</v>
      </c>
      <c r="F608" s="111" t="s">
        <v>407</v>
      </c>
      <c r="G608" s="113" t="s">
        <v>1252</v>
      </c>
      <c r="H608" s="146" t="s">
        <v>3631</v>
      </c>
      <c r="I608" s="146" t="s">
        <v>1247</v>
      </c>
      <c r="J608" s="146" t="s">
        <v>3379</v>
      </c>
      <c r="K608" s="146" t="s">
        <v>3380</v>
      </c>
      <c r="L608" s="110" t="s">
        <v>758</v>
      </c>
      <c r="M608" s="110">
        <v>1</v>
      </c>
      <c r="N608" s="155">
        <v>45630</v>
      </c>
      <c r="O608" s="155">
        <v>45657</v>
      </c>
      <c r="P608" s="118">
        <f t="shared" si="176"/>
        <v>3.8571428571428572</v>
      </c>
      <c r="Q608" s="111" t="s">
        <v>1248</v>
      </c>
      <c r="R608" s="145" t="s">
        <v>1739</v>
      </c>
      <c r="S608" s="111">
        <v>0</v>
      </c>
      <c r="T608" s="146" t="s">
        <v>3370</v>
      </c>
      <c r="U608" s="120"/>
      <c r="V608" s="121">
        <f t="shared" si="161"/>
        <v>-1521.9</v>
      </c>
      <c r="W608" s="122">
        <f t="shared" si="162"/>
        <v>0</v>
      </c>
      <c r="X608" s="123">
        <f t="shared" si="163"/>
        <v>0</v>
      </c>
      <c r="Y608" s="123">
        <f t="shared" si="164"/>
        <v>0</v>
      </c>
      <c r="Z608" s="123">
        <f t="shared" si="165"/>
        <v>3.8571428571428572</v>
      </c>
      <c r="AA608" s="111" t="s">
        <v>3366</v>
      </c>
      <c r="AB608" s="111" t="str">
        <f t="shared" si="166"/>
        <v>PRÓXIMA A VENCER</v>
      </c>
      <c r="AC608" s="111" t="str">
        <f t="shared" si="167"/>
        <v>PRÓXIMO A VENCER</v>
      </c>
      <c r="AD608" s="111" t="str">
        <f t="shared" si="168"/>
        <v>EN EJECUCIÓN</v>
      </c>
      <c r="AE608" s="113" t="s">
        <v>1251</v>
      </c>
      <c r="AF608" s="98" t="str">
        <f t="shared" si="169"/>
        <v>H3-Denuncia2021-226968</v>
      </c>
      <c r="AG608" s="78">
        <f t="shared" si="170"/>
        <v>1</v>
      </c>
      <c r="AH608" s="78" t="str">
        <f t="shared" si="171"/>
        <v>H3-Denuncia2021-226968 - 1</v>
      </c>
      <c r="AI608" s="92">
        <f t="shared" si="172"/>
        <v>2</v>
      </c>
      <c r="AJ608" s="92">
        <f t="shared" si="173"/>
        <v>2</v>
      </c>
      <c r="AK608" s="92" t="str">
        <f t="shared" si="174"/>
        <v>H3-Denuncia2021-226968.</v>
      </c>
      <c r="AL608" s="92" t="str">
        <f t="shared" si="175"/>
        <v>H3-Denuncia2021-226968</v>
      </c>
      <c r="AM608" s="83"/>
      <c r="AN608" s="84"/>
      <c r="AO608" s="77"/>
    </row>
    <row r="609" spans="1:41" s="11" customFormat="1" ht="291.95" customHeight="1" x14ac:dyDescent="0.2">
      <c r="A609" s="110" t="str">
        <f>IF(ISBLANK(F609),"",COUNTA($F$2:F609))</f>
        <v/>
      </c>
      <c r="B609" s="111">
        <f t="shared" si="177"/>
        <v>608</v>
      </c>
      <c r="C609" s="111">
        <v>2022</v>
      </c>
      <c r="D609" s="111"/>
      <c r="E609" s="111"/>
      <c r="F609" s="111"/>
      <c r="G609" s="113" t="s">
        <v>1252</v>
      </c>
      <c r="H609" s="146" t="s">
        <v>3632</v>
      </c>
      <c r="I609" s="146" t="s">
        <v>1247</v>
      </c>
      <c r="J609" s="146" t="s">
        <v>3593</v>
      </c>
      <c r="K609" s="146" t="s">
        <v>3594</v>
      </c>
      <c r="L609" s="110" t="s">
        <v>3303</v>
      </c>
      <c r="M609" s="110">
        <v>6</v>
      </c>
      <c r="N609" s="155">
        <v>45658</v>
      </c>
      <c r="O609" s="155">
        <v>45868</v>
      </c>
      <c r="P609" s="118">
        <f t="shared" si="176"/>
        <v>30</v>
      </c>
      <c r="Q609" s="111" t="s">
        <v>1401</v>
      </c>
      <c r="R609" s="145" t="s">
        <v>1734</v>
      </c>
      <c r="S609" s="111">
        <v>0</v>
      </c>
      <c r="T609" s="164" t="s">
        <v>3612</v>
      </c>
      <c r="U609" s="120"/>
      <c r="V609" s="121">
        <f t="shared" si="161"/>
        <v>-1528.9333333333334</v>
      </c>
      <c r="W609" s="122">
        <f t="shared" si="162"/>
        <v>0</v>
      </c>
      <c r="X609" s="123">
        <f t="shared" si="163"/>
        <v>0</v>
      </c>
      <c r="Y609" s="123">
        <f t="shared" si="164"/>
        <v>0</v>
      </c>
      <c r="Z609" s="123">
        <f t="shared" si="165"/>
        <v>0</v>
      </c>
      <c r="AA609" s="111" t="s">
        <v>3415</v>
      </c>
      <c r="AB609" s="111" t="str">
        <f t="shared" si="166"/>
        <v>EN TERMINO</v>
      </c>
      <c r="AC609" s="111" t="str">
        <f t="shared" si="167"/>
        <v/>
      </c>
      <c r="AD609" s="111" t="str">
        <f t="shared" si="168"/>
        <v>EN EJECUCIÓN</v>
      </c>
      <c r="AE609" s="113" t="s">
        <v>1251</v>
      </c>
      <c r="AF609" s="98" t="str">
        <f t="shared" si="169"/>
        <v>H3-Denuncia2021-226968</v>
      </c>
      <c r="AG609" s="78">
        <f t="shared" si="170"/>
        <v>2</v>
      </c>
      <c r="AH609" s="78" t="str">
        <f t="shared" si="171"/>
        <v>H3-Denuncia2021-226968 - 2</v>
      </c>
      <c r="AI609" s="92">
        <f t="shared" si="172"/>
        <v>3</v>
      </c>
      <c r="AJ609" s="92">
        <f t="shared" si="173"/>
        <v>3</v>
      </c>
      <c r="AK609" s="92" t="str">
        <f t="shared" si="174"/>
        <v>H3-Denuncia2021-226968.</v>
      </c>
      <c r="AL609" s="92" t="str">
        <f t="shared" si="175"/>
        <v>H3-Denuncia2021-226968</v>
      </c>
      <c r="AM609" s="83"/>
      <c r="AN609" s="84"/>
      <c r="AO609" s="77"/>
    </row>
    <row r="610" spans="1:41" s="11" customFormat="1" ht="291.95" customHeight="1" x14ac:dyDescent="0.2">
      <c r="A610" s="110">
        <f>IF(ISBLANK(F610),"",COUNTA($F$2:F610))</f>
        <v>438</v>
      </c>
      <c r="B610" s="111">
        <f t="shared" si="177"/>
        <v>609</v>
      </c>
      <c r="C610" s="111">
        <v>2021</v>
      </c>
      <c r="D610" s="111" t="s">
        <v>2496</v>
      </c>
      <c r="E610" s="111" t="s">
        <v>637</v>
      </c>
      <c r="F610" s="111" t="s">
        <v>474</v>
      </c>
      <c r="G610" s="113" t="s">
        <v>665</v>
      </c>
      <c r="H610" s="146" t="s">
        <v>3761</v>
      </c>
      <c r="I610" s="146" t="s">
        <v>1210</v>
      </c>
      <c r="J610" s="146" t="s">
        <v>756</v>
      </c>
      <c r="K610" s="146" t="s">
        <v>762</v>
      </c>
      <c r="L610" s="110" t="s">
        <v>758</v>
      </c>
      <c r="M610" s="110">
        <v>1</v>
      </c>
      <c r="N610" s="155">
        <v>44564</v>
      </c>
      <c r="O610" s="155">
        <v>44742</v>
      </c>
      <c r="P610" s="118">
        <f t="shared" si="176"/>
        <v>25.428571428571427</v>
      </c>
      <c r="Q610" s="111" t="s">
        <v>1049</v>
      </c>
      <c r="R610" s="145" t="s">
        <v>1739</v>
      </c>
      <c r="S610" s="111">
        <v>1</v>
      </c>
      <c r="T610" s="146" t="s">
        <v>1238</v>
      </c>
      <c r="U610" s="120">
        <v>44662</v>
      </c>
      <c r="V610" s="121">
        <f t="shared" si="161"/>
        <v>-2.6666666666666665</v>
      </c>
      <c r="W610" s="122">
        <f t="shared" si="162"/>
        <v>100</v>
      </c>
      <c r="X610" s="123">
        <f t="shared" si="163"/>
        <v>25.428571428571427</v>
      </c>
      <c r="Y610" s="123">
        <f t="shared" si="164"/>
        <v>25.428571428571427</v>
      </c>
      <c r="Z610" s="123">
        <f t="shared" si="165"/>
        <v>25.428571428571427</v>
      </c>
      <c r="AA610" s="111"/>
      <c r="AB610" s="111" t="str">
        <f t="shared" si="166"/>
        <v>CUMPLIDA</v>
      </c>
      <c r="AC610" s="111" t="str">
        <f t="shared" si="167"/>
        <v>CUMPLIDO</v>
      </c>
      <c r="AD610" s="111" t="str">
        <f t="shared" si="168"/>
        <v>CUMPLIDA PENDIENTE DE REVISIÓN DE LA CGR</v>
      </c>
      <c r="AE610" s="113" t="s">
        <v>1237</v>
      </c>
      <c r="AF610" s="98" t="str">
        <f t="shared" si="169"/>
        <v>H1ANTYSTODOM2021</v>
      </c>
      <c r="AG610" s="78">
        <f t="shared" si="170"/>
        <v>1</v>
      </c>
      <c r="AH610" s="78" t="str">
        <f t="shared" si="171"/>
        <v>H1ANTYSTODOM2021 - 1</v>
      </c>
      <c r="AI610" s="92">
        <f t="shared" si="172"/>
        <v>5</v>
      </c>
      <c r="AJ610" s="92">
        <f t="shared" si="173"/>
        <v>5</v>
      </c>
      <c r="AK610" s="92" t="str">
        <f t="shared" si="174"/>
        <v>H1ANTYSTODOM2021.</v>
      </c>
      <c r="AL610" s="92" t="str">
        <f t="shared" si="175"/>
        <v>H1ANTYSTODOM2021</v>
      </c>
      <c r="AM610" s="83"/>
      <c r="AN610" s="84"/>
      <c r="AO610" s="77"/>
    </row>
    <row r="611" spans="1:41" s="11" customFormat="1" ht="291.95" customHeight="1" x14ac:dyDescent="0.2">
      <c r="A611" s="110">
        <f>IF(ISBLANK(F611),"",COUNTA($F$2:F611))</f>
        <v>439</v>
      </c>
      <c r="B611" s="111">
        <f t="shared" si="177"/>
        <v>610</v>
      </c>
      <c r="C611" s="111">
        <v>2021</v>
      </c>
      <c r="D611" s="111" t="s">
        <v>2496</v>
      </c>
      <c r="E611" s="111" t="s">
        <v>637</v>
      </c>
      <c r="F611" s="111" t="s">
        <v>409</v>
      </c>
      <c r="G611" s="113" t="s">
        <v>665</v>
      </c>
      <c r="H611" s="146" t="s">
        <v>1211</v>
      </c>
      <c r="I611" s="146" t="s">
        <v>1212</v>
      </c>
      <c r="J611" s="154" t="s">
        <v>756</v>
      </c>
      <c r="K611" s="154" t="s">
        <v>762</v>
      </c>
      <c r="L611" s="111" t="s">
        <v>758</v>
      </c>
      <c r="M611" s="110">
        <v>1</v>
      </c>
      <c r="N611" s="155">
        <v>44564</v>
      </c>
      <c r="O611" s="155">
        <v>44742</v>
      </c>
      <c r="P611" s="118">
        <f t="shared" si="176"/>
        <v>25.428571428571427</v>
      </c>
      <c r="Q611" s="111" t="s">
        <v>1049</v>
      </c>
      <c r="R611" s="145" t="s">
        <v>1739</v>
      </c>
      <c r="S611" s="111">
        <v>1</v>
      </c>
      <c r="T611" s="146" t="s">
        <v>1238</v>
      </c>
      <c r="U611" s="120">
        <v>44662</v>
      </c>
      <c r="V611" s="121">
        <f t="shared" si="161"/>
        <v>-2.6666666666666665</v>
      </c>
      <c r="W611" s="122">
        <f t="shared" si="162"/>
        <v>100</v>
      </c>
      <c r="X611" s="123">
        <f t="shared" si="163"/>
        <v>25.428571428571427</v>
      </c>
      <c r="Y611" s="123">
        <f t="shared" si="164"/>
        <v>25.428571428571427</v>
      </c>
      <c r="Z611" s="123">
        <f t="shared" si="165"/>
        <v>25.428571428571427</v>
      </c>
      <c r="AA611" s="111"/>
      <c r="AB611" s="111" t="str">
        <f t="shared" si="166"/>
        <v>CUMPLIDA</v>
      </c>
      <c r="AC611" s="111" t="str">
        <f t="shared" si="167"/>
        <v>CUMPLIDO</v>
      </c>
      <c r="AD611" s="111" t="str">
        <f t="shared" si="168"/>
        <v>CUMPLIDA PENDIENTE DE REVISIÓN DE LA CGR</v>
      </c>
      <c r="AE611" s="113" t="s">
        <v>1237</v>
      </c>
      <c r="AF611" s="98" t="str">
        <f t="shared" si="169"/>
        <v>H2ANTYSTODOM2021</v>
      </c>
      <c r="AG611" s="78">
        <f t="shared" si="170"/>
        <v>1</v>
      </c>
      <c r="AH611" s="78" t="str">
        <f t="shared" si="171"/>
        <v>H2ANTYSTODOM2021 - 1</v>
      </c>
      <c r="AI611" s="92">
        <f t="shared" si="172"/>
        <v>5</v>
      </c>
      <c r="AJ611" s="92">
        <f t="shared" si="173"/>
        <v>5</v>
      </c>
      <c r="AK611" s="92" t="str">
        <f t="shared" si="174"/>
        <v>H2ANTYSTODOM2021.</v>
      </c>
      <c r="AL611" s="92" t="str">
        <f t="shared" si="175"/>
        <v>H2ANTYSTODOM2021</v>
      </c>
      <c r="AM611" s="83"/>
      <c r="AN611" s="84"/>
      <c r="AO611" s="77"/>
    </row>
    <row r="612" spans="1:41" s="11" customFormat="1" ht="291.95" customHeight="1" x14ac:dyDescent="0.2">
      <c r="A612" s="110">
        <f>IF(ISBLANK(F612),"",COUNTA($F$2:F612))</f>
        <v>440</v>
      </c>
      <c r="B612" s="111">
        <f t="shared" si="177"/>
        <v>611</v>
      </c>
      <c r="C612" s="111">
        <v>2021</v>
      </c>
      <c r="D612" s="111" t="s">
        <v>2496</v>
      </c>
      <c r="E612" s="111" t="s">
        <v>637</v>
      </c>
      <c r="F612" s="110" t="s">
        <v>1213</v>
      </c>
      <c r="G612" s="113" t="s">
        <v>665</v>
      </c>
      <c r="H612" s="146" t="s">
        <v>3762</v>
      </c>
      <c r="I612" s="146" t="s">
        <v>1214</v>
      </c>
      <c r="J612" s="146" t="s">
        <v>1215</v>
      </c>
      <c r="K612" s="146" t="s">
        <v>1216</v>
      </c>
      <c r="L612" s="110" t="s">
        <v>1217</v>
      </c>
      <c r="M612" s="110">
        <v>2</v>
      </c>
      <c r="N612" s="155">
        <v>44564</v>
      </c>
      <c r="O612" s="162">
        <v>44666</v>
      </c>
      <c r="P612" s="118">
        <f t="shared" si="176"/>
        <v>14.571428571428571</v>
      </c>
      <c r="Q612" s="111" t="s">
        <v>1218</v>
      </c>
      <c r="R612" s="111" t="s">
        <v>1734</v>
      </c>
      <c r="S612" s="111">
        <v>2</v>
      </c>
      <c r="T612" s="146" t="s">
        <v>1238</v>
      </c>
      <c r="U612" s="120">
        <v>44749</v>
      </c>
      <c r="V612" s="121">
        <f t="shared" si="161"/>
        <v>2.7666666666666666</v>
      </c>
      <c r="W612" s="122">
        <f t="shared" si="162"/>
        <v>100</v>
      </c>
      <c r="X612" s="123">
        <f t="shared" si="163"/>
        <v>14.571428571428571</v>
      </c>
      <c r="Y612" s="123">
        <f t="shared" si="164"/>
        <v>14.571428571428571</v>
      </c>
      <c r="Z612" s="123">
        <f t="shared" si="165"/>
        <v>14.571428571428571</v>
      </c>
      <c r="AA612" s="111"/>
      <c r="AB612" s="111" t="str">
        <f t="shared" si="166"/>
        <v>CUMPLIDA</v>
      </c>
      <c r="AC612" s="111" t="str">
        <f t="shared" si="167"/>
        <v>CUMPLIDO</v>
      </c>
      <c r="AD612" s="111" t="str">
        <f t="shared" si="168"/>
        <v>CUMPLIDA PENDIENTE DE REVISIÓN DE LA CGR</v>
      </c>
      <c r="AE612" s="113" t="s">
        <v>1237</v>
      </c>
      <c r="AF612" s="98" t="str">
        <f t="shared" si="169"/>
        <v>H3ANTYSTODOM2021</v>
      </c>
      <c r="AG612" s="78">
        <f t="shared" si="170"/>
        <v>1</v>
      </c>
      <c r="AH612" s="78" t="str">
        <f t="shared" si="171"/>
        <v>H3ANTYSTODOM2021 - 1</v>
      </c>
      <c r="AI612" s="92">
        <f t="shared" si="172"/>
        <v>5</v>
      </c>
      <c r="AJ612" s="92">
        <f t="shared" si="173"/>
        <v>5</v>
      </c>
      <c r="AK612" s="92" t="str">
        <f t="shared" si="174"/>
        <v>H3ANTYSTODOM2021.</v>
      </c>
      <c r="AL612" s="92" t="str">
        <f t="shared" si="175"/>
        <v>H3ANTYSTODOM2021</v>
      </c>
      <c r="AM612" s="83"/>
      <c r="AN612" s="84"/>
      <c r="AO612" s="77"/>
    </row>
    <row r="613" spans="1:41" s="11" customFormat="1" ht="291.95" customHeight="1" x14ac:dyDescent="0.2">
      <c r="A613" s="110">
        <f>IF(ISBLANK(F613),"",COUNTA($F$2:F613))</f>
        <v>441</v>
      </c>
      <c r="B613" s="111">
        <f t="shared" si="177"/>
        <v>612</v>
      </c>
      <c r="C613" s="111">
        <v>2021</v>
      </c>
      <c r="D613" s="111" t="s">
        <v>2496</v>
      </c>
      <c r="E613" s="111" t="s">
        <v>408</v>
      </c>
      <c r="F613" s="111" t="s">
        <v>408</v>
      </c>
      <c r="G613" s="113" t="s">
        <v>665</v>
      </c>
      <c r="H613" s="146" t="s">
        <v>1219</v>
      </c>
      <c r="I613" s="146" t="s">
        <v>1220</v>
      </c>
      <c r="J613" s="146" t="s">
        <v>3372</v>
      </c>
      <c r="K613" s="146" t="s">
        <v>3373</v>
      </c>
      <c r="L613" s="110" t="s">
        <v>3374</v>
      </c>
      <c r="M613" s="110">
        <v>2</v>
      </c>
      <c r="N613" s="155">
        <v>45566</v>
      </c>
      <c r="O613" s="162">
        <v>45657</v>
      </c>
      <c r="P613" s="118">
        <f t="shared" si="176"/>
        <v>13</v>
      </c>
      <c r="Q613" s="111" t="s">
        <v>1055</v>
      </c>
      <c r="R613" s="111" t="s">
        <v>1734</v>
      </c>
      <c r="S613" s="111">
        <v>0</v>
      </c>
      <c r="T613" s="146" t="s">
        <v>3370</v>
      </c>
      <c r="U613" s="120"/>
      <c r="V613" s="121">
        <f t="shared" si="161"/>
        <v>-1521.9</v>
      </c>
      <c r="W613" s="122">
        <f t="shared" si="162"/>
        <v>0</v>
      </c>
      <c r="X613" s="123">
        <f t="shared" si="163"/>
        <v>0</v>
      </c>
      <c r="Y613" s="123">
        <f t="shared" si="164"/>
        <v>0</v>
      </c>
      <c r="Z613" s="123">
        <f t="shared" si="165"/>
        <v>13</v>
      </c>
      <c r="AA613" s="111" t="s">
        <v>3366</v>
      </c>
      <c r="AB613" s="111" t="str">
        <f t="shared" si="166"/>
        <v>PRÓXIMA A VENCER</v>
      </c>
      <c r="AC613" s="111" t="str">
        <f t="shared" si="167"/>
        <v>PRÓXIMO A VENCER</v>
      </c>
      <c r="AD613" s="111" t="str">
        <f t="shared" si="168"/>
        <v>EN EJECUCIÓN</v>
      </c>
      <c r="AE613" s="113" t="s">
        <v>1237</v>
      </c>
      <c r="AF613" s="98" t="str">
        <f t="shared" si="169"/>
        <v>H4ANTYSTODOM2021</v>
      </c>
      <c r="AG613" s="78">
        <f t="shared" si="170"/>
        <v>1</v>
      </c>
      <c r="AH613" s="78" t="str">
        <f t="shared" si="171"/>
        <v>H4ANTYSTODOM2021 - 1</v>
      </c>
      <c r="AI613" s="92">
        <f t="shared" si="172"/>
        <v>2</v>
      </c>
      <c r="AJ613" s="92">
        <f t="shared" si="173"/>
        <v>2</v>
      </c>
      <c r="AK613" s="92" t="str">
        <f t="shared" si="174"/>
        <v>H4ANTYSTODOM2021.</v>
      </c>
      <c r="AL613" s="92" t="str">
        <f t="shared" si="175"/>
        <v>H4ANTYSTODOM2021</v>
      </c>
      <c r="AM613" s="83"/>
      <c r="AN613" s="84"/>
      <c r="AO613" s="77"/>
    </row>
    <row r="614" spans="1:41" s="11" customFormat="1" ht="291.95" customHeight="1" x14ac:dyDescent="0.2">
      <c r="A614" s="110">
        <f>IF(ISBLANK(F614),"",COUNTA($F$2:F614))</f>
        <v>442</v>
      </c>
      <c r="B614" s="111">
        <f t="shared" si="177"/>
        <v>613</v>
      </c>
      <c r="C614" s="111">
        <v>2021</v>
      </c>
      <c r="D614" s="111" t="s">
        <v>2498</v>
      </c>
      <c r="E614" s="111" t="s">
        <v>2469</v>
      </c>
      <c r="F614" s="111" t="s">
        <v>1221</v>
      </c>
      <c r="G614" s="113" t="s">
        <v>665</v>
      </c>
      <c r="H614" s="146" t="s">
        <v>1222</v>
      </c>
      <c r="I614" s="146" t="s">
        <v>1223</v>
      </c>
      <c r="J614" s="146" t="s">
        <v>3598</v>
      </c>
      <c r="K614" s="146" t="s">
        <v>3599</v>
      </c>
      <c r="L614" s="110" t="s">
        <v>3600</v>
      </c>
      <c r="M614" s="110">
        <v>1</v>
      </c>
      <c r="N614" s="155">
        <v>45630</v>
      </c>
      <c r="O614" s="162">
        <v>45657</v>
      </c>
      <c r="P614" s="118">
        <f t="shared" si="176"/>
        <v>3.8571428571428572</v>
      </c>
      <c r="Q614" s="111" t="s">
        <v>1248</v>
      </c>
      <c r="R614" s="145" t="s">
        <v>1739</v>
      </c>
      <c r="S614" s="111">
        <v>0</v>
      </c>
      <c r="T614" s="146" t="s">
        <v>3596</v>
      </c>
      <c r="U614" s="120"/>
      <c r="V614" s="121">
        <f t="shared" si="161"/>
        <v>-1521.9</v>
      </c>
      <c r="W614" s="122">
        <f t="shared" si="162"/>
        <v>0</v>
      </c>
      <c r="X614" s="123">
        <f t="shared" si="163"/>
        <v>0</v>
      </c>
      <c r="Y614" s="123">
        <f t="shared" si="164"/>
        <v>0</v>
      </c>
      <c r="Z614" s="123">
        <f t="shared" si="165"/>
        <v>3.8571428571428572</v>
      </c>
      <c r="AA614" s="111" t="s">
        <v>3366</v>
      </c>
      <c r="AB614" s="111" t="str">
        <f t="shared" si="166"/>
        <v>PRÓXIMA A VENCER</v>
      </c>
      <c r="AC614" s="111" t="str">
        <f t="shared" si="167"/>
        <v>PRÓXIMO A VENCER</v>
      </c>
      <c r="AD614" s="111" t="str">
        <f t="shared" si="168"/>
        <v>EN EJECUCIÓN</v>
      </c>
      <c r="AE614" s="113" t="s">
        <v>1237</v>
      </c>
      <c r="AF614" s="98" t="str">
        <f t="shared" si="169"/>
        <v>H6ANTYSTODOM2021</v>
      </c>
      <c r="AG614" s="78">
        <f t="shared" si="170"/>
        <v>1</v>
      </c>
      <c r="AH614" s="78" t="str">
        <f t="shared" si="171"/>
        <v>H6ANTYSTODOM2021 - 1</v>
      </c>
      <c r="AI614" s="92">
        <f t="shared" si="172"/>
        <v>2</v>
      </c>
      <c r="AJ614" s="92">
        <f t="shared" si="173"/>
        <v>2</v>
      </c>
      <c r="AK614" s="92" t="str">
        <f t="shared" si="174"/>
        <v>H6ANTYSTODOM2021.</v>
      </c>
      <c r="AL614" s="92" t="str">
        <f t="shared" si="175"/>
        <v>H6ANTYSTODOM2021</v>
      </c>
      <c r="AM614" s="83"/>
      <c r="AN614" s="84"/>
      <c r="AO614" s="77"/>
    </row>
    <row r="615" spans="1:41" s="11" customFormat="1" ht="291.95" customHeight="1" x14ac:dyDescent="0.2">
      <c r="A615" s="110">
        <f>IF(ISBLANK(F615),"",COUNTA($F$2:F615))</f>
        <v>443</v>
      </c>
      <c r="B615" s="111">
        <f t="shared" si="177"/>
        <v>614</v>
      </c>
      <c r="C615" s="111">
        <v>2021</v>
      </c>
      <c r="D615" s="111" t="s">
        <v>2498</v>
      </c>
      <c r="E615" s="111" t="s">
        <v>408</v>
      </c>
      <c r="F615" s="111" t="s">
        <v>408</v>
      </c>
      <c r="G615" s="113" t="s">
        <v>665</v>
      </c>
      <c r="H615" s="146" t="s">
        <v>1224</v>
      </c>
      <c r="I615" s="146" t="s">
        <v>1225</v>
      </c>
      <c r="J615" s="154" t="s">
        <v>1215</v>
      </c>
      <c r="K615" s="154" t="s">
        <v>1216</v>
      </c>
      <c r="L615" s="111" t="s">
        <v>1217</v>
      </c>
      <c r="M615" s="111">
        <v>2</v>
      </c>
      <c r="N615" s="155">
        <v>44564</v>
      </c>
      <c r="O615" s="162">
        <v>44666</v>
      </c>
      <c r="P615" s="118">
        <f t="shared" si="176"/>
        <v>14.571428571428571</v>
      </c>
      <c r="Q615" s="111" t="s">
        <v>1218</v>
      </c>
      <c r="R615" s="111" t="s">
        <v>1734</v>
      </c>
      <c r="S615" s="111">
        <v>2</v>
      </c>
      <c r="T615" s="146" t="s">
        <v>1238</v>
      </c>
      <c r="U615" s="120">
        <v>44749</v>
      </c>
      <c r="V615" s="121">
        <f t="shared" si="161"/>
        <v>2.7666666666666666</v>
      </c>
      <c r="W615" s="122">
        <f t="shared" si="162"/>
        <v>100</v>
      </c>
      <c r="X615" s="123">
        <f t="shared" si="163"/>
        <v>14.571428571428571</v>
      </c>
      <c r="Y615" s="123">
        <f t="shared" si="164"/>
        <v>14.571428571428571</v>
      </c>
      <c r="Z615" s="123">
        <f t="shared" si="165"/>
        <v>14.571428571428571</v>
      </c>
      <c r="AA615" s="111"/>
      <c r="AB615" s="111" t="str">
        <f t="shared" si="166"/>
        <v>CUMPLIDA</v>
      </c>
      <c r="AC615" s="111" t="str">
        <f t="shared" si="167"/>
        <v>CUMPLIDO</v>
      </c>
      <c r="AD615" s="111" t="str">
        <f t="shared" si="168"/>
        <v>CUMPLIDA PENDIENTE DE REVISIÓN DE LA CGR</v>
      </c>
      <c r="AE615" s="113" t="s">
        <v>1237</v>
      </c>
      <c r="AF615" s="98" t="str">
        <f t="shared" si="169"/>
        <v>H9ANTYSTODOM2021</v>
      </c>
      <c r="AG615" s="78">
        <f t="shared" si="170"/>
        <v>1</v>
      </c>
      <c r="AH615" s="78" t="str">
        <f t="shared" si="171"/>
        <v>H9ANTYSTODOM2021 - 1</v>
      </c>
      <c r="AI615" s="92">
        <f t="shared" si="172"/>
        <v>5</v>
      </c>
      <c r="AJ615" s="92">
        <f t="shared" si="173"/>
        <v>5</v>
      </c>
      <c r="AK615" s="92" t="str">
        <f t="shared" si="174"/>
        <v>H9ANTYSTODOM2021.</v>
      </c>
      <c r="AL615" s="92" t="str">
        <f t="shared" si="175"/>
        <v>H9ANTYSTODOM2021</v>
      </c>
      <c r="AM615" s="83"/>
      <c r="AN615" s="84"/>
      <c r="AO615" s="77"/>
    </row>
    <row r="616" spans="1:41" s="11" customFormat="1" ht="291.95" customHeight="1" x14ac:dyDescent="0.2">
      <c r="A616" s="110">
        <f>IF(ISBLANK(F616),"",COUNTA($F$2:F616))</f>
        <v>444</v>
      </c>
      <c r="B616" s="111">
        <f t="shared" si="177"/>
        <v>615</v>
      </c>
      <c r="C616" s="111">
        <v>2021</v>
      </c>
      <c r="D616" s="111" t="s">
        <v>2496</v>
      </c>
      <c r="E616" s="111" t="s">
        <v>408</v>
      </c>
      <c r="F616" s="111" t="s">
        <v>408</v>
      </c>
      <c r="G616" s="113" t="s">
        <v>665</v>
      </c>
      <c r="H616" s="146" t="s">
        <v>1226</v>
      </c>
      <c r="I616" s="146" t="s">
        <v>1227</v>
      </c>
      <c r="J616" s="154" t="s">
        <v>756</v>
      </c>
      <c r="K616" s="154" t="s">
        <v>762</v>
      </c>
      <c r="L616" s="111" t="s">
        <v>758</v>
      </c>
      <c r="M616" s="111">
        <v>1</v>
      </c>
      <c r="N616" s="155">
        <v>44564</v>
      </c>
      <c r="O616" s="162">
        <v>44742</v>
      </c>
      <c r="P616" s="118">
        <f t="shared" si="176"/>
        <v>25.428571428571427</v>
      </c>
      <c r="Q616" s="111" t="s">
        <v>1049</v>
      </c>
      <c r="R616" s="145" t="s">
        <v>1739</v>
      </c>
      <c r="S616" s="111">
        <v>1</v>
      </c>
      <c r="T616" s="146" t="s">
        <v>3639</v>
      </c>
      <c r="U616" s="120">
        <v>44662</v>
      </c>
      <c r="V616" s="121">
        <f t="shared" ref="V616:V679" si="178">(U616-O616)/30</f>
        <v>-2.6666666666666665</v>
      </c>
      <c r="W616" s="122">
        <f t="shared" ref="W616:W679" si="179">IF(S616/M616&gt;1,100,+S616/M616*100)</f>
        <v>100</v>
      </c>
      <c r="X616" s="123">
        <f t="shared" ref="X616:X679" si="180">+P616*W616/100</f>
        <v>25.428571428571427</v>
      </c>
      <c r="Y616" s="123">
        <f t="shared" ref="Y616:Y679" si="181">IF(O616&lt;=$AN$1,X616,0)</f>
        <v>25.428571428571427</v>
      </c>
      <c r="Z616" s="123">
        <f t="shared" ref="Z616:Z679" si="182">IF($AN$1&gt;=O616,P616,0)</f>
        <v>25.428571428571427</v>
      </c>
      <c r="AA616" s="111" t="s">
        <v>931</v>
      </c>
      <c r="AB616" s="111" t="s">
        <v>3057</v>
      </c>
      <c r="AC616" s="111" t="s">
        <v>3058</v>
      </c>
      <c r="AD616" s="111" t="str">
        <f t="shared" ref="AD616:AD617" si="183">IF(AB616="EN TERMINO","EN EJECUCIÓN",IF(AB616="CUMPLIDA","CUMPLIDA PENDIENTE DE REVISIÓN DE LA CGR",IF(AB616="VENCIDA","VENCIDA",IF(AB616="PRÓXIMA A VENCER","EN EJECUCIÓN",IF(AB616="CON AVANCE","EN EJECUCIÓN",IF(AB616="CUMPLIDA NO EFECTIVA","CUMPLIDA NO EFECTIVA",IF(AB616="CUMPLIDA EN MENOS DEL 100% PENDIENTE DE REVISIÓN POR LA CGR","CUMPLIDA EN MENOS DEL 100% PENDIENTE DE REVISIÓN POR LA CGR")))))))</f>
        <v>CUMPLIDA NO EFECTIVA</v>
      </c>
      <c r="AE616" s="113" t="s">
        <v>1237</v>
      </c>
      <c r="AF616" s="98" t="str">
        <f t="shared" si="169"/>
        <v>H11ANTYSTODOM2021</v>
      </c>
      <c r="AG616" s="78">
        <f t="shared" si="170"/>
        <v>1</v>
      </c>
      <c r="AH616" s="78" t="str">
        <f t="shared" si="171"/>
        <v>H11ANTYSTODOM2021 - 1</v>
      </c>
      <c r="AI616" s="92">
        <f t="shared" si="172"/>
        <v>0</v>
      </c>
      <c r="AJ616" s="92">
        <f t="shared" si="173"/>
        <v>0</v>
      </c>
      <c r="AK616" s="92" t="str">
        <f t="shared" si="174"/>
        <v>H11ANTYSTODOM2021.</v>
      </c>
      <c r="AL616" s="92" t="str">
        <f t="shared" si="175"/>
        <v>H11ANTYSTODOM2021</v>
      </c>
      <c r="AM616" s="83"/>
      <c r="AN616" s="84"/>
      <c r="AO616" s="77"/>
    </row>
    <row r="617" spans="1:41" s="11" customFormat="1" ht="291.95" customHeight="1" x14ac:dyDescent="0.2">
      <c r="A617" s="110">
        <f>IF(ISBLANK(F617),"",COUNTA($F$2:F617))</f>
        <v>445</v>
      </c>
      <c r="B617" s="111">
        <f t="shared" si="177"/>
        <v>616</v>
      </c>
      <c r="C617" s="111">
        <v>2021</v>
      </c>
      <c r="D617" s="111" t="s">
        <v>2496</v>
      </c>
      <c r="E617" s="111" t="s">
        <v>2476</v>
      </c>
      <c r="F617" s="111" t="s">
        <v>1228</v>
      </c>
      <c r="G617" s="113" t="s">
        <v>665</v>
      </c>
      <c r="H617" s="154" t="s">
        <v>1229</v>
      </c>
      <c r="I617" s="154" t="s">
        <v>1230</v>
      </c>
      <c r="J617" s="154" t="s">
        <v>3372</v>
      </c>
      <c r="K617" s="154" t="s">
        <v>3373</v>
      </c>
      <c r="L617" s="111" t="s">
        <v>3374</v>
      </c>
      <c r="M617" s="111">
        <v>2</v>
      </c>
      <c r="N617" s="155">
        <v>45566</v>
      </c>
      <c r="O617" s="162">
        <v>45657</v>
      </c>
      <c r="P617" s="118">
        <f t="shared" si="176"/>
        <v>13</v>
      </c>
      <c r="Q617" s="111" t="s">
        <v>1055</v>
      </c>
      <c r="R617" s="111" t="s">
        <v>1734</v>
      </c>
      <c r="S617" s="111">
        <v>0</v>
      </c>
      <c r="T617" s="146" t="s">
        <v>3370</v>
      </c>
      <c r="U617" s="120"/>
      <c r="V617" s="121">
        <f t="shared" si="178"/>
        <v>-1521.9</v>
      </c>
      <c r="W617" s="122">
        <f t="shared" si="179"/>
        <v>0</v>
      </c>
      <c r="X617" s="123">
        <f t="shared" si="180"/>
        <v>0</v>
      </c>
      <c r="Y617" s="123">
        <f t="shared" si="181"/>
        <v>0</v>
      </c>
      <c r="Z617" s="123">
        <f t="shared" si="182"/>
        <v>13</v>
      </c>
      <c r="AA617" s="111" t="s">
        <v>3366</v>
      </c>
      <c r="AB617" s="111" t="str">
        <f t="shared" ref="AB617" si="184">IF(W617=100,"CUMPLIDA",IF(O617-$AN$1&lt;0,"VENCIDA",IF(O617-$AN$1&lt;=30,"PRÓXIMA A VENCER",IF(W617&gt;0,"CON AVANCE","EN TERMINO"))))</f>
        <v>PRÓXIMA A VENCER</v>
      </c>
      <c r="AC617" s="111" t="str">
        <f t="shared" ref="AC617" si="185">IF(A617&lt;&gt;"",IF(AJ617=1,"VENCIDO",IF(AJ617=2,"PRÓXIMO A VENCER",IF(AJ617=3,"EN TERMINO",IF(AJ617=4,"CON AVANCE",IF(AJ617=5,"CUMPLIDO",))))),"")</f>
        <v>PRÓXIMO A VENCER</v>
      </c>
      <c r="AD617" s="111" t="str">
        <f t="shared" si="183"/>
        <v>EN EJECUCIÓN</v>
      </c>
      <c r="AE617" s="113" t="s">
        <v>1237</v>
      </c>
      <c r="AF617" s="98" t="str">
        <f t="shared" si="169"/>
        <v>H14ANTYSTODOM2021</v>
      </c>
      <c r="AG617" s="78">
        <f t="shared" si="170"/>
        <v>1</v>
      </c>
      <c r="AH617" s="78" t="str">
        <f t="shared" si="171"/>
        <v>H14ANTYSTODOM2021 - 1</v>
      </c>
      <c r="AI617" s="92">
        <f t="shared" si="172"/>
        <v>2</v>
      </c>
      <c r="AJ617" s="92">
        <f t="shared" si="173"/>
        <v>2</v>
      </c>
      <c r="AK617" s="92" t="str">
        <f t="shared" si="174"/>
        <v>H14ANTYSTODOM2021.</v>
      </c>
      <c r="AL617" s="92" t="str">
        <f t="shared" si="175"/>
        <v>H14ANTYSTODOM2021</v>
      </c>
      <c r="AM617" s="83"/>
      <c r="AN617" s="84"/>
      <c r="AO617" s="77"/>
    </row>
    <row r="618" spans="1:41" s="11" customFormat="1" ht="291.95" customHeight="1" x14ac:dyDescent="0.2">
      <c r="A618" s="110">
        <f>IF(ISBLANK(F618),"",COUNTA($F$2:F618))</f>
        <v>446</v>
      </c>
      <c r="B618" s="111">
        <f t="shared" si="177"/>
        <v>617</v>
      </c>
      <c r="C618" s="111">
        <v>2021</v>
      </c>
      <c r="D618" s="111" t="s">
        <v>2501</v>
      </c>
      <c r="E618" s="111" t="s">
        <v>2472</v>
      </c>
      <c r="F618" s="111" t="s">
        <v>1231</v>
      </c>
      <c r="G618" s="113" t="s">
        <v>665</v>
      </c>
      <c r="H618" s="146" t="s">
        <v>1232</v>
      </c>
      <c r="I618" s="146" t="s">
        <v>1233</v>
      </c>
      <c r="J618" s="154" t="s">
        <v>3372</v>
      </c>
      <c r="K618" s="154" t="s">
        <v>3373</v>
      </c>
      <c r="L618" s="111" t="s">
        <v>3374</v>
      </c>
      <c r="M618" s="111">
        <v>2</v>
      </c>
      <c r="N618" s="155">
        <v>45566</v>
      </c>
      <c r="O618" s="162">
        <v>45657</v>
      </c>
      <c r="P618" s="118">
        <f t="shared" si="176"/>
        <v>13</v>
      </c>
      <c r="Q618" s="111" t="s">
        <v>1055</v>
      </c>
      <c r="R618" s="111" t="s">
        <v>1734</v>
      </c>
      <c r="S618" s="111">
        <v>0</v>
      </c>
      <c r="T618" s="146" t="s">
        <v>3370</v>
      </c>
      <c r="U618" s="120"/>
      <c r="V618" s="121">
        <f t="shared" si="178"/>
        <v>-1521.9</v>
      </c>
      <c r="W618" s="122">
        <f t="shared" si="179"/>
        <v>0</v>
      </c>
      <c r="X618" s="123">
        <f t="shared" si="180"/>
        <v>0</v>
      </c>
      <c r="Y618" s="123">
        <f t="shared" si="181"/>
        <v>0</v>
      </c>
      <c r="Z618" s="123">
        <f t="shared" si="182"/>
        <v>13</v>
      </c>
      <c r="AA618" s="111" t="s">
        <v>3366</v>
      </c>
      <c r="AB618" s="111" t="str">
        <f t="shared" ref="AB618:AB681" si="186">IF(W618=100,"CUMPLIDA",IF(O618-$AN$1&lt;0,"VENCIDA",IF(O618-$AN$1&lt;=30,"PRÓXIMA A VENCER",IF(W618&gt;0,"CON AVANCE","EN TERMINO"))))</f>
        <v>PRÓXIMA A VENCER</v>
      </c>
      <c r="AC618" s="111" t="str">
        <f t="shared" ref="AC618:AC681" si="187">IF(A618&lt;&gt;"",IF(AJ618=1,"VENCIDO",IF(AJ618=2,"PRÓXIMO A VENCER",IF(AJ618=3,"EN TERMINO",IF(AJ618=4,"CON AVANCE",IF(AJ618=5,"CUMPLIDO",))))),"")</f>
        <v>PRÓXIMO A VENCER</v>
      </c>
      <c r="AD618" s="111" t="str">
        <f t="shared" ref="AD618:AD681" si="188">IF(AB618="EN TERMINO","EN EJECUCIÓN",IF(AB618="CUMPLIDA","CUMPLIDA PENDIENTE DE REVISIÓN DE LA CGR",IF(AB618="VENCIDA","VENCIDA",IF(AB618="PRÓXIMA A VENCER","EN EJECUCIÓN",IF(AB618="CON AVANCE","EN EJECUCIÓN",IF(AB618="CUMPLIDA NO EFECTIVA","CUMPLIDA NO EFECTIVA",IF(AB618="CUMPLIDA EN MENOS DEL 100% PENDIENTE DE REVISIÓN POR LA CGR","CUMPLIDA EN MENOS DEL 100% PENDIENTE DE REVISIÓN POR LA CGR")))))))</f>
        <v>EN EJECUCIÓN</v>
      </c>
      <c r="AE618" s="113" t="s">
        <v>1237</v>
      </c>
      <c r="AF618" s="98" t="str">
        <f t="shared" si="169"/>
        <v>H15ANTYSTODOM2021</v>
      </c>
      <c r="AG618" s="78">
        <f t="shared" si="170"/>
        <v>1</v>
      </c>
      <c r="AH618" s="78" t="str">
        <f t="shared" si="171"/>
        <v>H15ANTYSTODOM2021 - 1</v>
      </c>
      <c r="AI618" s="92">
        <f t="shared" si="172"/>
        <v>2</v>
      </c>
      <c r="AJ618" s="92">
        <f t="shared" si="173"/>
        <v>2</v>
      </c>
      <c r="AK618" s="92" t="str">
        <f t="shared" si="174"/>
        <v>H15ANTYSTODOM2021.</v>
      </c>
      <c r="AL618" s="92" t="str">
        <f t="shared" si="175"/>
        <v>H15ANTYSTODOM2021</v>
      </c>
      <c r="AM618" s="83"/>
      <c r="AN618" s="84"/>
      <c r="AO618" s="77"/>
    </row>
    <row r="619" spans="1:41" s="11" customFormat="1" ht="291.95" customHeight="1" x14ac:dyDescent="0.2">
      <c r="A619" s="110">
        <f>IF(ISBLANK(F619),"",COUNTA($F$2:F619))</f>
        <v>447</v>
      </c>
      <c r="B619" s="111">
        <f t="shared" si="177"/>
        <v>618</v>
      </c>
      <c r="C619" s="111">
        <v>2021</v>
      </c>
      <c r="D619" s="111" t="s">
        <v>2496</v>
      </c>
      <c r="E619" s="111" t="s">
        <v>2469</v>
      </c>
      <c r="F619" s="111" t="s">
        <v>472</v>
      </c>
      <c r="G619" s="113" t="s">
        <v>665</v>
      </c>
      <c r="H619" s="146" t="s">
        <v>1207</v>
      </c>
      <c r="I619" s="146" t="s">
        <v>1202</v>
      </c>
      <c r="J619" s="119" t="s">
        <v>1203</v>
      </c>
      <c r="K619" s="119" t="s">
        <v>1204</v>
      </c>
      <c r="L619" s="151" t="s">
        <v>1205</v>
      </c>
      <c r="M619" s="151">
        <v>1</v>
      </c>
      <c r="N619" s="150">
        <v>44624</v>
      </c>
      <c r="O619" s="150">
        <v>44652</v>
      </c>
      <c r="P619" s="118">
        <f t="shared" si="176"/>
        <v>4</v>
      </c>
      <c r="Q619" s="111" t="s">
        <v>1049</v>
      </c>
      <c r="R619" s="145" t="s">
        <v>1739</v>
      </c>
      <c r="S619" s="111">
        <v>0</v>
      </c>
      <c r="T619" s="146" t="s">
        <v>1206</v>
      </c>
      <c r="U619" s="120"/>
      <c r="V619" s="121">
        <f t="shared" si="178"/>
        <v>-1488.4</v>
      </c>
      <c r="W619" s="122">
        <f t="shared" si="179"/>
        <v>0</v>
      </c>
      <c r="X619" s="123">
        <f t="shared" si="180"/>
        <v>0</v>
      </c>
      <c r="Y619" s="123">
        <f t="shared" si="181"/>
        <v>0</v>
      </c>
      <c r="Z619" s="123">
        <f t="shared" si="182"/>
        <v>4</v>
      </c>
      <c r="AA619" s="111"/>
      <c r="AB619" s="111" t="str">
        <f t="shared" si="186"/>
        <v>VENCIDA</v>
      </c>
      <c r="AC619" s="111" t="str">
        <f t="shared" si="187"/>
        <v>VENCIDO</v>
      </c>
      <c r="AD619" s="111" t="str">
        <f t="shared" si="188"/>
        <v>VENCIDA</v>
      </c>
      <c r="AE619" s="113" t="s">
        <v>1208</v>
      </c>
      <c r="AF619" s="98" t="str">
        <f t="shared" si="169"/>
        <v>H1D2021</v>
      </c>
      <c r="AG619" s="78">
        <f t="shared" si="170"/>
        <v>1</v>
      </c>
      <c r="AH619" s="78" t="str">
        <f t="shared" si="171"/>
        <v>H1D2021 - 1</v>
      </c>
      <c r="AI619" s="92">
        <f t="shared" si="172"/>
        <v>1</v>
      </c>
      <c r="AJ619" s="92">
        <f t="shared" si="173"/>
        <v>1</v>
      </c>
      <c r="AK619" s="92" t="str">
        <f t="shared" si="174"/>
        <v>H1D2021.</v>
      </c>
      <c r="AL619" s="92" t="str">
        <f t="shared" si="175"/>
        <v>H1D2021</v>
      </c>
      <c r="AM619" s="83"/>
      <c r="AN619" s="84"/>
      <c r="AO619" s="77"/>
    </row>
    <row r="620" spans="1:41" s="11" customFormat="1" ht="291.95" customHeight="1" x14ac:dyDescent="0.2">
      <c r="A620" s="110">
        <f>IF(ISBLANK(F620),"",COUNTA($F$2:F620))</f>
        <v>448</v>
      </c>
      <c r="B620" s="111">
        <f t="shared" si="177"/>
        <v>619</v>
      </c>
      <c r="C620" s="111">
        <v>2021</v>
      </c>
      <c r="D620" s="111" t="s">
        <v>2496</v>
      </c>
      <c r="E620" s="111" t="s">
        <v>637</v>
      </c>
      <c r="F620" s="111" t="s">
        <v>407</v>
      </c>
      <c r="G620" s="113" t="s">
        <v>1146</v>
      </c>
      <c r="H620" s="146" t="s">
        <v>1147</v>
      </c>
      <c r="I620" s="146" t="s">
        <v>1148</v>
      </c>
      <c r="J620" s="119" t="s">
        <v>1149</v>
      </c>
      <c r="K620" s="119" t="s">
        <v>1150</v>
      </c>
      <c r="L620" s="151" t="s">
        <v>1151</v>
      </c>
      <c r="M620" s="151">
        <v>6</v>
      </c>
      <c r="N620" s="150">
        <v>44640.31</v>
      </c>
      <c r="O620" s="150">
        <v>44803.31</v>
      </c>
      <c r="P620" s="118">
        <f t="shared" si="176"/>
        <v>23.285714285714285</v>
      </c>
      <c r="Q620" s="111" t="s">
        <v>1050</v>
      </c>
      <c r="R620" s="111" t="s">
        <v>1739</v>
      </c>
      <c r="S620" s="111">
        <v>4.5</v>
      </c>
      <c r="T620" s="146" t="s">
        <v>1981</v>
      </c>
      <c r="U620" s="120"/>
      <c r="V620" s="121">
        <f t="shared" si="178"/>
        <v>-1493.4436666666666</v>
      </c>
      <c r="W620" s="122">
        <f t="shared" si="179"/>
        <v>75</v>
      </c>
      <c r="X620" s="123">
        <f t="shared" si="180"/>
        <v>17.464285714285712</v>
      </c>
      <c r="Y620" s="123">
        <f t="shared" si="181"/>
        <v>17.464285714285712</v>
      </c>
      <c r="Z620" s="123">
        <f t="shared" si="182"/>
        <v>23.285714285714285</v>
      </c>
      <c r="AA620" s="111"/>
      <c r="AB620" s="111" t="str">
        <f t="shared" si="186"/>
        <v>VENCIDA</v>
      </c>
      <c r="AC620" s="111" t="str">
        <f t="shared" si="187"/>
        <v>VENCIDO</v>
      </c>
      <c r="AD620" s="111" t="str">
        <f t="shared" si="188"/>
        <v>VENCIDA</v>
      </c>
      <c r="AE620" s="113" t="s">
        <v>1209</v>
      </c>
      <c r="AF620" s="98" t="str">
        <f t="shared" si="169"/>
        <v>H1AC2020</v>
      </c>
      <c r="AG620" s="78">
        <f t="shared" si="170"/>
        <v>1</v>
      </c>
      <c r="AH620" s="78" t="str">
        <f t="shared" si="171"/>
        <v>H1AC2020 - 1</v>
      </c>
      <c r="AI620" s="92">
        <f t="shared" si="172"/>
        <v>1</v>
      </c>
      <c r="AJ620" s="92">
        <f t="shared" si="173"/>
        <v>1</v>
      </c>
      <c r="AK620" s="92" t="str">
        <f t="shared" si="174"/>
        <v>H1AC2020.</v>
      </c>
      <c r="AL620" s="92" t="str">
        <f t="shared" si="175"/>
        <v>H1AC2020</v>
      </c>
      <c r="AM620" s="83"/>
      <c r="AN620" s="84"/>
      <c r="AO620" s="77"/>
    </row>
    <row r="621" spans="1:41" s="11" customFormat="1" ht="291.95" customHeight="1" x14ac:dyDescent="0.2">
      <c r="A621" s="110">
        <f>IF(ISBLANK(F621),"",COUNTA($F$2:F621))</f>
        <v>449</v>
      </c>
      <c r="B621" s="111">
        <f t="shared" si="177"/>
        <v>620</v>
      </c>
      <c r="C621" s="111">
        <v>2021</v>
      </c>
      <c r="D621" s="111" t="s">
        <v>2498</v>
      </c>
      <c r="E621" s="111" t="s">
        <v>2469</v>
      </c>
      <c r="F621" s="111" t="s">
        <v>472</v>
      </c>
      <c r="G621" s="113" t="s">
        <v>1152</v>
      </c>
      <c r="H621" s="146" t="s">
        <v>1153</v>
      </c>
      <c r="I621" s="146" t="s">
        <v>1154</v>
      </c>
      <c r="J621" s="149" t="s">
        <v>1820</v>
      </c>
      <c r="K621" s="149" t="s">
        <v>1731</v>
      </c>
      <c r="L621" s="145" t="s">
        <v>1732</v>
      </c>
      <c r="M621" s="151">
        <v>2</v>
      </c>
      <c r="N621" s="150">
        <v>45108</v>
      </c>
      <c r="O621" s="150">
        <v>45230</v>
      </c>
      <c r="P621" s="118">
        <f t="shared" si="176"/>
        <v>17.428571428571427</v>
      </c>
      <c r="Q621" s="111" t="s">
        <v>1049</v>
      </c>
      <c r="R621" s="145" t="s">
        <v>1739</v>
      </c>
      <c r="S621" s="111">
        <v>2</v>
      </c>
      <c r="T621" s="146" t="s">
        <v>1853</v>
      </c>
      <c r="U621" s="120">
        <v>45211</v>
      </c>
      <c r="V621" s="121">
        <f t="shared" si="178"/>
        <v>-0.6333333333333333</v>
      </c>
      <c r="W621" s="122">
        <f t="shared" si="179"/>
        <v>100</v>
      </c>
      <c r="X621" s="123">
        <f t="shared" si="180"/>
        <v>17.428571428571427</v>
      </c>
      <c r="Y621" s="123">
        <f t="shared" si="181"/>
        <v>17.428571428571427</v>
      </c>
      <c r="Z621" s="123">
        <f t="shared" si="182"/>
        <v>17.428571428571427</v>
      </c>
      <c r="AA621" s="111"/>
      <c r="AB621" s="111" t="str">
        <f t="shared" si="186"/>
        <v>CUMPLIDA</v>
      </c>
      <c r="AC621" s="111" t="str">
        <f t="shared" si="187"/>
        <v>CUMPLIDO</v>
      </c>
      <c r="AD621" s="111" t="str">
        <f t="shared" si="188"/>
        <v>CUMPLIDA PENDIENTE DE REVISIÓN DE LA CGR</v>
      </c>
      <c r="AE621" s="113" t="s">
        <v>1209</v>
      </c>
      <c r="AF621" s="98" t="str">
        <f t="shared" si="169"/>
        <v>H2AC2020</v>
      </c>
      <c r="AG621" s="78">
        <f t="shared" si="170"/>
        <v>1</v>
      </c>
      <c r="AH621" s="78" t="str">
        <f t="shared" si="171"/>
        <v>H2AC2020 - 1</v>
      </c>
      <c r="AI621" s="92">
        <f t="shared" si="172"/>
        <v>5</v>
      </c>
      <c r="AJ621" s="92">
        <f t="shared" si="173"/>
        <v>5</v>
      </c>
      <c r="AK621" s="92" t="str">
        <f t="shared" si="174"/>
        <v>H2AC2020.</v>
      </c>
      <c r="AL621" s="92" t="str">
        <f t="shared" si="175"/>
        <v>H2AC2020</v>
      </c>
      <c r="AM621" s="83"/>
      <c r="AN621" s="84"/>
      <c r="AO621" s="77"/>
    </row>
    <row r="622" spans="1:41" s="11" customFormat="1" ht="291.95" customHeight="1" x14ac:dyDescent="0.2">
      <c r="A622" s="110">
        <f>IF(ISBLANK(F622),"",COUNTA($F$2:F622))</f>
        <v>450</v>
      </c>
      <c r="B622" s="111">
        <f t="shared" si="177"/>
        <v>621</v>
      </c>
      <c r="C622" s="111">
        <v>2021</v>
      </c>
      <c r="D622" s="111" t="s">
        <v>2496</v>
      </c>
      <c r="E622" s="111" t="s">
        <v>2469</v>
      </c>
      <c r="F622" s="110" t="s">
        <v>472</v>
      </c>
      <c r="G622" s="113" t="s">
        <v>665</v>
      </c>
      <c r="H622" s="146" t="s">
        <v>1155</v>
      </c>
      <c r="I622" s="146" t="s">
        <v>1156</v>
      </c>
      <c r="J622" s="119" t="s">
        <v>1157</v>
      </c>
      <c r="K622" s="119" t="s">
        <v>1158</v>
      </c>
      <c r="L622" s="151" t="s">
        <v>1159</v>
      </c>
      <c r="M622" s="151">
        <v>1</v>
      </c>
      <c r="N622" s="150">
        <v>44640</v>
      </c>
      <c r="O622" s="152">
        <v>44793</v>
      </c>
      <c r="P622" s="118">
        <f t="shared" si="176"/>
        <v>21.857142857142858</v>
      </c>
      <c r="Q622" s="111" t="s">
        <v>1401</v>
      </c>
      <c r="R622" s="145" t="s">
        <v>1734</v>
      </c>
      <c r="S622" s="111">
        <v>1</v>
      </c>
      <c r="T622" s="146" t="s">
        <v>2002</v>
      </c>
      <c r="U622" s="120">
        <v>45426</v>
      </c>
      <c r="V622" s="121">
        <f t="shared" si="178"/>
        <v>21.1</v>
      </c>
      <c r="W622" s="122">
        <f t="shared" si="179"/>
        <v>100</v>
      </c>
      <c r="X622" s="123">
        <f t="shared" si="180"/>
        <v>21.857142857142858</v>
      </c>
      <c r="Y622" s="123">
        <f t="shared" si="181"/>
        <v>21.857142857142858</v>
      </c>
      <c r="Z622" s="123">
        <f t="shared" si="182"/>
        <v>21.857142857142858</v>
      </c>
      <c r="AA622" s="111"/>
      <c r="AB622" s="111" t="str">
        <f t="shared" si="186"/>
        <v>CUMPLIDA</v>
      </c>
      <c r="AC622" s="111" t="str">
        <f t="shared" si="187"/>
        <v>CUMPLIDO</v>
      </c>
      <c r="AD622" s="111" t="str">
        <f t="shared" si="188"/>
        <v>CUMPLIDA PENDIENTE DE REVISIÓN DE LA CGR</v>
      </c>
      <c r="AE622" s="113" t="s">
        <v>1209</v>
      </c>
      <c r="AF622" s="98" t="str">
        <f t="shared" si="169"/>
        <v>H3AC2020</v>
      </c>
      <c r="AG622" s="78">
        <f t="shared" si="170"/>
        <v>1</v>
      </c>
      <c r="AH622" s="78" t="str">
        <f t="shared" si="171"/>
        <v>H3AC2020 - 1</v>
      </c>
      <c r="AI622" s="92">
        <f t="shared" si="172"/>
        <v>5</v>
      </c>
      <c r="AJ622" s="92">
        <f t="shared" si="173"/>
        <v>5</v>
      </c>
      <c r="AK622" s="92" t="str">
        <f t="shared" si="174"/>
        <v>H3AC2020.</v>
      </c>
      <c r="AL622" s="92" t="str">
        <f t="shared" si="175"/>
        <v>H3AC2020</v>
      </c>
      <c r="AM622" s="83"/>
      <c r="AN622" s="84"/>
      <c r="AO622" s="77"/>
    </row>
    <row r="623" spans="1:41" s="11" customFormat="1" ht="291.95" customHeight="1" x14ac:dyDescent="0.2">
      <c r="A623" s="110">
        <f>IF(ISBLANK(F623),"",COUNTA($F$2:F623))</f>
        <v>451</v>
      </c>
      <c r="B623" s="111">
        <f t="shared" si="177"/>
        <v>622</v>
      </c>
      <c r="C623" s="111">
        <v>2021</v>
      </c>
      <c r="D623" s="111" t="s">
        <v>2498</v>
      </c>
      <c r="E623" s="111" t="s">
        <v>2469</v>
      </c>
      <c r="F623" s="111" t="s">
        <v>472</v>
      </c>
      <c r="G623" s="113" t="s">
        <v>670</v>
      </c>
      <c r="H623" s="146" t="s">
        <v>1160</v>
      </c>
      <c r="I623" s="146" t="s">
        <v>1161</v>
      </c>
      <c r="J623" s="119" t="s">
        <v>3372</v>
      </c>
      <c r="K623" s="119" t="s">
        <v>3373</v>
      </c>
      <c r="L623" s="151" t="s">
        <v>3374</v>
      </c>
      <c r="M623" s="151">
        <v>2</v>
      </c>
      <c r="N623" s="150">
        <v>45566</v>
      </c>
      <c r="O623" s="152">
        <v>45657</v>
      </c>
      <c r="P623" s="118">
        <f t="shared" si="176"/>
        <v>13</v>
      </c>
      <c r="Q623" s="111" t="s">
        <v>1401</v>
      </c>
      <c r="R623" s="111" t="s">
        <v>2009</v>
      </c>
      <c r="S623" s="111">
        <v>0</v>
      </c>
      <c r="T623" s="146" t="s">
        <v>3370</v>
      </c>
      <c r="U623" s="120"/>
      <c r="V623" s="121">
        <f t="shared" si="178"/>
        <v>-1521.9</v>
      </c>
      <c r="W623" s="122">
        <f t="shared" si="179"/>
        <v>0</v>
      </c>
      <c r="X623" s="123">
        <f t="shared" si="180"/>
        <v>0</v>
      </c>
      <c r="Y623" s="123">
        <f t="shared" si="181"/>
        <v>0</v>
      </c>
      <c r="Z623" s="123">
        <f t="shared" si="182"/>
        <v>13</v>
      </c>
      <c r="AA623" s="111" t="s">
        <v>3366</v>
      </c>
      <c r="AB623" s="111" t="str">
        <f t="shared" si="186"/>
        <v>PRÓXIMA A VENCER</v>
      </c>
      <c r="AC623" s="111" t="str">
        <f t="shared" si="187"/>
        <v>PRÓXIMO A VENCER</v>
      </c>
      <c r="AD623" s="111" t="str">
        <f t="shared" si="188"/>
        <v>EN EJECUCIÓN</v>
      </c>
      <c r="AE623" s="113" t="s">
        <v>1209</v>
      </c>
      <c r="AF623" s="98" t="str">
        <f t="shared" si="169"/>
        <v>H4AC2020</v>
      </c>
      <c r="AG623" s="78">
        <f t="shared" si="170"/>
        <v>1</v>
      </c>
      <c r="AH623" s="78" t="str">
        <f t="shared" si="171"/>
        <v>H4AC2020 - 1</v>
      </c>
      <c r="AI623" s="92">
        <f t="shared" si="172"/>
        <v>2</v>
      </c>
      <c r="AJ623" s="92">
        <f t="shared" si="173"/>
        <v>2</v>
      </c>
      <c r="AK623" s="92" t="str">
        <f t="shared" si="174"/>
        <v>H4AC2020.</v>
      </c>
      <c r="AL623" s="92" t="str">
        <f t="shared" si="175"/>
        <v>H4AC2020</v>
      </c>
      <c r="AM623" s="83"/>
      <c r="AN623" s="84"/>
      <c r="AO623" s="77"/>
    </row>
    <row r="624" spans="1:41" s="11" customFormat="1" ht="291.95" customHeight="1" x14ac:dyDescent="0.2">
      <c r="A624" s="110">
        <f>IF(ISBLANK(F624),"",COUNTA($F$2:F624))</f>
        <v>452</v>
      </c>
      <c r="B624" s="111">
        <f t="shared" si="177"/>
        <v>623</v>
      </c>
      <c r="C624" s="111">
        <v>2021</v>
      </c>
      <c r="D624" s="111" t="s">
        <v>2498</v>
      </c>
      <c r="E624" s="111" t="s">
        <v>637</v>
      </c>
      <c r="F624" s="111" t="s">
        <v>407</v>
      </c>
      <c r="G624" s="113" t="s">
        <v>670</v>
      </c>
      <c r="H624" s="146" t="s">
        <v>1162</v>
      </c>
      <c r="I624" s="146" t="s">
        <v>1163</v>
      </c>
      <c r="J624" s="119" t="s">
        <v>3372</v>
      </c>
      <c r="K624" s="119" t="s">
        <v>3373</v>
      </c>
      <c r="L624" s="151" t="s">
        <v>3374</v>
      </c>
      <c r="M624" s="151">
        <v>2</v>
      </c>
      <c r="N624" s="150">
        <v>45566</v>
      </c>
      <c r="O624" s="152">
        <v>45657</v>
      </c>
      <c r="P624" s="118">
        <f t="shared" si="176"/>
        <v>13</v>
      </c>
      <c r="Q624" s="111" t="s">
        <v>1401</v>
      </c>
      <c r="R624" s="111" t="s">
        <v>2009</v>
      </c>
      <c r="S624" s="111">
        <v>0</v>
      </c>
      <c r="T624" s="146" t="s">
        <v>3381</v>
      </c>
      <c r="U624" s="120"/>
      <c r="V624" s="121">
        <f t="shared" si="178"/>
        <v>-1521.9</v>
      </c>
      <c r="W624" s="122">
        <f t="shared" si="179"/>
        <v>0</v>
      </c>
      <c r="X624" s="123">
        <f t="shared" si="180"/>
        <v>0</v>
      </c>
      <c r="Y624" s="123">
        <f t="shared" si="181"/>
        <v>0</v>
      </c>
      <c r="Z624" s="123">
        <f t="shared" si="182"/>
        <v>13</v>
      </c>
      <c r="AA624" s="111" t="s">
        <v>3366</v>
      </c>
      <c r="AB624" s="111" t="str">
        <f t="shared" si="186"/>
        <v>PRÓXIMA A VENCER</v>
      </c>
      <c r="AC624" s="111" t="str">
        <f t="shared" si="187"/>
        <v>PRÓXIMO A VENCER</v>
      </c>
      <c r="AD624" s="111" t="str">
        <f t="shared" si="188"/>
        <v>EN EJECUCIÓN</v>
      </c>
      <c r="AE624" s="113" t="s">
        <v>1209</v>
      </c>
      <c r="AF624" s="98" t="str">
        <f t="shared" si="169"/>
        <v>H5AC2020</v>
      </c>
      <c r="AG624" s="78">
        <f t="shared" si="170"/>
        <v>1</v>
      </c>
      <c r="AH624" s="78" t="str">
        <f t="shared" si="171"/>
        <v>H5AC2020 - 1</v>
      </c>
      <c r="AI624" s="92">
        <f t="shared" si="172"/>
        <v>2</v>
      </c>
      <c r="AJ624" s="92">
        <f t="shared" si="173"/>
        <v>2</v>
      </c>
      <c r="AK624" s="92" t="str">
        <f t="shared" si="174"/>
        <v>H5AC2020.</v>
      </c>
      <c r="AL624" s="92" t="str">
        <f t="shared" si="175"/>
        <v>H5AC2020</v>
      </c>
      <c r="AM624" s="83"/>
      <c r="AN624" s="84"/>
      <c r="AO624" s="77"/>
    </row>
    <row r="625" spans="1:41" s="11" customFormat="1" ht="291.95" customHeight="1" x14ac:dyDescent="0.2">
      <c r="A625" s="110">
        <f>IF(ISBLANK(F625),"",COUNTA($F$2:F625))</f>
        <v>453</v>
      </c>
      <c r="B625" s="111">
        <f t="shared" si="177"/>
        <v>624</v>
      </c>
      <c r="C625" s="111">
        <v>2021</v>
      </c>
      <c r="D625" s="111" t="s">
        <v>2501</v>
      </c>
      <c r="E625" s="111" t="s">
        <v>408</v>
      </c>
      <c r="F625" s="111" t="s">
        <v>408</v>
      </c>
      <c r="G625" s="113" t="s">
        <v>1164</v>
      </c>
      <c r="H625" s="146" t="s">
        <v>1165</v>
      </c>
      <c r="I625" s="146" t="s">
        <v>1166</v>
      </c>
      <c r="J625" s="119" t="s">
        <v>1167</v>
      </c>
      <c r="K625" s="119" t="s">
        <v>1168</v>
      </c>
      <c r="L625" s="151" t="s">
        <v>1169</v>
      </c>
      <c r="M625" s="151">
        <v>1</v>
      </c>
      <c r="N625" s="150">
        <v>44640.31</v>
      </c>
      <c r="O625" s="152">
        <v>44681.31</v>
      </c>
      <c r="P625" s="118">
        <f t="shared" si="176"/>
        <v>5.8571428571428568</v>
      </c>
      <c r="Q625" s="111" t="s">
        <v>1050</v>
      </c>
      <c r="R625" s="111" t="s">
        <v>1739</v>
      </c>
      <c r="S625" s="111">
        <v>1</v>
      </c>
      <c r="T625" s="146" t="s">
        <v>1201</v>
      </c>
      <c r="U625" s="120">
        <v>44673</v>
      </c>
      <c r="V625" s="121">
        <f t="shared" si="178"/>
        <v>-0.27699999999992236</v>
      </c>
      <c r="W625" s="122">
        <f t="shared" si="179"/>
        <v>100</v>
      </c>
      <c r="X625" s="123">
        <f t="shared" si="180"/>
        <v>5.8571428571428568</v>
      </c>
      <c r="Y625" s="123">
        <f t="shared" si="181"/>
        <v>5.8571428571428568</v>
      </c>
      <c r="Z625" s="123">
        <f t="shared" si="182"/>
        <v>5.8571428571428568</v>
      </c>
      <c r="AA625" s="111"/>
      <c r="AB625" s="111" t="str">
        <f t="shared" si="186"/>
        <v>CUMPLIDA</v>
      </c>
      <c r="AC625" s="111" t="str">
        <f t="shared" si="187"/>
        <v>CUMPLIDO</v>
      </c>
      <c r="AD625" s="111" t="str">
        <f t="shared" si="188"/>
        <v>CUMPLIDA PENDIENTE DE REVISIÓN DE LA CGR</v>
      </c>
      <c r="AE625" s="113" t="s">
        <v>1209</v>
      </c>
      <c r="AF625" s="98" t="str">
        <f t="shared" si="169"/>
        <v>H6AC2020</v>
      </c>
      <c r="AG625" s="78">
        <f t="shared" si="170"/>
        <v>1</v>
      </c>
      <c r="AH625" s="78" t="str">
        <f t="shared" si="171"/>
        <v>H6AC2020 - 1</v>
      </c>
      <c r="AI625" s="92">
        <f t="shared" si="172"/>
        <v>5</v>
      </c>
      <c r="AJ625" s="92">
        <f t="shared" si="173"/>
        <v>5</v>
      </c>
      <c r="AK625" s="92" t="str">
        <f t="shared" si="174"/>
        <v>H6AC2020.</v>
      </c>
      <c r="AL625" s="92" t="str">
        <f t="shared" si="175"/>
        <v>H6AC2020</v>
      </c>
      <c r="AM625" s="83"/>
      <c r="AN625" s="84"/>
      <c r="AO625" s="77"/>
    </row>
    <row r="626" spans="1:41" s="11" customFormat="1" ht="291.95" customHeight="1" x14ac:dyDescent="0.2">
      <c r="A626" s="110">
        <f>IF(ISBLANK(F626),"",COUNTA($F$2:F626))</f>
        <v>454</v>
      </c>
      <c r="B626" s="111">
        <f t="shared" si="177"/>
        <v>625</v>
      </c>
      <c r="C626" s="111">
        <v>2021</v>
      </c>
      <c r="D626" s="111" t="s">
        <v>2501</v>
      </c>
      <c r="E626" s="111" t="s">
        <v>637</v>
      </c>
      <c r="F626" s="111" t="s">
        <v>407</v>
      </c>
      <c r="G626" s="113" t="s">
        <v>670</v>
      </c>
      <c r="H626" s="146" t="s">
        <v>1170</v>
      </c>
      <c r="I626" s="146" t="s">
        <v>1171</v>
      </c>
      <c r="J626" s="119" t="s">
        <v>3382</v>
      </c>
      <c r="K626" s="119" t="s">
        <v>3383</v>
      </c>
      <c r="L626" s="151" t="s">
        <v>3384</v>
      </c>
      <c r="M626" s="151">
        <v>1</v>
      </c>
      <c r="N626" s="150">
        <v>45601</v>
      </c>
      <c r="O626" s="152">
        <v>45657</v>
      </c>
      <c r="P626" s="118">
        <f t="shared" si="176"/>
        <v>8</v>
      </c>
      <c r="Q626" s="111" t="s">
        <v>1050</v>
      </c>
      <c r="R626" s="111" t="s">
        <v>1739</v>
      </c>
      <c r="S626" s="111">
        <v>0</v>
      </c>
      <c r="T626" s="146" t="s">
        <v>3370</v>
      </c>
      <c r="U626" s="120"/>
      <c r="V626" s="121">
        <f t="shared" si="178"/>
        <v>-1521.9</v>
      </c>
      <c r="W626" s="122">
        <f t="shared" si="179"/>
        <v>0</v>
      </c>
      <c r="X626" s="123">
        <f t="shared" si="180"/>
        <v>0</v>
      </c>
      <c r="Y626" s="123">
        <f t="shared" si="181"/>
        <v>0</v>
      </c>
      <c r="Z626" s="123">
        <f t="shared" si="182"/>
        <v>8</v>
      </c>
      <c r="AA626" s="111" t="s">
        <v>3366</v>
      </c>
      <c r="AB626" s="111" t="str">
        <f t="shared" si="186"/>
        <v>PRÓXIMA A VENCER</v>
      </c>
      <c r="AC626" s="111" t="str">
        <f t="shared" si="187"/>
        <v>PRÓXIMO A VENCER</v>
      </c>
      <c r="AD626" s="111" t="str">
        <f t="shared" si="188"/>
        <v>EN EJECUCIÓN</v>
      </c>
      <c r="AE626" s="113" t="s">
        <v>1209</v>
      </c>
      <c r="AF626" s="98" t="str">
        <f t="shared" si="169"/>
        <v>H7AC2020</v>
      </c>
      <c r="AG626" s="78">
        <f t="shared" si="170"/>
        <v>1</v>
      </c>
      <c r="AH626" s="78" t="str">
        <f t="shared" si="171"/>
        <v>H7AC2020 - 1</v>
      </c>
      <c r="AI626" s="92">
        <f t="shared" si="172"/>
        <v>2</v>
      </c>
      <c r="AJ626" s="92">
        <f t="shared" si="173"/>
        <v>2</v>
      </c>
      <c r="AK626" s="92" t="str">
        <f t="shared" si="174"/>
        <v>H7AC2020.</v>
      </c>
      <c r="AL626" s="92" t="str">
        <f t="shared" si="175"/>
        <v>H7AC2020</v>
      </c>
      <c r="AM626" s="83"/>
      <c r="AN626" s="84"/>
      <c r="AO626" s="77"/>
    </row>
    <row r="627" spans="1:41" s="11" customFormat="1" ht="291.95" customHeight="1" x14ac:dyDescent="0.2">
      <c r="A627" s="110">
        <f>IF(ISBLANK(F627),"",COUNTA($F$2:F627))</f>
        <v>455</v>
      </c>
      <c r="B627" s="111">
        <f t="shared" si="177"/>
        <v>626</v>
      </c>
      <c r="C627" s="111">
        <v>2021</v>
      </c>
      <c r="D627" s="111" t="s">
        <v>2498</v>
      </c>
      <c r="E627" s="111" t="s">
        <v>2469</v>
      </c>
      <c r="F627" s="111" t="s">
        <v>472</v>
      </c>
      <c r="G627" s="113" t="s">
        <v>665</v>
      </c>
      <c r="H627" s="146" t="s">
        <v>1172</v>
      </c>
      <c r="I627" s="146" t="s">
        <v>1173</v>
      </c>
      <c r="J627" s="119" t="s">
        <v>3529</v>
      </c>
      <c r="K627" s="119" t="s">
        <v>3530</v>
      </c>
      <c r="L627" s="151" t="s">
        <v>3531</v>
      </c>
      <c r="M627" s="151">
        <v>1</v>
      </c>
      <c r="N627" s="150">
        <v>45641</v>
      </c>
      <c r="O627" s="152">
        <v>45657</v>
      </c>
      <c r="P627" s="118">
        <f t="shared" si="176"/>
        <v>2.2857142857142856</v>
      </c>
      <c r="Q627" s="111" t="s">
        <v>1054</v>
      </c>
      <c r="R627" s="111" t="s">
        <v>1739</v>
      </c>
      <c r="S627" s="111">
        <v>0</v>
      </c>
      <c r="T627" s="146" t="s">
        <v>3528</v>
      </c>
      <c r="U627" s="120"/>
      <c r="V627" s="121">
        <f t="shared" si="178"/>
        <v>-1521.9</v>
      </c>
      <c r="W627" s="122">
        <f t="shared" si="179"/>
        <v>0</v>
      </c>
      <c r="X627" s="123">
        <f t="shared" si="180"/>
        <v>0</v>
      </c>
      <c r="Y627" s="123">
        <f t="shared" si="181"/>
        <v>0</v>
      </c>
      <c r="Z627" s="123">
        <f t="shared" si="182"/>
        <v>2.2857142857142856</v>
      </c>
      <c r="AA627" s="111"/>
      <c r="AB627" s="111" t="str">
        <f t="shared" si="186"/>
        <v>PRÓXIMA A VENCER</v>
      </c>
      <c r="AC627" s="111" t="str">
        <f t="shared" si="187"/>
        <v>PRÓXIMO A VENCER</v>
      </c>
      <c r="AD627" s="111" t="str">
        <f t="shared" si="188"/>
        <v>EN EJECUCIÓN</v>
      </c>
      <c r="AE627" s="113" t="s">
        <v>1209</v>
      </c>
      <c r="AF627" s="98" t="str">
        <f t="shared" si="169"/>
        <v>H8AC2020</v>
      </c>
      <c r="AG627" s="78">
        <f t="shared" si="170"/>
        <v>1</v>
      </c>
      <c r="AH627" s="78" t="str">
        <f t="shared" si="171"/>
        <v>H8AC2020 - 1</v>
      </c>
      <c r="AI627" s="92">
        <f t="shared" si="172"/>
        <v>2</v>
      </c>
      <c r="AJ627" s="92">
        <f t="shared" si="173"/>
        <v>2</v>
      </c>
      <c r="AK627" s="92" t="str">
        <f t="shared" si="174"/>
        <v>H8AC2020.</v>
      </c>
      <c r="AL627" s="92" t="str">
        <f t="shared" si="175"/>
        <v>H8AC2020</v>
      </c>
      <c r="AM627" s="83"/>
      <c r="AN627" s="84"/>
      <c r="AO627" s="77"/>
    </row>
    <row r="628" spans="1:41" s="11" customFormat="1" ht="291.95" customHeight="1" x14ac:dyDescent="0.2">
      <c r="A628" s="110">
        <f>IF(ISBLANK(F628),"",COUNTA($F$2:F628))</f>
        <v>456</v>
      </c>
      <c r="B628" s="111">
        <f t="shared" si="177"/>
        <v>627</v>
      </c>
      <c r="C628" s="111">
        <v>2021</v>
      </c>
      <c r="D628" s="111" t="s">
        <v>2496</v>
      </c>
      <c r="E628" s="111" t="s">
        <v>637</v>
      </c>
      <c r="F628" s="111" t="s">
        <v>407</v>
      </c>
      <c r="G628" s="113" t="s">
        <v>670</v>
      </c>
      <c r="H628" s="146" t="s">
        <v>1174</v>
      </c>
      <c r="I628" s="146" t="s">
        <v>1175</v>
      </c>
      <c r="J628" s="149" t="s">
        <v>3385</v>
      </c>
      <c r="K628" s="149" t="s">
        <v>3386</v>
      </c>
      <c r="L628" s="145" t="s">
        <v>3387</v>
      </c>
      <c r="M628" s="145">
        <v>1</v>
      </c>
      <c r="N628" s="150">
        <v>45641</v>
      </c>
      <c r="O628" s="152">
        <v>45657</v>
      </c>
      <c r="P628" s="118">
        <f t="shared" si="176"/>
        <v>2.2857142857142856</v>
      </c>
      <c r="Q628" s="111" t="s">
        <v>1054</v>
      </c>
      <c r="R628" s="111" t="s">
        <v>1739</v>
      </c>
      <c r="S628" s="111">
        <v>0</v>
      </c>
      <c r="T628" s="146" t="s">
        <v>3370</v>
      </c>
      <c r="U628" s="120"/>
      <c r="V628" s="121">
        <f t="shared" si="178"/>
        <v>-1521.9</v>
      </c>
      <c r="W628" s="122">
        <f t="shared" si="179"/>
        <v>0</v>
      </c>
      <c r="X628" s="123">
        <f t="shared" si="180"/>
        <v>0</v>
      </c>
      <c r="Y628" s="123">
        <f t="shared" si="181"/>
        <v>0</v>
      </c>
      <c r="Z628" s="123">
        <f t="shared" si="182"/>
        <v>2.2857142857142856</v>
      </c>
      <c r="AA628" s="111" t="s">
        <v>3366</v>
      </c>
      <c r="AB628" s="111" t="str">
        <f t="shared" si="186"/>
        <v>PRÓXIMA A VENCER</v>
      </c>
      <c r="AC628" s="111" t="str">
        <f t="shared" si="187"/>
        <v>PRÓXIMO A VENCER</v>
      </c>
      <c r="AD628" s="111" t="str">
        <f t="shared" si="188"/>
        <v>EN EJECUCIÓN</v>
      </c>
      <c r="AE628" s="113" t="s">
        <v>1209</v>
      </c>
      <c r="AF628" s="98" t="str">
        <f t="shared" si="169"/>
        <v>H9AC2020</v>
      </c>
      <c r="AG628" s="78">
        <f t="shared" si="170"/>
        <v>1</v>
      </c>
      <c r="AH628" s="78" t="str">
        <f t="shared" si="171"/>
        <v>H9AC2020 - 1</v>
      </c>
      <c r="AI628" s="92">
        <f t="shared" si="172"/>
        <v>2</v>
      </c>
      <c r="AJ628" s="92">
        <f t="shared" si="173"/>
        <v>2</v>
      </c>
      <c r="AK628" s="92" t="str">
        <f t="shared" si="174"/>
        <v>H9AC2020.</v>
      </c>
      <c r="AL628" s="92" t="str">
        <f t="shared" si="175"/>
        <v>H9AC2020</v>
      </c>
      <c r="AM628" s="83"/>
      <c r="AN628" s="84"/>
      <c r="AO628" s="77"/>
    </row>
    <row r="629" spans="1:41" s="11" customFormat="1" ht="291.95" customHeight="1" x14ac:dyDescent="0.2">
      <c r="A629" s="110">
        <f>IF(ISBLANK(F629),"",COUNTA($F$2:F629))</f>
        <v>457</v>
      </c>
      <c r="B629" s="111">
        <f t="shared" si="177"/>
        <v>628</v>
      </c>
      <c r="C629" s="111">
        <v>2021</v>
      </c>
      <c r="D629" s="111" t="s">
        <v>2496</v>
      </c>
      <c r="E629" s="111" t="s">
        <v>637</v>
      </c>
      <c r="F629" s="111" t="s">
        <v>407</v>
      </c>
      <c r="G629" s="113" t="s">
        <v>670</v>
      </c>
      <c r="H629" s="146" t="s">
        <v>1176</v>
      </c>
      <c r="I629" s="146" t="s">
        <v>1177</v>
      </c>
      <c r="J629" s="149" t="s">
        <v>3385</v>
      </c>
      <c r="K629" s="149" t="s">
        <v>3386</v>
      </c>
      <c r="L629" s="145" t="s">
        <v>3387</v>
      </c>
      <c r="M629" s="145">
        <v>1</v>
      </c>
      <c r="N629" s="150">
        <v>45641</v>
      </c>
      <c r="O629" s="152">
        <v>45657</v>
      </c>
      <c r="P629" s="118">
        <f t="shared" si="176"/>
        <v>2.2857142857142856</v>
      </c>
      <c r="Q629" s="111" t="s">
        <v>1054</v>
      </c>
      <c r="R629" s="111" t="s">
        <v>1739</v>
      </c>
      <c r="S629" s="111">
        <v>0</v>
      </c>
      <c r="T629" s="146" t="s">
        <v>3370</v>
      </c>
      <c r="U629" s="120"/>
      <c r="V629" s="121">
        <f t="shared" si="178"/>
        <v>-1521.9</v>
      </c>
      <c r="W629" s="122">
        <f t="shared" si="179"/>
        <v>0</v>
      </c>
      <c r="X629" s="123">
        <f t="shared" si="180"/>
        <v>0</v>
      </c>
      <c r="Y629" s="123">
        <f t="shared" si="181"/>
        <v>0</v>
      </c>
      <c r="Z629" s="123">
        <f t="shared" si="182"/>
        <v>2.2857142857142856</v>
      </c>
      <c r="AA629" s="111" t="s">
        <v>3366</v>
      </c>
      <c r="AB629" s="111" t="str">
        <f t="shared" si="186"/>
        <v>PRÓXIMA A VENCER</v>
      </c>
      <c r="AC629" s="111" t="str">
        <f t="shared" si="187"/>
        <v>PRÓXIMO A VENCER</v>
      </c>
      <c r="AD629" s="111" t="str">
        <f t="shared" si="188"/>
        <v>EN EJECUCIÓN</v>
      </c>
      <c r="AE629" s="113" t="s">
        <v>1209</v>
      </c>
      <c r="AF629" s="98" t="str">
        <f t="shared" si="169"/>
        <v>H10AC2020</v>
      </c>
      <c r="AG629" s="78">
        <f t="shared" si="170"/>
        <v>1</v>
      </c>
      <c r="AH629" s="78" t="str">
        <f t="shared" si="171"/>
        <v>H10AC2020 - 1</v>
      </c>
      <c r="AI629" s="92">
        <f t="shared" si="172"/>
        <v>2</v>
      </c>
      <c r="AJ629" s="92">
        <f t="shared" si="173"/>
        <v>2</v>
      </c>
      <c r="AK629" s="92" t="str">
        <f t="shared" si="174"/>
        <v>H10AC2020.</v>
      </c>
      <c r="AL629" s="92" t="str">
        <f t="shared" si="175"/>
        <v>H10AC2020</v>
      </c>
      <c r="AM629" s="83"/>
      <c r="AN629" s="84"/>
      <c r="AO629" s="77"/>
    </row>
    <row r="630" spans="1:41" s="11" customFormat="1" ht="291.95" customHeight="1" x14ac:dyDescent="0.2">
      <c r="A630" s="110">
        <f>IF(ISBLANK(F630),"",COUNTA($F$2:F630))</f>
        <v>458</v>
      </c>
      <c r="B630" s="111">
        <f t="shared" si="177"/>
        <v>629</v>
      </c>
      <c r="C630" s="111">
        <v>2021</v>
      </c>
      <c r="D630" s="111" t="s">
        <v>2501</v>
      </c>
      <c r="E630" s="111" t="s">
        <v>408</v>
      </c>
      <c r="F630" s="111" t="s">
        <v>408</v>
      </c>
      <c r="G630" s="113" t="s">
        <v>670</v>
      </c>
      <c r="H630" s="146" t="s">
        <v>1178</v>
      </c>
      <c r="I630" s="146" t="s">
        <v>1179</v>
      </c>
      <c r="J630" s="149" t="s">
        <v>3527</v>
      </c>
      <c r="K630" s="149" t="s">
        <v>3386</v>
      </c>
      <c r="L630" s="145" t="s">
        <v>3387</v>
      </c>
      <c r="M630" s="145">
        <v>4</v>
      </c>
      <c r="N630" s="150">
        <v>45641</v>
      </c>
      <c r="O630" s="152">
        <v>45657</v>
      </c>
      <c r="P630" s="118">
        <f t="shared" si="176"/>
        <v>2.2857142857142856</v>
      </c>
      <c r="Q630" s="111" t="s">
        <v>1054</v>
      </c>
      <c r="R630" s="111" t="s">
        <v>1739</v>
      </c>
      <c r="S630" s="111">
        <v>0</v>
      </c>
      <c r="T630" s="146" t="s">
        <v>3528</v>
      </c>
      <c r="U630" s="120"/>
      <c r="V630" s="121">
        <f t="shared" si="178"/>
        <v>-1521.9</v>
      </c>
      <c r="W630" s="122">
        <f t="shared" si="179"/>
        <v>0</v>
      </c>
      <c r="X630" s="123">
        <f t="shared" si="180"/>
        <v>0</v>
      </c>
      <c r="Y630" s="123">
        <f t="shared" si="181"/>
        <v>0</v>
      </c>
      <c r="Z630" s="123">
        <f t="shared" si="182"/>
        <v>2.2857142857142856</v>
      </c>
      <c r="AA630" s="111"/>
      <c r="AB630" s="111" t="str">
        <f t="shared" si="186"/>
        <v>PRÓXIMA A VENCER</v>
      </c>
      <c r="AC630" s="111" t="str">
        <f t="shared" si="187"/>
        <v>PRÓXIMO A VENCER</v>
      </c>
      <c r="AD630" s="111" t="str">
        <f t="shared" si="188"/>
        <v>EN EJECUCIÓN</v>
      </c>
      <c r="AE630" s="113" t="s">
        <v>1209</v>
      </c>
      <c r="AF630" s="98" t="str">
        <f t="shared" si="169"/>
        <v>H11AC2020</v>
      </c>
      <c r="AG630" s="78">
        <f t="shared" si="170"/>
        <v>1</v>
      </c>
      <c r="AH630" s="78" t="str">
        <f t="shared" si="171"/>
        <v>H11AC2020 - 1</v>
      </c>
      <c r="AI630" s="92">
        <f t="shared" si="172"/>
        <v>2</v>
      </c>
      <c r="AJ630" s="92">
        <f t="shared" si="173"/>
        <v>2</v>
      </c>
      <c r="AK630" s="92" t="str">
        <f t="shared" si="174"/>
        <v>H11AC2020.</v>
      </c>
      <c r="AL630" s="92" t="str">
        <f t="shared" si="175"/>
        <v>H11AC2020</v>
      </c>
      <c r="AM630" s="83"/>
      <c r="AN630" s="84"/>
      <c r="AO630" s="77"/>
    </row>
    <row r="631" spans="1:41" s="11" customFormat="1" ht="291.95" customHeight="1" x14ac:dyDescent="0.2">
      <c r="A631" s="110">
        <f>IF(ISBLANK(F631),"",COUNTA($F$2:F631))</f>
        <v>459</v>
      </c>
      <c r="B631" s="111">
        <f t="shared" si="177"/>
        <v>630</v>
      </c>
      <c r="C631" s="111">
        <v>2021</v>
      </c>
      <c r="D631" s="111" t="s">
        <v>2497</v>
      </c>
      <c r="E631" s="111" t="s">
        <v>637</v>
      </c>
      <c r="F631" s="111" t="s">
        <v>407</v>
      </c>
      <c r="G631" s="113" t="s">
        <v>1180</v>
      </c>
      <c r="H631" s="146" t="s">
        <v>1181</v>
      </c>
      <c r="I631" s="146" t="s">
        <v>1182</v>
      </c>
      <c r="J631" s="149" t="s">
        <v>756</v>
      </c>
      <c r="K631" s="149" t="s">
        <v>762</v>
      </c>
      <c r="L631" s="145" t="s">
        <v>758</v>
      </c>
      <c r="M631" s="145">
        <v>1</v>
      </c>
      <c r="N631" s="150">
        <v>44640</v>
      </c>
      <c r="O631" s="152">
        <v>44742</v>
      </c>
      <c r="P631" s="118">
        <f t="shared" si="176"/>
        <v>14.571428571428571</v>
      </c>
      <c r="Q631" s="111" t="s">
        <v>1183</v>
      </c>
      <c r="R631" s="111" t="s">
        <v>1819</v>
      </c>
      <c r="S631" s="111">
        <v>1</v>
      </c>
      <c r="T631" s="146" t="s">
        <v>1201</v>
      </c>
      <c r="U631" s="120">
        <v>44662</v>
      </c>
      <c r="V631" s="121">
        <f t="shared" si="178"/>
        <v>-2.6666666666666665</v>
      </c>
      <c r="W631" s="122">
        <f t="shared" si="179"/>
        <v>100</v>
      </c>
      <c r="X631" s="123">
        <f t="shared" si="180"/>
        <v>14.571428571428571</v>
      </c>
      <c r="Y631" s="123">
        <f t="shared" si="181"/>
        <v>14.571428571428571</v>
      </c>
      <c r="Z631" s="123">
        <f t="shared" si="182"/>
        <v>14.571428571428571</v>
      </c>
      <c r="AA631" s="111"/>
      <c r="AB631" s="111" t="str">
        <f t="shared" si="186"/>
        <v>CUMPLIDA</v>
      </c>
      <c r="AC631" s="111" t="str">
        <f t="shared" si="187"/>
        <v>CUMPLIDO</v>
      </c>
      <c r="AD631" s="111" t="str">
        <f t="shared" si="188"/>
        <v>CUMPLIDA PENDIENTE DE REVISIÓN DE LA CGR</v>
      </c>
      <c r="AE631" s="113" t="s">
        <v>1209</v>
      </c>
      <c r="AF631" s="98" t="str">
        <f t="shared" si="169"/>
        <v>H12AC2020</v>
      </c>
      <c r="AG631" s="78">
        <f t="shared" si="170"/>
        <v>1</v>
      </c>
      <c r="AH631" s="78" t="str">
        <f t="shared" si="171"/>
        <v>H12AC2020 - 1</v>
      </c>
      <c r="AI631" s="92">
        <f t="shared" si="172"/>
        <v>5</v>
      </c>
      <c r="AJ631" s="92">
        <f t="shared" si="173"/>
        <v>5</v>
      </c>
      <c r="AK631" s="92" t="str">
        <f t="shared" si="174"/>
        <v>H12AC2020.</v>
      </c>
      <c r="AL631" s="92" t="str">
        <f t="shared" si="175"/>
        <v>H12AC2020</v>
      </c>
      <c r="AM631" s="83"/>
      <c r="AN631" s="84"/>
      <c r="AO631" s="77"/>
    </row>
    <row r="632" spans="1:41" s="11" customFormat="1" ht="291.95" customHeight="1" x14ac:dyDescent="0.2">
      <c r="A632" s="110">
        <f>IF(ISBLANK(F632),"",COUNTA($F$2:F632))</f>
        <v>460</v>
      </c>
      <c r="B632" s="111">
        <f t="shared" si="177"/>
        <v>631</v>
      </c>
      <c r="C632" s="111">
        <v>2021</v>
      </c>
      <c r="D632" s="111" t="s">
        <v>2498</v>
      </c>
      <c r="E632" s="111" t="s">
        <v>2469</v>
      </c>
      <c r="F632" s="111" t="s">
        <v>472</v>
      </c>
      <c r="G632" s="113" t="s">
        <v>1180</v>
      </c>
      <c r="H632" s="146" t="s">
        <v>3763</v>
      </c>
      <c r="I632" s="146" t="s">
        <v>1184</v>
      </c>
      <c r="J632" s="149" t="s">
        <v>756</v>
      </c>
      <c r="K632" s="149" t="s">
        <v>762</v>
      </c>
      <c r="L632" s="145" t="s">
        <v>758</v>
      </c>
      <c r="M632" s="145">
        <v>1</v>
      </c>
      <c r="N632" s="150">
        <v>44640</v>
      </c>
      <c r="O632" s="152">
        <v>44742</v>
      </c>
      <c r="P632" s="118">
        <f t="shared" si="176"/>
        <v>14.571428571428571</v>
      </c>
      <c r="Q632" s="111" t="s">
        <v>1183</v>
      </c>
      <c r="R632" s="111" t="s">
        <v>1819</v>
      </c>
      <c r="S632" s="111">
        <v>1</v>
      </c>
      <c r="T632" s="146" t="s">
        <v>1201</v>
      </c>
      <c r="U632" s="120">
        <v>44662</v>
      </c>
      <c r="V632" s="121">
        <f t="shared" si="178"/>
        <v>-2.6666666666666665</v>
      </c>
      <c r="W632" s="122">
        <f t="shared" si="179"/>
        <v>100</v>
      </c>
      <c r="X632" s="123">
        <f t="shared" si="180"/>
        <v>14.571428571428571</v>
      </c>
      <c r="Y632" s="123">
        <f t="shared" si="181"/>
        <v>14.571428571428571</v>
      </c>
      <c r="Z632" s="123">
        <f t="shared" si="182"/>
        <v>14.571428571428571</v>
      </c>
      <c r="AA632" s="111"/>
      <c r="AB632" s="111" t="str">
        <f t="shared" si="186"/>
        <v>CUMPLIDA</v>
      </c>
      <c r="AC632" s="111" t="str">
        <f t="shared" si="187"/>
        <v>CUMPLIDO</v>
      </c>
      <c r="AD632" s="111" t="str">
        <f t="shared" si="188"/>
        <v>CUMPLIDA PENDIENTE DE REVISIÓN DE LA CGR</v>
      </c>
      <c r="AE632" s="113" t="s">
        <v>1209</v>
      </c>
      <c r="AF632" s="98" t="str">
        <f t="shared" si="169"/>
        <v>H13AC2020</v>
      </c>
      <c r="AG632" s="78">
        <f t="shared" si="170"/>
        <v>1</v>
      </c>
      <c r="AH632" s="78" t="str">
        <f t="shared" si="171"/>
        <v>H13AC2020 - 1</v>
      </c>
      <c r="AI632" s="92">
        <f t="shared" si="172"/>
        <v>5</v>
      </c>
      <c r="AJ632" s="92">
        <f t="shared" si="173"/>
        <v>5</v>
      </c>
      <c r="AK632" s="92" t="str">
        <f t="shared" si="174"/>
        <v>H13AC2020.</v>
      </c>
      <c r="AL632" s="92" t="str">
        <f t="shared" si="175"/>
        <v>H13AC2020</v>
      </c>
      <c r="AM632" s="83"/>
      <c r="AN632" s="84"/>
      <c r="AO632" s="77"/>
    </row>
    <row r="633" spans="1:41" s="11" customFormat="1" ht="291.95" customHeight="1" x14ac:dyDescent="0.2">
      <c r="A633" s="110">
        <f>IF(ISBLANK(F633),"",COUNTA($F$2:F633))</f>
        <v>461</v>
      </c>
      <c r="B633" s="111">
        <f t="shared" si="177"/>
        <v>632</v>
      </c>
      <c r="C633" s="111">
        <v>2021</v>
      </c>
      <c r="D633" s="111" t="s">
        <v>2496</v>
      </c>
      <c r="E633" s="111" t="s">
        <v>637</v>
      </c>
      <c r="F633" s="111" t="s">
        <v>407</v>
      </c>
      <c r="G633" s="113" t="s">
        <v>1146</v>
      </c>
      <c r="H633" s="154" t="s">
        <v>1185</v>
      </c>
      <c r="I633" s="163" t="s">
        <v>1186</v>
      </c>
      <c r="J633" s="149" t="s">
        <v>756</v>
      </c>
      <c r="K633" s="149" t="s">
        <v>762</v>
      </c>
      <c r="L633" s="145" t="s">
        <v>758</v>
      </c>
      <c r="M633" s="145">
        <v>1</v>
      </c>
      <c r="N633" s="150">
        <v>44640</v>
      </c>
      <c r="O633" s="152">
        <v>44742</v>
      </c>
      <c r="P633" s="118">
        <f t="shared" si="176"/>
        <v>14.571428571428571</v>
      </c>
      <c r="Q633" s="111" t="s">
        <v>1183</v>
      </c>
      <c r="R633" s="111" t="s">
        <v>1819</v>
      </c>
      <c r="S633" s="111">
        <v>1</v>
      </c>
      <c r="T633" s="146" t="s">
        <v>1201</v>
      </c>
      <c r="U633" s="120">
        <v>44662</v>
      </c>
      <c r="V633" s="121">
        <f t="shared" si="178"/>
        <v>-2.6666666666666665</v>
      </c>
      <c r="W633" s="122">
        <f t="shared" si="179"/>
        <v>100</v>
      </c>
      <c r="X633" s="123">
        <f t="shared" si="180"/>
        <v>14.571428571428571</v>
      </c>
      <c r="Y633" s="123">
        <f t="shared" si="181"/>
        <v>14.571428571428571</v>
      </c>
      <c r="Z633" s="123">
        <f t="shared" si="182"/>
        <v>14.571428571428571</v>
      </c>
      <c r="AA633" s="111"/>
      <c r="AB633" s="111" t="str">
        <f t="shared" si="186"/>
        <v>CUMPLIDA</v>
      </c>
      <c r="AC633" s="111" t="str">
        <f t="shared" si="187"/>
        <v>CUMPLIDO</v>
      </c>
      <c r="AD633" s="111" t="str">
        <f t="shared" si="188"/>
        <v>CUMPLIDA PENDIENTE DE REVISIÓN DE LA CGR</v>
      </c>
      <c r="AE633" s="113" t="s">
        <v>1209</v>
      </c>
      <c r="AF633" s="98" t="str">
        <f t="shared" si="169"/>
        <v>H14AC2020</v>
      </c>
      <c r="AG633" s="78">
        <f t="shared" si="170"/>
        <v>1</v>
      </c>
      <c r="AH633" s="78" t="str">
        <f t="shared" si="171"/>
        <v>H14AC2020 - 1</v>
      </c>
      <c r="AI633" s="92">
        <f t="shared" si="172"/>
        <v>5</v>
      </c>
      <c r="AJ633" s="92">
        <f t="shared" si="173"/>
        <v>5</v>
      </c>
      <c r="AK633" s="92" t="str">
        <f t="shared" si="174"/>
        <v>H14AC2020.</v>
      </c>
      <c r="AL633" s="92" t="str">
        <f t="shared" si="175"/>
        <v>H14AC2020</v>
      </c>
      <c r="AM633" s="83"/>
      <c r="AN633" s="84"/>
      <c r="AO633" s="77"/>
    </row>
    <row r="634" spans="1:41" s="11" customFormat="1" ht="291.95" customHeight="1" x14ac:dyDescent="0.2">
      <c r="A634" s="110">
        <f>IF(ISBLANK(F634),"",COUNTA($F$2:F634))</f>
        <v>462</v>
      </c>
      <c r="B634" s="111">
        <f t="shared" si="177"/>
        <v>633</v>
      </c>
      <c r="C634" s="111">
        <v>2021</v>
      </c>
      <c r="D634" s="111" t="s">
        <v>2501</v>
      </c>
      <c r="E634" s="111" t="s">
        <v>408</v>
      </c>
      <c r="F634" s="111" t="s">
        <v>408</v>
      </c>
      <c r="G634" s="113" t="s">
        <v>670</v>
      </c>
      <c r="H634" s="146" t="s">
        <v>1187</v>
      </c>
      <c r="I634" s="146" t="s">
        <v>1188</v>
      </c>
      <c r="J634" s="149" t="s">
        <v>3372</v>
      </c>
      <c r="K634" s="149" t="s">
        <v>3373</v>
      </c>
      <c r="L634" s="145" t="s">
        <v>3374</v>
      </c>
      <c r="M634" s="145">
        <v>2</v>
      </c>
      <c r="N634" s="150">
        <v>45566</v>
      </c>
      <c r="O634" s="152">
        <v>45657</v>
      </c>
      <c r="P634" s="118">
        <f t="shared" si="176"/>
        <v>13</v>
      </c>
      <c r="Q634" s="111" t="s">
        <v>1053</v>
      </c>
      <c r="R634" s="111" t="s">
        <v>1734</v>
      </c>
      <c r="S634" s="111">
        <v>0</v>
      </c>
      <c r="T634" s="146" t="s">
        <v>3370</v>
      </c>
      <c r="U634" s="120"/>
      <c r="V634" s="121">
        <f t="shared" si="178"/>
        <v>-1521.9</v>
      </c>
      <c r="W634" s="122">
        <f t="shared" si="179"/>
        <v>0</v>
      </c>
      <c r="X634" s="123">
        <f t="shared" si="180"/>
        <v>0</v>
      </c>
      <c r="Y634" s="123">
        <f t="shared" si="181"/>
        <v>0</v>
      </c>
      <c r="Z634" s="123">
        <f t="shared" si="182"/>
        <v>13</v>
      </c>
      <c r="AA634" s="111" t="s">
        <v>3366</v>
      </c>
      <c r="AB634" s="111" t="str">
        <f t="shared" si="186"/>
        <v>PRÓXIMA A VENCER</v>
      </c>
      <c r="AC634" s="111" t="str">
        <f t="shared" si="187"/>
        <v>PRÓXIMO A VENCER</v>
      </c>
      <c r="AD634" s="111" t="str">
        <f t="shared" si="188"/>
        <v>EN EJECUCIÓN</v>
      </c>
      <c r="AE634" s="113" t="s">
        <v>1209</v>
      </c>
      <c r="AF634" s="98" t="str">
        <f t="shared" si="169"/>
        <v>H15AC2020</v>
      </c>
      <c r="AG634" s="78">
        <f t="shared" si="170"/>
        <v>1</v>
      </c>
      <c r="AH634" s="78" t="str">
        <f t="shared" si="171"/>
        <v>H15AC2020 - 1</v>
      </c>
      <c r="AI634" s="92">
        <f t="shared" si="172"/>
        <v>2</v>
      </c>
      <c r="AJ634" s="92">
        <f t="shared" si="173"/>
        <v>2</v>
      </c>
      <c r="AK634" s="92" t="str">
        <f t="shared" si="174"/>
        <v>H15AC2020.</v>
      </c>
      <c r="AL634" s="92" t="str">
        <f t="shared" si="175"/>
        <v>H15AC2020</v>
      </c>
      <c r="AM634" s="83"/>
      <c r="AN634" s="84"/>
      <c r="AO634" s="77"/>
    </row>
    <row r="635" spans="1:41" s="11" customFormat="1" ht="291.95" customHeight="1" x14ac:dyDescent="0.2">
      <c r="A635" s="110">
        <f>IF(ISBLANK(F635),"",COUNTA($F$2:F635))</f>
        <v>463</v>
      </c>
      <c r="B635" s="111">
        <f t="shared" si="177"/>
        <v>634</v>
      </c>
      <c r="C635" s="111">
        <v>2021</v>
      </c>
      <c r="D635" s="111" t="s">
        <v>2497</v>
      </c>
      <c r="E635" s="111" t="s">
        <v>637</v>
      </c>
      <c r="F635" s="111" t="s">
        <v>407</v>
      </c>
      <c r="G635" s="113" t="s">
        <v>1146</v>
      </c>
      <c r="H635" s="146" t="s">
        <v>1189</v>
      </c>
      <c r="I635" s="146" t="s">
        <v>1190</v>
      </c>
      <c r="J635" s="149" t="s">
        <v>756</v>
      </c>
      <c r="K635" s="149" t="s">
        <v>762</v>
      </c>
      <c r="L635" s="145" t="s">
        <v>758</v>
      </c>
      <c r="M635" s="145">
        <v>1</v>
      </c>
      <c r="N635" s="150">
        <v>44640</v>
      </c>
      <c r="O635" s="152">
        <v>44742</v>
      </c>
      <c r="P635" s="118">
        <f t="shared" si="176"/>
        <v>14.571428571428571</v>
      </c>
      <c r="Q635" s="111" t="s">
        <v>1183</v>
      </c>
      <c r="R635" s="111" t="s">
        <v>1819</v>
      </c>
      <c r="S635" s="111">
        <v>1</v>
      </c>
      <c r="T635" s="146" t="s">
        <v>1201</v>
      </c>
      <c r="U635" s="120">
        <v>44662</v>
      </c>
      <c r="V635" s="121">
        <f t="shared" si="178"/>
        <v>-2.6666666666666665</v>
      </c>
      <c r="W635" s="122">
        <f t="shared" si="179"/>
        <v>100</v>
      </c>
      <c r="X635" s="123">
        <f t="shared" si="180"/>
        <v>14.571428571428571</v>
      </c>
      <c r="Y635" s="123">
        <f t="shared" si="181"/>
        <v>14.571428571428571</v>
      </c>
      <c r="Z635" s="123">
        <f t="shared" si="182"/>
        <v>14.571428571428571</v>
      </c>
      <c r="AA635" s="111"/>
      <c r="AB635" s="111" t="str">
        <f t="shared" si="186"/>
        <v>CUMPLIDA</v>
      </c>
      <c r="AC635" s="111" t="str">
        <f t="shared" si="187"/>
        <v>CUMPLIDO</v>
      </c>
      <c r="AD635" s="111" t="str">
        <f t="shared" si="188"/>
        <v>CUMPLIDA PENDIENTE DE REVISIÓN DE LA CGR</v>
      </c>
      <c r="AE635" s="113" t="s">
        <v>1209</v>
      </c>
      <c r="AF635" s="98" t="str">
        <f t="shared" si="169"/>
        <v>H16AC2020</v>
      </c>
      <c r="AG635" s="78">
        <f t="shared" si="170"/>
        <v>1</v>
      </c>
      <c r="AH635" s="78" t="str">
        <f t="shared" si="171"/>
        <v>H16AC2020 - 1</v>
      </c>
      <c r="AI635" s="92">
        <f t="shared" si="172"/>
        <v>5</v>
      </c>
      <c r="AJ635" s="92">
        <f t="shared" si="173"/>
        <v>5</v>
      </c>
      <c r="AK635" s="92" t="str">
        <f t="shared" si="174"/>
        <v>H16AC2020.</v>
      </c>
      <c r="AL635" s="92" t="str">
        <f t="shared" si="175"/>
        <v>H16AC2020</v>
      </c>
      <c r="AM635" s="83"/>
      <c r="AN635" s="84"/>
      <c r="AO635" s="77"/>
    </row>
    <row r="636" spans="1:41" s="11" customFormat="1" ht="291.95" customHeight="1" x14ac:dyDescent="0.2">
      <c r="A636" s="110">
        <f>IF(ISBLANK(F636),"",COUNTA($F$2:F636))</f>
        <v>464</v>
      </c>
      <c r="B636" s="111">
        <f t="shared" si="177"/>
        <v>635</v>
      </c>
      <c r="C636" s="111">
        <v>2021</v>
      </c>
      <c r="D636" s="111" t="s">
        <v>2496</v>
      </c>
      <c r="E636" s="111" t="s">
        <v>2469</v>
      </c>
      <c r="F636" s="110" t="s">
        <v>1192</v>
      </c>
      <c r="G636" s="113" t="s">
        <v>1193</v>
      </c>
      <c r="H636" s="146" t="s">
        <v>1194</v>
      </c>
      <c r="I636" s="146" t="s">
        <v>1195</v>
      </c>
      <c r="J636" s="149" t="s">
        <v>3042</v>
      </c>
      <c r="K636" s="149" t="s">
        <v>3043</v>
      </c>
      <c r="L636" s="145" t="s">
        <v>3044</v>
      </c>
      <c r="M636" s="145">
        <v>1</v>
      </c>
      <c r="N636" s="150">
        <v>45510</v>
      </c>
      <c r="O636" s="152">
        <v>45657</v>
      </c>
      <c r="P636" s="118">
        <f t="shared" si="176"/>
        <v>21</v>
      </c>
      <c r="Q636" s="111" t="s">
        <v>210</v>
      </c>
      <c r="R636" s="145" t="s">
        <v>1701</v>
      </c>
      <c r="S636" s="111">
        <v>0</v>
      </c>
      <c r="T636" s="146" t="s">
        <v>3045</v>
      </c>
      <c r="U636" s="120"/>
      <c r="V636" s="121">
        <f t="shared" si="178"/>
        <v>-1521.9</v>
      </c>
      <c r="W636" s="122">
        <f t="shared" si="179"/>
        <v>0</v>
      </c>
      <c r="X636" s="123">
        <f t="shared" si="180"/>
        <v>0</v>
      </c>
      <c r="Y636" s="123">
        <f t="shared" si="181"/>
        <v>0</v>
      </c>
      <c r="Z636" s="123">
        <f t="shared" si="182"/>
        <v>21</v>
      </c>
      <c r="AA636" s="111"/>
      <c r="AB636" s="111" t="str">
        <f t="shared" si="186"/>
        <v>PRÓXIMA A VENCER</v>
      </c>
      <c r="AC636" s="111" t="str">
        <f t="shared" si="187"/>
        <v>PRÓXIMO A VENCER</v>
      </c>
      <c r="AD636" s="111" t="str">
        <f t="shared" si="188"/>
        <v>EN EJECUCIÓN</v>
      </c>
      <c r="AE636" s="113" t="s">
        <v>1209</v>
      </c>
      <c r="AF636" s="98" t="str">
        <f t="shared" si="169"/>
        <v>H18AC2020</v>
      </c>
      <c r="AG636" s="78">
        <f t="shared" si="170"/>
        <v>1</v>
      </c>
      <c r="AH636" s="78" t="str">
        <f t="shared" si="171"/>
        <v>H18AC2020 - 1</v>
      </c>
      <c r="AI636" s="92">
        <f t="shared" si="172"/>
        <v>2</v>
      </c>
      <c r="AJ636" s="92">
        <f t="shared" si="173"/>
        <v>2</v>
      </c>
      <c r="AK636" s="92" t="str">
        <f t="shared" si="174"/>
        <v>H18AC2020.</v>
      </c>
      <c r="AL636" s="92" t="str">
        <f t="shared" si="175"/>
        <v>H18AC2020</v>
      </c>
      <c r="AM636" s="83"/>
      <c r="AN636" s="84"/>
      <c r="AO636" s="77"/>
    </row>
    <row r="637" spans="1:41" s="11" customFormat="1" ht="291.95" customHeight="1" x14ac:dyDescent="0.2">
      <c r="A637" s="110">
        <f>IF(ISBLANK(F637),"",COUNTA($F$2:F637))</f>
        <v>465</v>
      </c>
      <c r="B637" s="111">
        <f t="shared" si="177"/>
        <v>636</v>
      </c>
      <c r="C637" s="111">
        <v>2021</v>
      </c>
      <c r="D637" s="111" t="s">
        <v>2501</v>
      </c>
      <c r="E637" s="111" t="s">
        <v>637</v>
      </c>
      <c r="F637" s="110" t="s">
        <v>407</v>
      </c>
      <c r="G637" s="113" t="s">
        <v>1193</v>
      </c>
      <c r="H637" s="146" t="s">
        <v>1196</v>
      </c>
      <c r="I637" s="146" t="s">
        <v>1197</v>
      </c>
      <c r="J637" s="149" t="s">
        <v>1198</v>
      </c>
      <c r="K637" s="149" t="s">
        <v>1199</v>
      </c>
      <c r="L637" s="145" t="s">
        <v>1200</v>
      </c>
      <c r="M637" s="145">
        <v>1</v>
      </c>
      <c r="N637" s="150">
        <v>44640</v>
      </c>
      <c r="O637" s="152">
        <v>44774</v>
      </c>
      <c r="P637" s="118">
        <f t="shared" si="176"/>
        <v>19.142857142857142</v>
      </c>
      <c r="Q637" s="111" t="s">
        <v>1982</v>
      </c>
      <c r="R637" s="145" t="s">
        <v>1819</v>
      </c>
      <c r="S637" s="111">
        <v>1</v>
      </c>
      <c r="T637" s="146" t="s">
        <v>1983</v>
      </c>
      <c r="U637" s="120">
        <v>45468</v>
      </c>
      <c r="V637" s="121">
        <f t="shared" si="178"/>
        <v>23.133333333333333</v>
      </c>
      <c r="W637" s="122">
        <f t="shared" si="179"/>
        <v>100</v>
      </c>
      <c r="X637" s="123">
        <f t="shared" si="180"/>
        <v>19.142857142857142</v>
      </c>
      <c r="Y637" s="123">
        <f t="shared" si="181"/>
        <v>19.142857142857142</v>
      </c>
      <c r="Z637" s="123">
        <f t="shared" si="182"/>
        <v>19.142857142857142</v>
      </c>
      <c r="AA637" s="111"/>
      <c r="AB637" s="111" t="str">
        <f t="shared" si="186"/>
        <v>CUMPLIDA</v>
      </c>
      <c r="AC637" s="111" t="str">
        <f t="shared" si="187"/>
        <v>CUMPLIDO</v>
      </c>
      <c r="AD637" s="111" t="str">
        <f t="shared" si="188"/>
        <v>CUMPLIDA PENDIENTE DE REVISIÓN DE LA CGR</v>
      </c>
      <c r="AE637" s="113" t="s">
        <v>1209</v>
      </c>
      <c r="AF637" s="98" t="str">
        <f t="shared" si="169"/>
        <v>H20AC2020</v>
      </c>
      <c r="AG637" s="78">
        <f t="shared" si="170"/>
        <v>1</v>
      </c>
      <c r="AH637" s="78" t="str">
        <f t="shared" si="171"/>
        <v>H20AC2020 - 1</v>
      </c>
      <c r="AI637" s="92">
        <f t="shared" si="172"/>
        <v>5</v>
      </c>
      <c r="AJ637" s="92">
        <f t="shared" si="173"/>
        <v>5</v>
      </c>
      <c r="AK637" s="92" t="str">
        <f t="shared" si="174"/>
        <v>H20AC2020.</v>
      </c>
      <c r="AL637" s="92" t="str">
        <f t="shared" si="175"/>
        <v>H20AC2020</v>
      </c>
      <c r="AM637" s="83"/>
      <c r="AN637" s="84"/>
      <c r="AO637" s="77"/>
    </row>
    <row r="638" spans="1:41" s="11" customFormat="1" ht="291.95" customHeight="1" x14ac:dyDescent="0.2">
      <c r="A638" s="110">
        <f>IF(ISBLANK(F638),"",COUNTA($F$2:F638))</f>
        <v>466</v>
      </c>
      <c r="B638" s="111">
        <f t="shared" si="177"/>
        <v>637</v>
      </c>
      <c r="C638" s="111">
        <v>2021</v>
      </c>
      <c r="D638" s="111" t="s">
        <v>2497</v>
      </c>
      <c r="E638" s="111" t="s">
        <v>637</v>
      </c>
      <c r="F638" s="111" t="s">
        <v>409</v>
      </c>
      <c r="G638" s="112" t="s">
        <v>841</v>
      </c>
      <c r="H638" s="146" t="s">
        <v>1139</v>
      </c>
      <c r="I638" s="146" t="s">
        <v>1131</v>
      </c>
      <c r="J638" s="146" t="s">
        <v>1141</v>
      </c>
      <c r="K638" s="146" t="s">
        <v>1132</v>
      </c>
      <c r="L638" s="110" t="s">
        <v>1143</v>
      </c>
      <c r="M638" s="110">
        <v>1</v>
      </c>
      <c r="N638" s="162">
        <v>44563</v>
      </c>
      <c r="O638" s="162">
        <v>44772</v>
      </c>
      <c r="P638" s="118">
        <f t="shared" si="176"/>
        <v>29.857142857142858</v>
      </c>
      <c r="Q638" s="111" t="s">
        <v>1134</v>
      </c>
      <c r="R638" s="111" t="s">
        <v>1721</v>
      </c>
      <c r="S638" s="111">
        <v>1</v>
      </c>
      <c r="T638" s="146" t="s">
        <v>1137</v>
      </c>
      <c r="U638" s="120">
        <v>45348</v>
      </c>
      <c r="V638" s="121">
        <f t="shared" si="178"/>
        <v>19.2</v>
      </c>
      <c r="W638" s="122">
        <f t="shared" si="179"/>
        <v>100</v>
      </c>
      <c r="X638" s="123">
        <f t="shared" si="180"/>
        <v>29.857142857142858</v>
      </c>
      <c r="Y638" s="123">
        <f t="shared" si="181"/>
        <v>29.857142857142858</v>
      </c>
      <c r="Z638" s="123">
        <f t="shared" si="182"/>
        <v>29.857142857142858</v>
      </c>
      <c r="AA638" s="111"/>
      <c r="AB638" s="111" t="str">
        <f t="shared" si="186"/>
        <v>CUMPLIDA</v>
      </c>
      <c r="AC638" s="111" t="str">
        <f t="shared" si="187"/>
        <v>CUMPLIDO</v>
      </c>
      <c r="AD638" s="111" t="str">
        <f t="shared" si="188"/>
        <v>CUMPLIDA PENDIENTE DE REVISIÓN DE LA CGR</v>
      </c>
      <c r="AE638" s="113" t="s">
        <v>1138</v>
      </c>
      <c r="AF638" s="98" t="str">
        <f t="shared" si="169"/>
        <v>H1AT232</v>
      </c>
      <c r="AG638" s="78">
        <f t="shared" si="170"/>
        <v>1</v>
      </c>
      <c r="AH638" s="78" t="str">
        <f t="shared" si="171"/>
        <v>H1AT232 - 1</v>
      </c>
      <c r="AI638" s="92">
        <f t="shared" si="172"/>
        <v>5</v>
      </c>
      <c r="AJ638" s="92">
        <f t="shared" si="173"/>
        <v>5</v>
      </c>
      <c r="AK638" s="92" t="str">
        <f t="shared" si="174"/>
        <v>H1AT232.</v>
      </c>
      <c r="AL638" s="92" t="str">
        <f t="shared" si="175"/>
        <v>H1AT232</v>
      </c>
      <c r="AM638" s="83"/>
      <c r="AN638" s="84"/>
      <c r="AO638" s="77"/>
    </row>
    <row r="639" spans="1:41" s="11" customFormat="1" ht="291.95" customHeight="1" x14ac:dyDescent="0.2">
      <c r="A639" s="110" t="str">
        <f>IF(ISBLANK(F639),"",COUNTA($F$2:F639))</f>
        <v/>
      </c>
      <c r="B639" s="111">
        <f t="shared" si="177"/>
        <v>638</v>
      </c>
      <c r="C639" s="111">
        <v>2021</v>
      </c>
      <c r="D639" s="111" t="s">
        <v>2497</v>
      </c>
      <c r="E639" s="111"/>
      <c r="F639" s="111"/>
      <c r="G639" s="112" t="s">
        <v>841</v>
      </c>
      <c r="H639" s="146" t="s">
        <v>1140</v>
      </c>
      <c r="I639" s="146" t="s">
        <v>1131</v>
      </c>
      <c r="J639" s="146" t="s">
        <v>1142</v>
      </c>
      <c r="K639" s="146" t="s">
        <v>1133</v>
      </c>
      <c r="L639" s="110" t="s">
        <v>1144</v>
      </c>
      <c r="M639" s="110">
        <v>1</v>
      </c>
      <c r="N639" s="162">
        <v>44607</v>
      </c>
      <c r="O639" s="162">
        <v>44614</v>
      </c>
      <c r="P639" s="118">
        <f t="shared" si="176"/>
        <v>1</v>
      </c>
      <c r="Q639" s="111" t="s">
        <v>1134</v>
      </c>
      <c r="R639" s="111" t="s">
        <v>1721</v>
      </c>
      <c r="S639" s="111">
        <v>1</v>
      </c>
      <c r="T639" s="146" t="s">
        <v>1137</v>
      </c>
      <c r="U639" s="120">
        <v>44624</v>
      </c>
      <c r="V639" s="121">
        <f t="shared" si="178"/>
        <v>0.33333333333333331</v>
      </c>
      <c r="W639" s="122">
        <f t="shared" si="179"/>
        <v>100</v>
      </c>
      <c r="X639" s="123">
        <f t="shared" si="180"/>
        <v>1</v>
      </c>
      <c r="Y639" s="123">
        <f t="shared" si="181"/>
        <v>1</v>
      </c>
      <c r="Z639" s="123">
        <f t="shared" si="182"/>
        <v>1</v>
      </c>
      <c r="AA639" s="111"/>
      <c r="AB639" s="111" t="str">
        <f t="shared" si="186"/>
        <v>CUMPLIDA</v>
      </c>
      <c r="AC639" s="111" t="str">
        <f t="shared" si="187"/>
        <v/>
      </c>
      <c r="AD639" s="111" t="str">
        <f t="shared" si="188"/>
        <v>CUMPLIDA PENDIENTE DE REVISIÓN DE LA CGR</v>
      </c>
      <c r="AE639" s="113" t="s">
        <v>1138</v>
      </c>
      <c r="AF639" s="98" t="str">
        <f t="shared" si="169"/>
        <v>H1AT232</v>
      </c>
      <c r="AG639" s="78">
        <f t="shared" si="170"/>
        <v>2</v>
      </c>
      <c r="AH639" s="78" t="str">
        <f t="shared" si="171"/>
        <v>H1AT232 - 2</v>
      </c>
      <c r="AI639" s="92">
        <f t="shared" si="172"/>
        <v>5</v>
      </c>
      <c r="AJ639" s="92">
        <f t="shared" si="173"/>
        <v>5</v>
      </c>
      <c r="AK639" s="92" t="str">
        <f t="shared" si="174"/>
        <v>H1AT232.</v>
      </c>
      <c r="AL639" s="92" t="str">
        <f t="shared" si="175"/>
        <v>H1AT232</v>
      </c>
      <c r="AM639" s="83"/>
      <c r="AN639" s="84"/>
      <c r="AO639" s="77"/>
    </row>
    <row r="640" spans="1:41" s="11" customFormat="1" ht="291.95" customHeight="1" x14ac:dyDescent="0.2">
      <c r="A640" s="110">
        <f>IF(ISBLANK(F640),"",COUNTA($F$2:F640))</f>
        <v>467</v>
      </c>
      <c r="B640" s="111">
        <f t="shared" si="177"/>
        <v>639</v>
      </c>
      <c r="C640" s="111">
        <v>2021</v>
      </c>
      <c r="D640" s="111" t="s">
        <v>2497</v>
      </c>
      <c r="E640" s="111" t="s">
        <v>637</v>
      </c>
      <c r="F640" s="111" t="s">
        <v>814</v>
      </c>
      <c r="G640" s="112" t="s">
        <v>868</v>
      </c>
      <c r="H640" s="146" t="s">
        <v>1091</v>
      </c>
      <c r="I640" s="146" t="s">
        <v>1106</v>
      </c>
      <c r="J640" s="154" t="s">
        <v>2040</v>
      </c>
      <c r="K640" s="154" t="s">
        <v>2021</v>
      </c>
      <c r="L640" s="111" t="s">
        <v>1679</v>
      </c>
      <c r="M640" s="111">
        <v>2</v>
      </c>
      <c r="N640" s="155">
        <v>45139</v>
      </c>
      <c r="O640" s="155">
        <v>45230</v>
      </c>
      <c r="P640" s="118">
        <f t="shared" si="176"/>
        <v>13</v>
      </c>
      <c r="Q640" s="111" t="s">
        <v>1055</v>
      </c>
      <c r="R640" s="111" t="s">
        <v>1734</v>
      </c>
      <c r="S640" s="111">
        <v>2</v>
      </c>
      <c r="T640" s="119" t="s">
        <v>2105</v>
      </c>
      <c r="U640" s="120">
        <v>45289</v>
      </c>
      <c r="V640" s="121">
        <f t="shared" si="178"/>
        <v>1.9666666666666666</v>
      </c>
      <c r="W640" s="122">
        <f t="shared" si="179"/>
        <v>100</v>
      </c>
      <c r="X640" s="123">
        <f t="shared" si="180"/>
        <v>13</v>
      </c>
      <c r="Y640" s="123">
        <f t="shared" si="181"/>
        <v>13</v>
      </c>
      <c r="Z640" s="123">
        <f t="shared" si="182"/>
        <v>13</v>
      </c>
      <c r="AA640" s="111"/>
      <c r="AB640" s="111" t="str">
        <f t="shared" si="186"/>
        <v>CUMPLIDA</v>
      </c>
      <c r="AC640" s="111" t="str">
        <f t="shared" si="187"/>
        <v>CUMPLIDO</v>
      </c>
      <c r="AD640" s="111" t="str">
        <f t="shared" si="188"/>
        <v>CUMPLIDA PENDIENTE DE REVISIÓN DE LA CGR</v>
      </c>
      <c r="AE640" s="113" t="s">
        <v>1105</v>
      </c>
      <c r="AF640" s="98" t="str">
        <f t="shared" si="169"/>
        <v>H1ACC1234</v>
      </c>
      <c r="AG640" s="78">
        <f t="shared" si="170"/>
        <v>1</v>
      </c>
      <c r="AH640" s="78" t="str">
        <f t="shared" si="171"/>
        <v>H1ACC1234 - 1</v>
      </c>
      <c r="AI640" s="92">
        <f t="shared" si="172"/>
        <v>5</v>
      </c>
      <c r="AJ640" s="92">
        <f t="shared" si="173"/>
        <v>5</v>
      </c>
      <c r="AK640" s="92" t="str">
        <f t="shared" si="174"/>
        <v>H1ACC1234.</v>
      </c>
      <c r="AL640" s="92" t="str">
        <f t="shared" si="175"/>
        <v>H1ACC1234</v>
      </c>
      <c r="AM640" s="83"/>
      <c r="AN640" s="84"/>
      <c r="AO640" s="77"/>
    </row>
    <row r="641" spans="1:41" s="11" customFormat="1" ht="291.95" customHeight="1" x14ac:dyDescent="0.2">
      <c r="A641" s="110">
        <f>IF(ISBLANK(F641),"",COUNTA($F$2:F641))</f>
        <v>468</v>
      </c>
      <c r="B641" s="111">
        <f t="shared" si="177"/>
        <v>640</v>
      </c>
      <c r="C641" s="111">
        <v>2021</v>
      </c>
      <c r="D641" s="111" t="s">
        <v>2496</v>
      </c>
      <c r="E641" s="111" t="s">
        <v>2469</v>
      </c>
      <c r="F641" s="111" t="s">
        <v>472</v>
      </c>
      <c r="G641" s="112" t="s">
        <v>122</v>
      </c>
      <c r="H641" s="146" t="s">
        <v>3388</v>
      </c>
      <c r="I641" s="146" t="s">
        <v>1072</v>
      </c>
      <c r="J641" s="146" t="s">
        <v>3372</v>
      </c>
      <c r="K641" s="146" t="s">
        <v>3373</v>
      </c>
      <c r="L641" s="110" t="s">
        <v>3374</v>
      </c>
      <c r="M641" s="110">
        <v>2</v>
      </c>
      <c r="N641" s="162">
        <v>45566</v>
      </c>
      <c r="O641" s="162">
        <v>45657</v>
      </c>
      <c r="P641" s="118">
        <f t="shared" si="176"/>
        <v>13</v>
      </c>
      <c r="Q641" s="111" t="s">
        <v>1055</v>
      </c>
      <c r="R641" s="145" t="s">
        <v>1734</v>
      </c>
      <c r="S641" s="111">
        <v>0</v>
      </c>
      <c r="T641" s="146" t="s">
        <v>3370</v>
      </c>
      <c r="U641" s="120"/>
      <c r="V641" s="121">
        <f t="shared" si="178"/>
        <v>-1521.9</v>
      </c>
      <c r="W641" s="122">
        <f t="shared" si="179"/>
        <v>0</v>
      </c>
      <c r="X641" s="123">
        <f t="shared" si="180"/>
        <v>0</v>
      </c>
      <c r="Y641" s="123">
        <f t="shared" si="181"/>
        <v>0</v>
      </c>
      <c r="Z641" s="123">
        <f t="shared" si="182"/>
        <v>13</v>
      </c>
      <c r="AA641" s="111" t="s">
        <v>3366</v>
      </c>
      <c r="AB641" s="111" t="str">
        <f t="shared" si="186"/>
        <v>PRÓXIMA A VENCER</v>
      </c>
      <c r="AC641" s="111" t="str">
        <f t="shared" si="187"/>
        <v>PRÓXIMO A VENCER</v>
      </c>
      <c r="AD641" s="111" t="str">
        <f t="shared" si="188"/>
        <v>EN EJECUCIÓN</v>
      </c>
      <c r="AE641" s="113" t="s">
        <v>1105</v>
      </c>
      <c r="AF641" s="98" t="str">
        <f t="shared" si="169"/>
        <v>H4ACC1234</v>
      </c>
      <c r="AG641" s="78">
        <f t="shared" si="170"/>
        <v>1</v>
      </c>
      <c r="AH641" s="78" t="str">
        <f t="shared" si="171"/>
        <v>H4ACC1234 - 1</v>
      </c>
      <c r="AI641" s="92">
        <f t="shared" si="172"/>
        <v>2</v>
      </c>
      <c r="AJ641" s="92">
        <f t="shared" si="173"/>
        <v>2</v>
      </c>
      <c r="AK641" s="92" t="str">
        <f t="shared" si="174"/>
        <v>H4ACC1234.</v>
      </c>
      <c r="AL641" s="92" t="str">
        <f t="shared" si="175"/>
        <v>H4ACC1234</v>
      </c>
      <c r="AM641" s="83"/>
      <c r="AN641" s="84"/>
      <c r="AO641" s="77"/>
    </row>
    <row r="642" spans="1:41" s="11" customFormat="1" ht="291.95" customHeight="1" x14ac:dyDescent="0.2">
      <c r="A642" s="110">
        <f>IF(ISBLANK(F642),"",COUNTA($F$2:F642))</f>
        <v>469</v>
      </c>
      <c r="B642" s="111">
        <f t="shared" si="177"/>
        <v>641</v>
      </c>
      <c r="C642" s="111">
        <v>2021</v>
      </c>
      <c r="D642" s="111" t="s">
        <v>2496</v>
      </c>
      <c r="E642" s="111" t="s">
        <v>637</v>
      </c>
      <c r="F642" s="111" t="s">
        <v>1066</v>
      </c>
      <c r="G642" s="112" t="s">
        <v>30</v>
      </c>
      <c r="H642" s="146" t="s">
        <v>1092</v>
      </c>
      <c r="I642" s="146" t="s">
        <v>1073</v>
      </c>
      <c r="J642" s="154" t="s">
        <v>3372</v>
      </c>
      <c r="K642" s="146" t="s">
        <v>3373</v>
      </c>
      <c r="L642" s="110" t="s">
        <v>3374</v>
      </c>
      <c r="M642" s="110">
        <v>2</v>
      </c>
      <c r="N642" s="162">
        <v>45566</v>
      </c>
      <c r="O642" s="162">
        <v>45657</v>
      </c>
      <c r="P642" s="118">
        <f t="shared" si="176"/>
        <v>13</v>
      </c>
      <c r="Q642" s="111" t="s">
        <v>1055</v>
      </c>
      <c r="R642" s="145" t="s">
        <v>2009</v>
      </c>
      <c r="S642" s="111">
        <v>0</v>
      </c>
      <c r="T642" s="146" t="s">
        <v>3370</v>
      </c>
      <c r="U642" s="120"/>
      <c r="V642" s="121">
        <f t="shared" si="178"/>
        <v>-1521.9</v>
      </c>
      <c r="W642" s="122">
        <f t="shared" si="179"/>
        <v>0</v>
      </c>
      <c r="X642" s="123">
        <f t="shared" si="180"/>
        <v>0</v>
      </c>
      <c r="Y642" s="123">
        <f t="shared" si="181"/>
        <v>0</v>
      </c>
      <c r="Z642" s="123">
        <f t="shared" si="182"/>
        <v>13</v>
      </c>
      <c r="AA642" s="111" t="s">
        <v>3366</v>
      </c>
      <c r="AB642" s="111" t="str">
        <f t="shared" si="186"/>
        <v>PRÓXIMA A VENCER</v>
      </c>
      <c r="AC642" s="111" t="str">
        <f t="shared" si="187"/>
        <v>PRÓXIMO A VENCER</v>
      </c>
      <c r="AD642" s="111" t="str">
        <f t="shared" si="188"/>
        <v>EN EJECUCIÓN</v>
      </c>
      <c r="AE642" s="113" t="s">
        <v>1105</v>
      </c>
      <c r="AF642" s="98" t="str">
        <f t="shared" si="169"/>
        <v>H5ACC1234</v>
      </c>
      <c r="AG642" s="78">
        <f t="shared" si="170"/>
        <v>1</v>
      </c>
      <c r="AH642" s="78" t="str">
        <f t="shared" si="171"/>
        <v>H5ACC1234 - 1</v>
      </c>
      <c r="AI642" s="92">
        <f t="shared" si="172"/>
        <v>2</v>
      </c>
      <c r="AJ642" s="92">
        <f t="shared" si="173"/>
        <v>2</v>
      </c>
      <c r="AK642" s="92" t="str">
        <f t="shared" si="174"/>
        <v>H5ACC1234.</v>
      </c>
      <c r="AL642" s="92" t="str">
        <f t="shared" si="175"/>
        <v>H5ACC1234</v>
      </c>
      <c r="AM642" s="83"/>
      <c r="AN642" s="84"/>
      <c r="AO642" s="77"/>
    </row>
    <row r="643" spans="1:41" s="11" customFormat="1" ht="291.95" customHeight="1" x14ac:dyDescent="0.2">
      <c r="A643" s="110">
        <f>IF(ISBLANK(F643),"",COUNTA($F$2:F643))</f>
        <v>470</v>
      </c>
      <c r="B643" s="111">
        <f t="shared" si="177"/>
        <v>642</v>
      </c>
      <c r="C643" s="111">
        <v>2021</v>
      </c>
      <c r="D643" s="111" t="s">
        <v>2496</v>
      </c>
      <c r="E643" s="111" t="s">
        <v>2469</v>
      </c>
      <c r="F643" s="111" t="s">
        <v>472</v>
      </c>
      <c r="G643" s="112" t="s">
        <v>122</v>
      </c>
      <c r="H643" s="146" t="s">
        <v>1093</v>
      </c>
      <c r="I643" s="146" t="s">
        <v>1074</v>
      </c>
      <c r="J643" s="146" t="s">
        <v>3372</v>
      </c>
      <c r="K643" s="146" t="s">
        <v>3373</v>
      </c>
      <c r="L643" s="110" t="s">
        <v>3374</v>
      </c>
      <c r="M643" s="110">
        <v>2</v>
      </c>
      <c r="N643" s="162">
        <v>45566</v>
      </c>
      <c r="O643" s="162">
        <v>45657</v>
      </c>
      <c r="P643" s="118">
        <f t="shared" si="176"/>
        <v>13</v>
      </c>
      <c r="Q643" s="111" t="s">
        <v>1055</v>
      </c>
      <c r="R643" s="145" t="s">
        <v>1734</v>
      </c>
      <c r="S643" s="111">
        <v>0</v>
      </c>
      <c r="T643" s="146" t="s">
        <v>3370</v>
      </c>
      <c r="U643" s="120"/>
      <c r="V643" s="121">
        <f t="shared" si="178"/>
        <v>-1521.9</v>
      </c>
      <c r="W643" s="122">
        <f t="shared" si="179"/>
        <v>0</v>
      </c>
      <c r="X643" s="123">
        <f t="shared" si="180"/>
        <v>0</v>
      </c>
      <c r="Y643" s="123">
        <f t="shared" si="181"/>
        <v>0</v>
      </c>
      <c r="Z643" s="123">
        <f t="shared" si="182"/>
        <v>13</v>
      </c>
      <c r="AA643" s="111" t="s">
        <v>3366</v>
      </c>
      <c r="AB643" s="111" t="str">
        <f t="shared" si="186"/>
        <v>PRÓXIMA A VENCER</v>
      </c>
      <c r="AC643" s="111" t="str">
        <f t="shared" si="187"/>
        <v>PRÓXIMO A VENCER</v>
      </c>
      <c r="AD643" s="111" t="str">
        <f t="shared" si="188"/>
        <v>EN EJECUCIÓN</v>
      </c>
      <c r="AE643" s="113" t="s">
        <v>1105</v>
      </c>
      <c r="AF643" s="98" t="str">
        <f t="shared" ref="AF643:AF706" si="189">AL643</f>
        <v>H6ACC1234</v>
      </c>
      <c r="AG643" s="78">
        <f t="shared" ref="AG643:AG706" si="190">IF(A643&lt;&gt;"",1,AG642+1)</f>
        <v>1</v>
      </c>
      <c r="AH643" s="78" t="str">
        <f t="shared" ref="AH643:AH706" si="191">CONCATENATE(AF643," - ",AG643)</f>
        <v>H6ACC1234 - 1</v>
      </c>
      <c r="AI643" s="92">
        <f t="shared" ref="AI643:AI706" si="192">IF(AB643="VENCIDA",1,IF(AB643="PRÓXIMA A VENCER",2,IF(AB643="EN TERMINO",3,IF(AB643="CON AVANCE",4,IF(AB643="CUMPLIDA",5,)))))</f>
        <v>2</v>
      </c>
      <c r="AJ643" s="92">
        <f t="shared" ref="AJ643:AJ706" si="193">IF(AG644=AG643+1,MIN(AI643,AJ644),AI643)</f>
        <v>2</v>
      </c>
      <c r="AK643" s="92" t="str">
        <f t="shared" ref="AK643:AK706" si="194">IF(A643&lt;&gt;"",MID(H643,1,FIND(" ",H643,1)-1),AK642)</f>
        <v>H6ACC1234.</v>
      </c>
      <c r="AL643" s="92" t="str">
        <f t="shared" ref="AL643:AL706" si="195">IFERROR(MID(AK643,1,FIND(".",AK643,1)-1),AK643)</f>
        <v>H6ACC1234</v>
      </c>
      <c r="AM643" s="83"/>
      <c r="AN643" s="84"/>
      <c r="AO643" s="77"/>
    </row>
    <row r="644" spans="1:41" s="11" customFormat="1" ht="291.95" customHeight="1" x14ac:dyDescent="0.2">
      <c r="A644" s="110">
        <f>IF(ISBLANK(F644),"",COUNTA($F$2:F644))</f>
        <v>471</v>
      </c>
      <c r="B644" s="111">
        <f t="shared" si="177"/>
        <v>643</v>
      </c>
      <c r="C644" s="111">
        <v>2021</v>
      </c>
      <c r="D644" s="111" t="s">
        <v>2496</v>
      </c>
      <c r="E644" s="111" t="s">
        <v>2469</v>
      </c>
      <c r="F644" s="111" t="s">
        <v>1067</v>
      </c>
      <c r="G644" s="112" t="s">
        <v>122</v>
      </c>
      <c r="H644" s="146" t="s">
        <v>1094</v>
      </c>
      <c r="I644" s="146" t="s">
        <v>1075</v>
      </c>
      <c r="J644" s="146" t="s">
        <v>3372</v>
      </c>
      <c r="K644" s="146" t="s">
        <v>3373</v>
      </c>
      <c r="L644" s="110" t="s">
        <v>3374</v>
      </c>
      <c r="M644" s="110">
        <v>2</v>
      </c>
      <c r="N644" s="162">
        <v>45566</v>
      </c>
      <c r="O644" s="162">
        <v>45657</v>
      </c>
      <c r="P644" s="118">
        <f t="shared" si="176"/>
        <v>13</v>
      </c>
      <c r="Q644" s="111" t="s">
        <v>1055</v>
      </c>
      <c r="R644" s="145" t="s">
        <v>1734</v>
      </c>
      <c r="S644" s="111">
        <v>0</v>
      </c>
      <c r="T644" s="146" t="s">
        <v>3370</v>
      </c>
      <c r="U644" s="120"/>
      <c r="V644" s="121">
        <f t="shared" si="178"/>
        <v>-1521.9</v>
      </c>
      <c r="W644" s="122">
        <f t="shared" si="179"/>
        <v>0</v>
      </c>
      <c r="X644" s="123">
        <f t="shared" si="180"/>
        <v>0</v>
      </c>
      <c r="Y644" s="123">
        <f t="shared" si="181"/>
        <v>0</v>
      </c>
      <c r="Z644" s="123">
        <f t="shared" si="182"/>
        <v>13</v>
      </c>
      <c r="AA644" s="111" t="s">
        <v>3366</v>
      </c>
      <c r="AB644" s="111" t="str">
        <f t="shared" si="186"/>
        <v>PRÓXIMA A VENCER</v>
      </c>
      <c r="AC644" s="111" t="str">
        <f t="shared" si="187"/>
        <v>PRÓXIMO A VENCER</v>
      </c>
      <c r="AD644" s="111" t="str">
        <f t="shared" si="188"/>
        <v>EN EJECUCIÓN</v>
      </c>
      <c r="AE644" s="113" t="s">
        <v>1105</v>
      </c>
      <c r="AF644" s="98" t="str">
        <f t="shared" si="189"/>
        <v>H7ACC1234</v>
      </c>
      <c r="AG644" s="78">
        <f t="shared" si="190"/>
        <v>1</v>
      </c>
      <c r="AH644" s="78" t="str">
        <f t="shared" si="191"/>
        <v>H7ACC1234 - 1</v>
      </c>
      <c r="AI644" s="92">
        <f t="shared" si="192"/>
        <v>2</v>
      </c>
      <c r="AJ644" s="92">
        <f t="shared" si="193"/>
        <v>2</v>
      </c>
      <c r="AK644" s="92" t="str">
        <f t="shared" si="194"/>
        <v>H7ACC1234.</v>
      </c>
      <c r="AL644" s="92" t="str">
        <f t="shared" si="195"/>
        <v>H7ACC1234</v>
      </c>
      <c r="AM644" s="83"/>
      <c r="AN644" s="84"/>
      <c r="AO644" s="77"/>
    </row>
    <row r="645" spans="1:41" s="11" customFormat="1" ht="291.95" customHeight="1" x14ac:dyDescent="0.2">
      <c r="A645" s="110">
        <f>IF(ISBLANK(F645),"",COUNTA($F$2:F645))</f>
        <v>472</v>
      </c>
      <c r="B645" s="111">
        <f t="shared" si="177"/>
        <v>644</v>
      </c>
      <c r="C645" s="111">
        <v>2021</v>
      </c>
      <c r="D645" s="111" t="s">
        <v>2496</v>
      </c>
      <c r="E645" s="111" t="s">
        <v>2469</v>
      </c>
      <c r="F645" s="111" t="s">
        <v>472</v>
      </c>
      <c r="G645" s="112" t="s">
        <v>122</v>
      </c>
      <c r="H645" s="146" t="s">
        <v>1095</v>
      </c>
      <c r="I645" s="146" t="s">
        <v>1076</v>
      </c>
      <c r="J645" s="146" t="s">
        <v>3372</v>
      </c>
      <c r="K645" s="146" t="s">
        <v>3373</v>
      </c>
      <c r="L645" s="110" t="s">
        <v>3374</v>
      </c>
      <c r="M645" s="110">
        <v>2</v>
      </c>
      <c r="N645" s="162">
        <v>45566</v>
      </c>
      <c r="O645" s="162">
        <v>45657</v>
      </c>
      <c r="P645" s="118">
        <f t="shared" ref="P645:P708" si="196">(+O645-N645)/7</f>
        <v>13</v>
      </c>
      <c r="Q645" s="111" t="s">
        <v>1055</v>
      </c>
      <c r="R645" s="145" t="s">
        <v>1734</v>
      </c>
      <c r="S645" s="111">
        <v>0</v>
      </c>
      <c r="T645" s="146" t="s">
        <v>3370</v>
      </c>
      <c r="U645" s="120"/>
      <c r="V645" s="121">
        <f t="shared" si="178"/>
        <v>-1521.9</v>
      </c>
      <c r="W645" s="122">
        <f t="shared" si="179"/>
        <v>0</v>
      </c>
      <c r="X645" s="123">
        <f t="shared" si="180"/>
        <v>0</v>
      </c>
      <c r="Y645" s="123">
        <f t="shared" si="181"/>
        <v>0</v>
      </c>
      <c r="Z645" s="123">
        <f t="shared" si="182"/>
        <v>13</v>
      </c>
      <c r="AA645" s="111" t="s">
        <v>3366</v>
      </c>
      <c r="AB645" s="111" t="str">
        <f t="shared" si="186"/>
        <v>PRÓXIMA A VENCER</v>
      </c>
      <c r="AC645" s="111" t="str">
        <f t="shared" si="187"/>
        <v>PRÓXIMO A VENCER</v>
      </c>
      <c r="AD645" s="111" t="str">
        <f t="shared" si="188"/>
        <v>EN EJECUCIÓN</v>
      </c>
      <c r="AE645" s="113" t="s">
        <v>1105</v>
      </c>
      <c r="AF645" s="98" t="str">
        <f t="shared" si="189"/>
        <v>H8ACC1234</v>
      </c>
      <c r="AG645" s="78">
        <f t="shared" si="190"/>
        <v>1</v>
      </c>
      <c r="AH645" s="78" t="str">
        <f t="shared" si="191"/>
        <v>H8ACC1234 - 1</v>
      </c>
      <c r="AI645" s="92">
        <f t="shared" si="192"/>
        <v>2</v>
      </c>
      <c r="AJ645" s="92">
        <f t="shared" si="193"/>
        <v>2</v>
      </c>
      <c r="AK645" s="92" t="str">
        <f t="shared" si="194"/>
        <v>H8ACC1234.</v>
      </c>
      <c r="AL645" s="92" t="str">
        <f t="shared" si="195"/>
        <v>H8ACC1234</v>
      </c>
      <c r="AM645" s="83"/>
      <c r="AN645" s="84"/>
      <c r="AO645" s="77"/>
    </row>
    <row r="646" spans="1:41" s="11" customFormat="1" ht="291.95" customHeight="1" x14ac:dyDescent="0.2">
      <c r="A646" s="110">
        <f>IF(ISBLANK(F646),"",COUNTA($F$2:F646))</f>
        <v>473</v>
      </c>
      <c r="B646" s="111">
        <f t="shared" si="177"/>
        <v>645</v>
      </c>
      <c r="C646" s="111">
        <v>2021</v>
      </c>
      <c r="D646" s="111" t="s">
        <v>2496</v>
      </c>
      <c r="E646" s="111" t="s">
        <v>2469</v>
      </c>
      <c r="F646" s="111" t="s">
        <v>472</v>
      </c>
      <c r="G646" s="112" t="s">
        <v>122</v>
      </c>
      <c r="H646" s="146" t="s">
        <v>1096</v>
      </c>
      <c r="I646" s="146" t="s">
        <v>1077</v>
      </c>
      <c r="J646" s="146" t="s">
        <v>3372</v>
      </c>
      <c r="K646" s="146" t="s">
        <v>3373</v>
      </c>
      <c r="L646" s="110" t="s">
        <v>3374</v>
      </c>
      <c r="M646" s="110">
        <v>2</v>
      </c>
      <c r="N646" s="162">
        <v>45566</v>
      </c>
      <c r="O646" s="162">
        <v>45657</v>
      </c>
      <c r="P646" s="118">
        <f t="shared" si="196"/>
        <v>13</v>
      </c>
      <c r="Q646" s="111" t="s">
        <v>1055</v>
      </c>
      <c r="R646" s="145" t="s">
        <v>1734</v>
      </c>
      <c r="S646" s="111">
        <v>0</v>
      </c>
      <c r="T646" s="146" t="s">
        <v>3370</v>
      </c>
      <c r="U646" s="120"/>
      <c r="V646" s="121">
        <f t="shared" si="178"/>
        <v>-1521.9</v>
      </c>
      <c r="W646" s="122">
        <f t="shared" si="179"/>
        <v>0</v>
      </c>
      <c r="X646" s="123">
        <f t="shared" si="180"/>
        <v>0</v>
      </c>
      <c r="Y646" s="123">
        <f t="shared" si="181"/>
        <v>0</v>
      </c>
      <c r="Z646" s="123">
        <f t="shared" si="182"/>
        <v>13</v>
      </c>
      <c r="AA646" s="111" t="s">
        <v>3366</v>
      </c>
      <c r="AB646" s="111" t="str">
        <f t="shared" si="186"/>
        <v>PRÓXIMA A VENCER</v>
      </c>
      <c r="AC646" s="111" t="str">
        <f t="shared" si="187"/>
        <v>PRÓXIMO A VENCER</v>
      </c>
      <c r="AD646" s="111" t="str">
        <f t="shared" si="188"/>
        <v>EN EJECUCIÓN</v>
      </c>
      <c r="AE646" s="113" t="s">
        <v>1105</v>
      </c>
      <c r="AF646" s="98" t="str">
        <f t="shared" si="189"/>
        <v>H10ACC1234</v>
      </c>
      <c r="AG646" s="78">
        <f t="shared" si="190"/>
        <v>1</v>
      </c>
      <c r="AH646" s="78" t="str">
        <f t="shared" si="191"/>
        <v>H10ACC1234 - 1</v>
      </c>
      <c r="AI646" s="92">
        <f t="shared" si="192"/>
        <v>2</v>
      </c>
      <c r="AJ646" s="92">
        <f t="shared" si="193"/>
        <v>2</v>
      </c>
      <c r="AK646" s="92" t="str">
        <f t="shared" si="194"/>
        <v>H10ACC1234.</v>
      </c>
      <c r="AL646" s="92" t="str">
        <f t="shared" si="195"/>
        <v>H10ACC1234</v>
      </c>
      <c r="AM646" s="83"/>
      <c r="AN646" s="84"/>
      <c r="AO646" s="77"/>
    </row>
    <row r="647" spans="1:41" s="11" customFormat="1" ht="291.95" customHeight="1" x14ac:dyDescent="0.2">
      <c r="A647" s="110">
        <f>IF(ISBLANK(F647),"",COUNTA($F$2:F647))</f>
        <v>474</v>
      </c>
      <c r="B647" s="111">
        <f t="shared" si="177"/>
        <v>646</v>
      </c>
      <c r="C647" s="111">
        <v>2021</v>
      </c>
      <c r="D647" s="111" t="s">
        <v>2496</v>
      </c>
      <c r="E647" s="111" t="s">
        <v>2469</v>
      </c>
      <c r="F647" s="111" t="s">
        <v>1068</v>
      </c>
      <c r="G647" s="112" t="s">
        <v>109</v>
      </c>
      <c r="H647" s="146" t="s">
        <v>1097</v>
      </c>
      <c r="I647" s="146" t="s">
        <v>1078</v>
      </c>
      <c r="J647" s="146" t="s">
        <v>3372</v>
      </c>
      <c r="K647" s="146" t="s">
        <v>3373</v>
      </c>
      <c r="L647" s="110" t="s">
        <v>3374</v>
      </c>
      <c r="M647" s="110">
        <v>2</v>
      </c>
      <c r="N647" s="155">
        <v>45566</v>
      </c>
      <c r="O647" s="155">
        <v>45657</v>
      </c>
      <c r="P647" s="118">
        <f t="shared" si="196"/>
        <v>13</v>
      </c>
      <c r="Q647" s="111" t="s">
        <v>1055</v>
      </c>
      <c r="R647" s="145" t="s">
        <v>2009</v>
      </c>
      <c r="S647" s="111">
        <v>0</v>
      </c>
      <c r="T647" s="146" t="s">
        <v>3370</v>
      </c>
      <c r="U647" s="120"/>
      <c r="V647" s="121">
        <f t="shared" si="178"/>
        <v>-1521.9</v>
      </c>
      <c r="W647" s="122">
        <f t="shared" si="179"/>
        <v>0</v>
      </c>
      <c r="X647" s="123">
        <f t="shared" si="180"/>
        <v>0</v>
      </c>
      <c r="Y647" s="123">
        <f t="shared" si="181"/>
        <v>0</v>
      </c>
      <c r="Z647" s="123">
        <f t="shared" si="182"/>
        <v>13</v>
      </c>
      <c r="AA647" s="111" t="s">
        <v>3366</v>
      </c>
      <c r="AB647" s="111" t="str">
        <f t="shared" si="186"/>
        <v>PRÓXIMA A VENCER</v>
      </c>
      <c r="AC647" s="111" t="str">
        <f t="shared" si="187"/>
        <v>PRÓXIMO A VENCER</v>
      </c>
      <c r="AD647" s="111" t="str">
        <f t="shared" si="188"/>
        <v>EN EJECUCIÓN</v>
      </c>
      <c r="AE647" s="113" t="s">
        <v>1105</v>
      </c>
      <c r="AF647" s="98" t="str">
        <f t="shared" si="189"/>
        <v>H11ACC1234</v>
      </c>
      <c r="AG647" s="78">
        <f t="shared" si="190"/>
        <v>1</v>
      </c>
      <c r="AH647" s="78" t="str">
        <f t="shared" si="191"/>
        <v>H11ACC1234 - 1</v>
      </c>
      <c r="AI647" s="92">
        <f t="shared" si="192"/>
        <v>2</v>
      </c>
      <c r="AJ647" s="92">
        <f t="shared" si="193"/>
        <v>2</v>
      </c>
      <c r="AK647" s="92" t="str">
        <f t="shared" si="194"/>
        <v>H11ACC1234.</v>
      </c>
      <c r="AL647" s="92" t="str">
        <f t="shared" si="195"/>
        <v>H11ACC1234</v>
      </c>
      <c r="AM647" s="83"/>
      <c r="AN647" s="84"/>
      <c r="AO647" s="77"/>
    </row>
    <row r="648" spans="1:41" s="11" customFormat="1" ht="291.95" customHeight="1" x14ac:dyDescent="0.2">
      <c r="A648" s="110">
        <f>IF(ISBLANK(F648),"",COUNTA($F$2:F648))</f>
        <v>475</v>
      </c>
      <c r="B648" s="111">
        <f t="shared" si="177"/>
        <v>647</v>
      </c>
      <c r="C648" s="111">
        <v>2021</v>
      </c>
      <c r="D648" s="111" t="s">
        <v>2496</v>
      </c>
      <c r="E648" s="111" t="s">
        <v>2469</v>
      </c>
      <c r="F648" s="111" t="s">
        <v>1069</v>
      </c>
      <c r="G648" s="112" t="s">
        <v>109</v>
      </c>
      <c r="H648" s="146" t="s">
        <v>1098</v>
      </c>
      <c r="I648" s="146" t="s">
        <v>1079</v>
      </c>
      <c r="J648" s="146" t="s">
        <v>3372</v>
      </c>
      <c r="K648" s="146" t="s">
        <v>3373</v>
      </c>
      <c r="L648" s="110" t="s">
        <v>3374</v>
      </c>
      <c r="M648" s="110">
        <v>2</v>
      </c>
      <c r="N648" s="162">
        <v>45566</v>
      </c>
      <c r="O648" s="162">
        <v>45657</v>
      </c>
      <c r="P648" s="118">
        <f t="shared" si="196"/>
        <v>13</v>
      </c>
      <c r="Q648" s="111" t="s">
        <v>1055</v>
      </c>
      <c r="R648" s="145" t="s">
        <v>3389</v>
      </c>
      <c r="S648" s="111">
        <v>0</v>
      </c>
      <c r="T648" s="146" t="s">
        <v>3370</v>
      </c>
      <c r="U648" s="120"/>
      <c r="V648" s="121">
        <f t="shared" si="178"/>
        <v>-1521.9</v>
      </c>
      <c r="W648" s="122">
        <f t="shared" si="179"/>
        <v>0</v>
      </c>
      <c r="X648" s="123">
        <f t="shared" si="180"/>
        <v>0</v>
      </c>
      <c r="Y648" s="123">
        <f t="shared" si="181"/>
        <v>0</v>
      </c>
      <c r="Z648" s="123">
        <f t="shared" si="182"/>
        <v>13</v>
      </c>
      <c r="AA648" s="111" t="s">
        <v>3366</v>
      </c>
      <c r="AB648" s="111" t="str">
        <f t="shared" si="186"/>
        <v>PRÓXIMA A VENCER</v>
      </c>
      <c r="AC648" s="111" t="str">
        <f t="shared" si="187"/>
        <v>PRÓXIMO A VENCER</v>
      </c>
      <c r="AD648" s="111" t="str">
        <f t="shared" si="188"/>
        <v>EN EJECUCIÓN</v>
      </c>
      <c r="AE648" s="113" t="s">
        <v>1105</v>
      </c>
      <c r="AF648" s="98" t="str">
        <f t="shared" si="189"/>
        <v>H12ACC1234</v>
      </c>
      <c r="AG648" s="78">
        <f t="shared" si="190"/>
        <v>1</v>
      </c>
      <c r="AH648" s="78" t="str">
        <f t="shared" si="191"/>
        <v>H12ACC1234 - 1</v>
      </c>
      <c r="AI648" s="92">
        <f t="shared" si="192"/>
        <v>2</v>
      </c>
      <c r="AJ648" s="92">
        <f t="shared" si="193"/>
        <v>2</v>
      </c>
      <c r="AK648" s="92" t="str">
        <f t="shared" si="194"/>
        <v>H12ACC1234.</v>
      </c>
      <c r="AL648" s="92" t="str">
        <f t="shared" si="195"/>
        <v>H12ACC1234</v>
      </c>
      <c r="AM648" s="83"/>
      <c r="AN648" s="84"/>
      <c r="AO648" s="77"/>
    </row>
    <row r="649" spans="1:41" s="11" customFormat="1" ht="291.95" customHeight="1" x14ac:dyDescent="0.2">
      <c r="A649" s="110">
        <f>IF(ISBLANK(F649),"",COUNTA($F$2:F649))</f>
        <v>476</v>
      </c>
      <c r="B649" s="111">
        <f t="shared" si="177"/>
        <v>648</v>
      </c>
      <c r="C649" s="111">
        <v>2021</v>
      </c>
      <c r="D649" s="111" t="s">
        <v>2496</v>
      </c>
      <c r="E649" s="111" t="s">
        <v>2469</v>
      </c>
      <c r="F649" s="111" t="s">
        <v>792</v>
      </c>
      <c r="G649" s="112" t="s">
        <v>109</v>
      </c>
      <c r="H649" s="146" t="s">
        <v>1099</v>
      </c>
      <c r="I649" s="146" t="s">
        <v>1080</v>
      </c>
      <c r="J649" s="146" t="s">
        <v>3372</v>
      </c>
      <c r="K649" s="146" t="s">
        <v>3373</v>
      </c>
      <c r="L649" s="110" t="s">
        <v>3374</v>
      </c>
      <c r="M649" s="110">
        <v>2</v>
      </c>
      <c r="N649" s="162">
        <v>45566</v>
      </c>
      <c r="O649" s="162">
        <v>45657</v>
      </c>
      <c r="P649" s="118">
        <f t="shared" si="196"/>
        <v>13</v>
      </c>
      <c r="Q649" s="111" t="s">
        <v>1055</v>
      </c>
      <c r="R649" s="145" t="s">
        <v>1734</v>
      </c>
      <c r="S649" s="111">
        <v>0</v>
      </c>
      <c r="T649" s="146" t="s">
        <v>3370</v>
      </c>
      <c r="U649" s="120"/>
      <c r="V649" s="121">
        <f t="shared" si="178"/>
        <v>-1521.9</v>
      </c>
      <c r="W649" s="122">
        <f t="shared" si="179"/>
        <v>0</v>
      </c>
      <c r="X649" s="123">
        <f t="shared" si="180"/>
        <v>0</v>
      </c>
      <c r="Y649" s="123">
        <f t="shared" si="181"/>
        <v>0</v>
      </c>
      <c r="Z649" s="123">
        <f t="shared" si="182"/>
        <v>13</v>
      </c>
      <c r="AA649" s="111" t="s">
        <v>3366</v>
      </c>
      <c r="AB649" s="111" t="str">
        <f t="shared" si="186"/>
        <v>PRÓXIMA A VENCER</v>
      </c>
      <c r="AC649" s="111" t="str">
        <f t="shared" si="187"/>
        <v>PRÓXIMO A VENCER</v>
      </c>
      <c r="AD649" s="111" t="str">
        <f t="shared" si="188"/>
        <v>EN EJECUCIÓN</v>
      </c>
      <c r="AE649" s="113" t="s">
        <v>1105</v>
      </c>
      <c r="AF649" s="98" t="str">
        <f t="shared" si="189"/>
        <v>H13ACC1234</v>
      </c>
      <c r="AG649" s="78">
        <f t="shared" si="190"/>
        <v>1</v>
      </c>
      <c r="AH649" s="78" t="str">
        <f t="shared" si="191"/>
        <v>H13ACC1234 - 1</v>
      </c>
      <c r="AI649" s="92">
        <f t="shared" si="192"/>
        <v>2</v>
      </c>
      <c r="AJ649" s="92">
        <f t="shared" si="193"/>
        <v>2</v>
      </c>
      <c r="AK649" s="92" t="str">
        <f t="shared" si="194"/>
        <v>H13ACC1234.</v>
      </c>
      <c r="AL649" s="92" t="str">
        <f t="shared" si="195"/>
        <v>H13ACC1234</v>
      </c>
      <c r="AM649" s="83"/>
      <c r="AN649" s="84"/>
      <c r="AO649" s="77"/>
    </row>
    <row r="650" spans="1:41" s="11" customFormat="1" ht="291.95" customHeight="1" x14ac:dyDescent="0.2">
      <c r="A650" s="110">
        <f>IF(ISBLANK(F650),"",COUNTA($F$2:F650))</f>
        <v>477</v>
      </c>
      <c r="B650" s="111">
        <f t="shared" ref="B650:B713" si="197">ROW()-1</f>
        <v>649</v>
      </c>
      <c r="C650" s="111">
        <v>2021</v>
      </c>
      <c r="D650" s="111" t="s">
        <v>2496</v>
      </c>
      <c r="E650" s="111" t="s">
        <v>2469</v>
      </c>
      <c r="F650" s="111" t="s">
        <v>1069</v>
      </c>
      <c r="G650" s="112" t="s">
        <v>122</v>
      </c>
      <c r="H650" s="154" t="s">
        <v>1100</v>
      </c>
      <c r="I650" s="163" t="s">
        <v>1081</v>
      </c>
      <c r="J650" s="146" t="s">
        <v>3372</v>
      </c>
      <c r="K650" s="146" t="s">
        <v>3373</v>
      </c>
      <c r="L650" s="110" t="s">
        <v>3374</v>
      </c>
      <c r="M650" s="110">
        <v>2</v>
      </c>
      <c r="N650" s="162">
        <v>45566</v>
      </c>
      <c r="O650" s="162">
        <v>45657</v>
      </c>
      <c r="P650" s="118">
        <f t="shared" si="196"/>
        <v>13</v>
      </c>
      <c r="Q650" s="111" t="s">
        <v>1055</v>
      </c>
      <c r="R650" s="145" t="s">
        <v>1734</v>
      </c>
      <c r="S650" s="111">
        <v>0</v>
      </c>
      <c r="T650" s="146" t="s">
        <v>3370</v>
      </c>
      <c r="U650" s="120"/>
      <c r="V650" s="121">
        <f t="shared" si="178"/>
        <v>-1521.9</v>
      </c>
      <c r="W650" s="122">
        <f t="shared" si="179"/>
        <v>0</v>
      </c>
      <c r="X650" s="123">
        <f t="shared" si="180"/>
        <v>0</v>
      </c>
      <c r="Y650" s="123">
        <f t="shared" si="181"/>
        <v>0</v>
      </c>
      <c r="Z650" s="123">
        <f t="shared" si="182"/>
        <v>13</v>
      </c>
      <c r="AA650" s="111" t="s">
        <v>3366</v>
      </c>
      <c r="AB650" s="111" t="str">
        <f t="shared" si="186"/>
        <v>PRÓXIMA A VENCER</v>
      </c>
      <c r="AC650" s="111" t="str">
        <f t="shared" si="187"/>
        <v>PRÓXIMO A VENCER</v>
      </c>
      <c r="AD650" s="111" t="str">
        <f t="shared" si="188"/>
        <v>EN EJECUCIÓN</v>
      </c>
      <c r="AE650" s="113" t="s">
        <v>1105</v>
      </c>
      <c r="AF650" s="98" t="str">
        <f t="shared" si="189"/>
        <v>H14ACC1234</v>
      </c>
      <c r="AG650" s="78">
        <f t="shared" si="190"/>
        <v>1</v>
      </c>
      <c r="AH650" s="78" t="str">
        <f t="shared" si="191"/>
        <v>H14ACC1234 - 1</v>
      </c>
      <c r="AI650" s="92">
        <f t="shared" si="192"/>
        <v>2</v>
      </c>
      <c r="AJ650" s="92">
        <f t="shared" si="193"/>
        <v>2</v>
      </c>
      <c r="AK650" s="92" t="str">
        <f t="shared" si="194"/>
        <v>H14ACC1234.</v>
      </c>
      <c r="AL650" s="92" t="str">
        <f t="shared" si="195"/>
        <v>H14ACC1234</v>
      </c>
      <c r="AM650" s="83"/>
      <c r="AN650" s="84"/>
      <c r="AO650" s="77"/>
    </row>
    <row r="651" spans="1:41" s="11" customFormat="1" ht="291.95" customHeight="1" x14ac:dyDescent="0.2">
      <c r="A651" s="110">
        <f>IF(ISBLANK(F651),"",COUNTA($F$2:F651))</f>
        <v>478</v>
      </c>
      <c r="B651" s="111">
        <f t="shared" si="197"/>
        <v>650</v>
      </c>
      <c r="C651" s="111">
        <v>2021</v>
      </c>
      <c r="D651" s="111" t="s">
        <v>2496</v>
      </c>
      <c r="E651" s="111" t="s">
        <v>2469</v>
      </c>
      <c r="F651" s="111" t="s">
        <v>472</v>
      </c>
      <c r="G651" s="112" t="s">
        <v>122</v>
      </c>
      <c r="H651" s="146" t="s">
        <v>1101</v>
      </c>
      <c r="I651" s="146" t="s">
        <v>1082</v>
      </c>
      <c r="J651" s="146" t="s">
        <v>3372</v>
      </c>
      <c r="K651" s="146" t="s">
        <v>3373</v>
      </c>
      <c r="L651" s="110" t="s">
        <v>3374</v>
      </c>
      <c r="M651" s="110">
        <v>2</v>
      </c>
      <c r="N651" s="162">
        <v>45566</v>
      </c>
      <c r="O651" s="162">
        <v>45657</v>
      </c>
      <c r="P651" s="118">
        <f t="shared" si="196"/>
        <v>13</v>
      </c>
      <c r="Q651" s="111" t="s">
        <v>1055</v>
      </c>
      <c r="R651" s="145" t="s">
        <v>1734</v>
      </c>
      <c r="S651" s="111">
        <v>0</v>
      </c>
      <c r="T651" s="146" t="s">
        <v>3370</v>
      </c>
      <c r="U651" s="120"/>
      <c r="V651" s="121">
        <f t="shared" si="178"/>
        <v>-1521.9</v>
      </c>
      <c r="W651" s="122">
        <f t="shared" si="179"/>
        <v>0</v>
      </c>
      <c r="X651" s="123">
        <f t="shared" si="180"/>
        <v>0</v>
      </c>
      <c r="Y651" s="123">
        <f t="shared" si="181"/>
        <v>0</v>
      </c>
      <c r="Z651" s="123">
        <f t="shared" si="182"/>
        <v>13</v>
      </c>
      <c r="AA651" s="111" t="s">
        <v>3366</v>
      </c>
      <c r="AB651" s="111" t="str">
        <f t="shared" si="186"/>
        <v>PRÓXIMA A VENCER</v>
      </c>
      <c r="AC651" s="111" t="str">
        <f t="shared" si="187"/>
        <v>PRÓXIMO A VENCER</v>
      </c>
      <c r="AD651" s="111" t="str">
        <f t="shared" si="188"/>
        <v>EN EJECUCIÓN</v>
      </c>
      <c r="AE651" s="113" t="s">
        <v>1105</v>
      </c>
      <c r="AF651" s="98" t="str">
        <f t="shared" si="189"/>
        <v>H15ACC1234</v>
      </c>
      <c r="AG651" s="78">
        <f t="shared" si="190"/>
        <v>1</v>
      </c>
      <c r="AH651" s="78" t="str">
        <f t="shared" si="191"/>
        <v>H15ACC1234 - 1</v>
      </c>
      <c r="AI651" s="92">
        <f t="shared" si="192"/>
        <v>2</v>
      </c>
      <c r="AJ651" s="92">
        <f t="shared" si="193"/>
        <v>2</v>
      </c>
      <c r="AK651" s="92" t="str">
        <f t="shared" si="194"/>
        <v>H15ACC1234.</v>
      </c>
      <c r="AL651" s="92" t="str">
        <f t="shared" si="195"/>
        <v>H15ACC1234</v>
      </c>
      <c r="AM651" s="83"/>
      <c r="AN651" s="84"/>
      <c r="AO651" s="77"/>
    </row>
    <row r="652" spans="1:41" s="11" customFormat="1" ht="291.95" customHeight="1" x14ac:dyDescent="0.2">
      <c r="A652" s="110">
        <f>IF(ISBLANK(F652),"",COUNTA($F$2:F652))</f>
        <v>479</v>
      </c>
      <c r="B652" s="111">
        <f t="shared" si="197"/>
        <v>651</v>
      </c>
      <c r="C652" s="111">
        <v>2021</v>
      </c>
      <c r="D652" s="111" t="s">
        <v>2496</v>
      </c>
      <c r="E652" s="111" t="s">
        <v>2469</v>
      </c>
      <c r="F652" s="111" t="s">
        <v>472</v>
      </c>
      <c r="G652" s="112" t="s">
        <v>122</v>
      </c>
      <c r="H652" s="146" t="s">
        <v>1102</v>
      </c>
      <c r="I652" s="146" t="s">
        <v>1083</v>
      </c>
      <c r="J652" s="146" t="s">
        <v>3372</v>
      </c>
      <c r="K652" s="146" t="s">
        <v>3373</v>
      </c>
      <c r="L652" s="110" t="s">
        <v>3374</v>
      </c>
      <c r="M652" s="110">
        <v>2</v>
      </c>
      <c r="N652" s="162">
        <v>45566</v>
      </c>
      <c r="O652" s="162">
        <v>45657</v>
      </c>
      <c r="P652" s="118">
        <f t="shared" si="196"/>
        <v>13</v>
      </c>
      <c r="Q652" s="111" t="s">
        <v>1055</v>
      </c>
      <c r="R652" s="145" t="s">
        <v>1734</v>
      </c>
      <c r="S652" s="111">
        <v>0</v>
      </c>
      <c r="T652" s="146" t="s">
        <v>3370</v>
      </c>
      <c r="U652" s="120"/>
      <c r="V652" s="121">
        <f t="shared" si="178"/>
        <v>-1521.9</v>
      </c>
      <c r="W652" s="122">
        <f t="shared" si="179"/>
        <v>0</v>
      </c>
      <c r="X652" s="123">
        <f t="shared" si="180"/>
        <v>0</v>
      </c>
      <c r="Y652" s="123">
        <f t="shared" si="181"/>
        <v>0</v>
      </c>
      <c r="Z652" s="123">
        <f t="shared" si="182"/>
        <v>13</v>
      </c>
      <c r="AA652" s="111" t="s">
        <v>3366</v>
      </c>
      <c r="AB652" s="111" t="str">
        <f t="shared" si="186"/>
        <v>PRÓXIMA A VENCER</v>
      </c>
      <c r="AC652" s="111" t="str">
        <f t="shared" si="187"/>
        <v>PRÓXIMO A VENCER</v>
      </c>
      <c r="AD652" s="111" t="str">
        <f t="shared" si="188"/>
        <v>EN EJECUCIÓN</v>
      </c>
      <c r="AE652" s="113" t="s">
        <v>1105</v>
      </c>
      <c r="AF652" s="98" t="str">
        <f t="shared" si="189"/>
        <v>H16ACC1234</v>
      </c>
      <c r="AG652" s="78">
        <f t="shared" si="190"/>
        <v>1</v>
      </c>
      <c r="AH652" s="78" t="str">
        <f t="shared" si="191"/>
        <v>H16ACC1234 - 1</v>
      </c>
      <c r="AI652" s="92">
        <f t="shared" si="192"/>
        <v>2</v>
      </c>
      <c r="AJ652" s="92">
        <f t="shared" si="193"/>
        <v>2</v>
      </c>
      <c r="AK652" s="92" t="str">
        <f t="shared" si="194"/>
        <v>H16ACC1234.</v>
      </c>
      <c r="AL652" s="92" t="str">
        <f t="shared" si="195"/>
        <v>H16ACC1234</v>
      </c>
      <c r="AM652" s="83"/>
      <c r="AN652" s="84"/>
      <c r="AO652" s="77"/>
    </row>
    <row r="653" spans="1:41" s="11" customFormat="1" ht="291.95" customHeight="1" x14ac:dyDescent="0.2">
      <c r="A653" s="110">
        <f>IF(ISBLANK(F653),"",COUNTA($F$2:F653))</f>
        <v>480</v>
      </c>
      <c r="B653" s="111">
        <f t="shared" si="197"/>
        <v>652</v>
      </c>
      <c r="C653" s="111">
        <v>2021</v>
      </c>
      <c r="D653" s="111" t="s">
        <v>2496</v>
      </c>
      <c r="E653" s="111" t="s">
        <v>2469</v>
      </c>
      <c r="F653" s="111" t="s">
        <v>472</v>
      </c>
      <c r="G653" s="112" t="s">
        <v>122</v>
      </c>
      <c r="H653" s="146" t="s">
        <v>1103</v>
      </c>
      <c r="I653" s="146" t="s">
        <v>1084</v>
      </c>
      <c r="J653" s="146" t="s">
        <v>3372</v>
      </c>
      <c r="K653" s="146" t="s">
        <v>3373</v>
      </c>
      <c r="L653" s="110" t="s">
        <v>3374</v>
      </c>
      <c r="M653" s="110">
        <v>2</v>
      </c>
      <c r="N653" s="162">
        <v>45566</v>
      </c>
      <c r="O653" s="162">
        <v>45657</v>
      </c>
      <c r="P653" s="118">
        <f t="shared" si="196"/>
        <v>13</v>
      </c>
      <c r="Q653" s="111" t="s">
        <v>1055</v>
      </c>
      <c r="R653" s="145" t="s">
        <v>1734</v>
      </c>
      <c r="S653" s="111">
        <v>0</v>
      </c>
      <c r="T653" s="146" t="s">
        <v>3370</v>
      </c>
      <c r="U653" s="120"/>
      <c r="V653" s="121">
        <f t="shared" si="178"/>
        <v>-1521.9</v>
      </c>
      <c r="W653" s="122">
        <f t="shared" si="179"/>
        <v>0</v>
      </c>
      <c r="X653" s="123">
        <f t="shared" si="180"/>
        <v>0</v>
      </c>
      <c r="Y653" s="123">
        <f t="shared" si="181"/>
        <v>0</v>
      </c>
      <c r="Z653" s="123">
        <f t="shared" si="182"/>
        <v>13</v>
      </c>
      <c r="AA653" s="111" t="s">
        <v>3366</v>
      </c>
      <c r="AB653" s="111" t="str">
        <f t="shared" si="186"/>
        <v>PRÓXIMA A VENCER</v>
      </c>
      <c r="AC653" s="111" t="str">
        <f t="shared" si="187"/>
        <v>PRÓXIMO A VENCER</v>
      </c>
      <c r="AD653" s="111" t="str">
        <f t="shared" si="188"/>
        <v>EN EJECUCIÓN</v>
      </c>
      <c r="AE653" s="113" t="s">
        <v>1105</v>
      </c>
      <c r="AF653" s="98" t="str">
        <f t="shared" si="189"/>
        <v>H17ACC1234</v>
      </c>
      <c r="AG653" s="78">
        <f t="shared" si="190"/>
        <v>1</v>
      </c>
      <c r="AH653" s="78" t="str">
        <f t="shared" si="191"/>
        <v>H17ACC1234 - 1</v>
      </c>
      <c r="AI653" s="92">
        <f t="shared" si="192"/>
        <v>2</v>
      </c>
      <c r="AJ653" s="92">
        <f t="shared" si="193"/>
        <v>2</v>
      </c>
      <c r="AK653" s="92" t="str">
        <f t="shared" si="194"/>
        <v>H17ACC1234.</v>
      </c>
      <c r="AL653" s="92" t="str">
        <f t="shared" si="195"/>
        <v>H17ACC1234</v>
      </c>
      <c r="AM653" s="83"/>
      <c r="AN653" s="84"/>
      <c r="AO653" s="77"/>
    </row>
    <row r="654" spans="1:41" s="11" customFormat="1" ht="291.95" customHeight="1" x14ac:dyDescent="0.2">
      <c r="A654" s="110">
        <f>IF(ISBLANK(F654),"",COUNTA($F$2:F654))</f>
        <v>481</v>
      </c>
      <c r="B654" s="111">
        <f t="shared" si="197"/>
        <v>653</v>
      </c>
      <c r="C654" s="111">
        <v>2021</v>
      </c>
      <c r="D654" s="111" t="s">
        <v>2496</v>
      </c>
      <c r="E654" s="111" t="s">
        <v>2469</v>
      </c>
      <c r="F654" s="110" t="s">
        <v>1070</v>
      </c>
      <c r="G654" s="112" t="s">
        <v>122</v>
      </c>
      <c r="H654" s="146" t="s">
        <v>1104</v>
      </c>
      <c r="I654" s="146" t="s">
        <v>1085</v>
      </c>
      <c r="J654" s="146" t="s">
        <v>3372</v>
      </c>
      <c r="K654" s="146" t="s">
        <v>3373</v>
      </c>
      <c r="L654" s="110" t="s">
        <v>3374</v>
      </c>
      <c r="M654" s="110">
        <v>2</v>
      </c>
      <c r="N654" s="162">
        <v>45566</v>
      </c>
      <c r="O654" s="162">
        <v>45657</v>
      </c>
      <c r="P654" s="118">
        <f t="shared" si="196"/>
        <v>13</v>
      </c>
      <c r="Q654" s="111" t="s">
        <v>1055</v>
      </c>
      <c r="R654" s="145" t="s">
        <v>1734</v>
      </c>
      <c r="S654" s="111">
        <v>0</v>
      </c>
      <c r="T654" s="146" t="s">
        <v>3370</v>
      </c>
      <c r="U654" s="120"/>
      <c r="V654" s="121">
        <f t="shared" si="178"/>
        <v>-1521.9</v>
      </c>
      <c r="W654" s="122">
        <f t="shared" si="179"/>
        <v>0</v>
      </c>
      <c r="X654" s="123">
        <f t="shared" si="180"/>
        <v>0</v>
      </c>
      <c r="Y654" s="123">
        <f t="shared" si="181"/>
        <v>0</v>
      </c>
      <c r="Z654" s="123">
        <f t="shared" si="182"/>
        <v>13</v>
      </c>
      <c r="AA654" s="111" t="s">
        <v>3366</v>
      </c>
      <c r="AB654" s="111" t="str">
        <f t="shared" si="186"/>
        <v>PRÓXIMA A VENCER</v>
      </c>
      <c r="AC654" s="111" t="str">
        <f t="shared" si="187"/>
        <v>PRÓXIMO A VENCER</v>
      </c>
      <c r="AD654" s="111" t="str">
        <f t="shared" si="188"/>
        <v>EN EJECUCIÓN</v>
      </c>
      <c r="AE654" s="113" t="s">
        <v>1105</v>
      </c>
      <c r="AF654" s="98" t="str">
        <f t="shared" si="189"/>
        <v>H18ACC1234</v>
      </c>
      <c r="AG654" s="78">
        <f t="shared" si="190"/>
        <v>1</v>
      </c>
      <c r="AH654" s="78" t="str">
        <f t="shared" si="191"/>
        <v>H18ACC1234 - 1</v>
      </c>
      <c r="AI654" s="92">
        <f t="shared" si="192"/>
        <v>2</v>
      </c>
      <c r="AJ654" s="92">
        <f t="shared" si="193"/>
        <v>2</v>
      </c>
      <c r="AK654" s="92" t="str">
        <f t="shared" si="194"/>
        <v>H18ACC1234.</v>
      </c>
      <c r="AL654" s="92" t="str">
        <f t="shared" si="195"/>
        <v>H18ACC1234</v>
      </c>
      <c r="AM654" s="83"/>
      <c r="AN654" s="84"/>
      <c r="AO654" s="77"/>
    </row>
    <row r="655" spans="1:41" s="11" customFormat="1" ht="291.95" customHeight="1" x14ac:dyDescent="0.2">
      <c r="A655" s="110">
        <f>IF(ISBLANK(F655),"",COUNTA($F$2:F655))</f>
        <v>482</v>
      </c>
      <c r="B655" s="111">
        <f t="shared" si="197"/>
        <v>654</v>
      </c>
      <c r="C655" s="111">
        <v>2021</v>
      </c>
      <c r="D655" s="111" t="s">
        <v>2498</v>
      </c>
      <c r="E655" s="111" t="s">
        <v>2466</v>
      </c>
      <c r="F655" s="110" t="s">
        <v>1071</v>
      </c>
      <c r="G655" s="112" t="s">
        <v>868</v>
      </c>
      <c r="H655" s="146" t="s">
        <v>1090</v>
      </c>
      <c r="I655" s="146" t="s">
        <v>1086</v>
      </c>
      <c r="J655" s="146" t="s">
        <v>1089</v>
      </c>
      <c r="K655" s="146" t="s">
        <v>1087</v>
      </c>
      <c r="L655" s="110" t="s">
        <v>1088</v>
      </c>
      <c r="M655" s="110">
        <v>1</v>
      </c>
      <c r="N655" s="162">
        <v>44564</v>
      </c>
      <c r="O655" s="162">
        <v>44595</v>
      </c>
      <c r="P655" s="118">
        <f t="shared" si="196"/>
        <v>4.4285714285714288</v>
      </c>
      <c r="Q655" s="111" t="s">
        <v>1055</v>
      </c>
      <c r="R655" s="145" t="s">
        <v>1734</v>
      </c>
      <c r="S655" s="111">
        <v>1</v>
      </c>
      <c r="T655" s="146" t="s">
        <v>3046</v>
      </c>
      <c r="U655" s="120">
        <v>44774</v>
      </c>
      <c r="V655" s="121">
        <f t="shared" si="178"/>
        <v>5.9666666666666668</v>
      </c>
      <c r="W655" s="122">
        <f t="shared" si="179"/>
        <v>100</v>
      </c>
      <c r="X655" s="123">
        <f t="shared" si="180"/>
        <v>4.4285714285714288</v>
      </c>
      <c r="Y655" s="123">
        <f t="shared" si="181"/>
        <v>4.4285714285714288</v>
      </c>
      <c r="Z655" s="123">
        <f t="shared" si="182"/>
        <v>4.4285714285714288</v>
      </c>
      <c r="AA655" s="111"/>
      <c r="AB655" s="111" t="str">
        <f t="shared" si="186"/>
        <v>CUMPLIDA</v>
      </c>
      <c r="AC655" s="111" t="str">
        <f t="shared" si="187"/>
        <v>CUMPLIDO</v>
      </c>
      <c r="AD655" s="111" t="str">
        <f t="shared" si="188"/>
        <v>CUMPLIDA PENDIENTE DE REVISIÓN DE LA CGR</v>
      </c>
      <c r="AE655" s="113" t="s">
        <v>1105</v>
      </c>
      <c r="AF655" s="98" t="str">
        <f t="shared" si="189"/>
        <v>H19ACC1234</v>
      </c>
      <c r="AG655" s="78">
        <f t="shared" si="190"/>
        <v>1</v>
      </c>
      <c r="AH655" s="78" t="str">
        <f t="shared" si="191"/>
        <v>H19ACC1234 - 1</v>
      </c>
      <c r="AI655" s="92">
        <f t="shared" si="192"/>
        <v>5</v>
      </c>
      <c r="AJ655" s="92">
        <f t="shared" si="193"/>
        <v>5</v>
      </c>
      <c r="AK655" s="92" t="str">
        <f t="shared" si="194"/>
        <v>H19ACC1234.</v>
      </c>
      <c r="AL655" s="92" t="str">
        <f t="shared" si="195"/>
        <v>H19ACC1234</v>
      </c>
      <c r="AM655" s="83"/>
      <c r="AN655" s="84"/>
      <c r="AO655" s="77"/>
    </row>
    <row r="656" spans="1:41" s="11" customFormat="1" ht="291.95" customHeight="1" x14ac:dyDescent="0.2">
      <c r="A656" s="110">
        <f>IF(ISBLANK(F656),"",COUNTA($F$2:F656))</f>
        <v>483</v>
      </c>
      <c r="B656" s="111">
        <f t="shared" si="197"/>
        <v>655</v>
      </c>
      <c r="C656" s="111">
        <v>2021</v>
      </c>
      <c r="D656" s="111" t="s">
        <v>2500</v>
      </c>
      <c r="E656" s="111" t="s">
        <v>408</v>
      </c>
      <c r="F656" s="111" t="s">
        <v>408</v>
      </c>
      <c r="G656" s="112" t="s">
        <v>1025</v>
      </c>
      <c r="H656" s="146" t="s">
        <v>1109</v>
      </c>
      <c r="I656" s="146" t="s">
        <v>957</v>
      </c>
      <c r="J656" s="154" t="s">
        <v>958</v>
      </c>
      <c r="K656" s="154" t="s">
        <v>959</v>
      </c>
      <c r="L656" s="111" t="s">
        <v>657</v>
      </c>
      <c r="M656" s="111">
        <v>1</v>
      </c>
      <c r="N656" s="155">
        <v>44410</v>
      </c>
      <c r="O656" s="155">
        <v>44561</v>
      </c>
      <c r="P656" s="118">
        <f t="shared" si="196"/>
        <v>21.571428571428573</v>
      </c>
      <c r="Q656" s="111" t="s">
        <v>223</v>
      </c>
      <c r="R656" s="111" t="s">
        <v>1701</v>
      </c>
      <c r="S656" s="111">
        <v>1</v>
      </c>
      <c r="T656" s="146" t="s">
        <v>720</v>
      </c>
      <c r="U656" s="120">
        <v>45154</v>
      </c>
      <c r="V656" s="121">
        <f t="shared" si="178"/>
        <v>19.766666666666666</v>
      </c>
      <c r="W656" s="122">
        <f t="shared" si="179"/>
        <v>100</v>
      </c>
      <c r="X656" s="123">
        <f t="shared" si="180"/>
        <v>21.571428571428573</v>
      </c>
      <c r="Y656" s="123">
        <f t="shared" si="181"/>
        <v>21.571428571428573</v>
      </c>
      <c r="Z656" s="123">
        <f t="shared" si="182"/>
        <v>21.571428571428573</v>
      </c>
      <c r="AA656" s="111"/>
      <c r="AB656" s="111" t="str">
        <f t="shared" si="186"/>
        <v>CUMPLIDA</v>
      </c>
      <c r="AC656" s="111" t="str">
        <f t="shared" si="187"/>
        <v>EN TERMINO</v>
      </c>
      <c r="AD656" s="111" t="str">
        <f t="shared" si="188"/>
        <v>CUMPLIDA PENDIENTE DE REVISIÓN DE LA CGR</v>
      </c>
      <c r="AE656" s="112" t="s">
        <v>955</v>
      </c>
      <c r="AF656" s="98" t="str">
        <f t="shared" si="189"/>
        <v>H1AF2020</v>
      </c>
      <c r="AG656" s="78">
        <f t="shared" si="190"/>
        <v>1</v>
      </c>
      <c r="AH656" s="78" t="str">
        <f t="shared" si="191"/>
        <v>H1AF2020 - 1</v>
      </c>
      <c r="AI656" s="92">
        <f t="shared" si="192"/>
        <v>5</v>
      </c>
      <c r="AJ656" s="92">
        <f t="shared" si="193"/>
        <v>3</v>
      </c>
      <c r="AK656" s="92" t="str">
        <f t="shared" si="194"/>
        <v>H1AF2020.</v>
      </c>
      <c r="AL656" s="92" t="str">
        <f t="shared" si="195"/>
        <v>H1AF2020</v>
      </c>
      <c r="AM656" s="83"/>
      <c r="AN656" s="84"/>
      <c r="AO656" s="77"/>
    </row>
    <row r="657" spans="1:41" s="11" customFormat="1" ht="291.95" customHeight="1" x14ac:dyDescent="0.2">
      <c r="A657" s="110" t="str">
        <f>IF(ISBLANK(F657),"",COUNTA($F$2:F657))</f>
        <v/>
      </c>
      <c r="B657" s="111">
        <f t="shared" si="197"/>
        <v>656</v>
      </c>
      <c r="C657" s="111">
        <v>2021</v>
      </c>
      <c r="D657" s="111" t="s">
        <v>2500</v>
      </c>
      <c r="E657" s="111"/>
      <c r="F657" s="111"/>
      <c r="G657" s="112" t="s">
        <v>1024</v>
      </c>
      <c r="H657" s="146" t="s">
        <v>1110</v>
      </c>
      <c r="I657" s="146" t="s">
        <v>957</v>
      </c>
      <c r="J657" s="154" t="s">
        <v>3390</v>
      </c>
      <c r="K657" s="154" t="s">
        <v>3391</v>
      </c>
      <c r="L657" s="111" t="s">
        <v>3392</v>
      </c>
      <c r="M657" s="111">
        <v>1</v>
      </c>
      <c r="N657" s="155">
        <v>45631</v>
      </c>
      <c r="O657" s="155">
        <v>45747</v>
      </c>
      <c r="P657" s="118">
        <f t="shared" si="196"/>
        <v>16.571428571428573</v>
      </c>
      <c r="Q657" s="111" t="s">
        <v>1050</v>
      </c>
      <c r="R657" s="111" t="s">
        <v>1739</v>
      </c>
      <c r="S657" s="111">
        <v>0</v>
      </c>
      <c r="T657" s="146" t="s">
        <v>3393</v>
      </c>
      <c r="U657" s="120"/>
      <c r="V657" s="121">
        <f t="shared" si="178"/>
        <v>-1524.9</v>
      </c>
      <c r="W657" s="122">
        <f t="shared" si="179"/>
        <v>0</v>
      </c>
      <c r="X657" s="123">
        <f t="shared" si="180"/>
        <v>0</v>
      </c>
      <c r="Y657" s="123">
        <f t="shared" si="181"/>
        <v>0</v>
      </c>
      <c r="Z657" s="123">
        <f t="shared" si="182"/>
        <v>0</v>
      </c>
      <c r="AA657" s="111" t="s">
        <v>3366</v>
      </c>
      <c r="AB657" s="111" t="str">
        <f t="shared" si="186"/>
        <v>EN TERMINO</v>
      </c>
      <c r="AC657" s="111" t="str">
        <f t="shared" si="187"/>
        <v/>
      </c>
      <c r="AD657" s="111" t="str">
        <f t="shared" si="188"/>
        <v>EN EJECUCIÓN</v>
      </c>
      <c r="AE657" s="112" t="s">
        <v>955</v>
      </c>
      <c r="AF657" s="98" t="str">
        <f t="shared" si="189"/>
        <v>H1AF2020</v>
      </c>
      <c r="AG657" s="78">
        <f t="shared" si="190"/>
        <v>2</v>
      </c>
      <c r="AH657" s="78" t="str">
        <f t="shared" si="191"/>
        <v>H1AF2020 - 2</v>
      </c>
      <c r="AI657" s="92">
        <f t="shared" si="192"/>
        <v>3</v>
      </c>
      <c r="AJ657" s="92">
        <f t="shared" si="193"/>
        <v>3</v>
      </c>
      <c r="AK657" s="92" t="str">
        <f t="shared" si="194"/>
        <v>H1AF2020.</v>
      </c>
      <c r="AL657" s="92" t="str">
        <f t="shared" si="195"/>
        <v>H1AF2020</v>
      </c>
      <c r="AM657" s="83"/>
      <c r="AN657" s="84"/>
      <c r="AO657" s="77"/>
    </row>
    <row r="658" spans="1:41" s="11" customFormat="1" ht="291.95" customHeight="1" x14ac:dyDescent="0.2">
      <c r="A658" s="110">
        <f>IF(ISBLANK(F658),"",COUNTA($F$2:F658))</f>
        <v>484</v>
      </c>
      <c r="B658" s="111">
        <f t="shared" si="197"/>
        <v>657</v>
      </c>
      <c r="C658" s="111">
        <v>2021</v>
      </c>
      <c r="D658" s="111" t="s">
        <v>2500</v>
      </c>
      <c r="E658" s="111" t="s">
        <v>637</v>
      </c>
      <c r="F658" s="111" t="s">
        <v>771</v>
      </c>
      <c r="G658" s="112" t="s">
        <v>1025</v>
      </c>
      <c r="H658" s="146" t="s">
        <v>1111</v>
      </c>
      <c r="I658" s="146" t="s">
        <v>960</v>
      </c>
      <c r="J658" s="146" t="s">
        <v>3376</v>
      </c>
      <c r="K658" s="111" t="s">
        <v>3377</v>
      </c>
      <c r="L658" s="111" t="s">
        <v>1418</v>
      </c>
      <c r="M658" s="111">
        <v>1</v>
      </c>
      <c r="N658" s="155">
        <v>45536</v>
      </c>
      <c r="O658" s="155">
        <v>45657</v>
      </c>
      <c r="P658" s="118">
        <f t="shared" si="196"/>
        <v>17.285714285714285</v>
      </c>
      <c r="Q658" s="111" t="s">
        <v>764</v>
      </c>
      <c r="R658" s="111" t="s">
        <v>1701</v>
      </c>
      <c r="S658" s="111">
        <v>0</v>
      </c>
      <c r="T658" s="146" t="s">
        <v>3393</v>
      </c>
      <c r="U658" s="120"/>
      <c r="V658" s="121">
        <f t="shared" si="178"/>
        <v>-1521.9</v>
      </c>
      <c r="W658" s="122">
        <f t="shared" si="179"/>
        <v>0</v>
      </c>
      <c r="X658" s="123">
        <f t="shared" si="180"/>
        <v>0</v>
      </c>
      <c r="Y658" s="123">
        <f t="shared" si="181"/>
        <v>0</v>
      </c>
      <c r="Z658" s="123">
        <f t="shared" si="182"/>
        <v>17.285714285714285</v>
      </c>
      <c r="AA658" s="111" t="s">
        <v>3366</v>
      </c>
      <c r="AB658" s="111" t="str">
        <f t="shared" si="186"/>
        <v>PRÓXIMA A VENCER</v>
      </c>
      <c r="AC658" s="111" t="str">
        <f t="shared" si="187"/>
        <v>PRÓXIMO A VENCER</v>
      </c>
      <c r="AD658" s="111" t="str">
        <f t="shared" si="188"/>
        <v>EN EJECUCIÓN</v>
      </c>
      <c r="AE658" s="112" t="s">
        <v>955</v>
      </c>
      <c r="AF658" s="98" t="str">
        <f t="shared" si="189"/>
        <v>H2AF2020</v>
      </c>
      <c r="AG658" s="78">
        <f t="shared" si="190"/>
        <v>1</v>
      </c>
      <c r="AH658" s="78" t="str">
        <f t="shared" si="191"/>
        <v>H2AF2020 - 1</v>
      </c>
      <c r="AI658" s="92">
        <f t="shared" si="192"/>
        <v>2</v>
      </c>
      <c r="AJ658" s="92">
        <f t="shared" si="193"/>
        <v>2</v>
      </c>
      <c r="AK658" s="92" t="str">
        <f t="shared" si="194"/>
        <v>H2AF2020.</v>
      </c>
      <c r="AL658" s="92" t="str">
        <f t="shared" si="195"/>
        <v>H2AF2020</v>
      </c>
      <c r="AM658" s="83"/>
      <c r="AN658" s="84"/>
      <c r="AO658" s="77"/>
    </row>
    <row r="659" spans="1:41" s="11" customFormat="1" ht="291.95" customHeight="1" x14ac:dyDescent="0.2">
      <c r="A659" s="110">
        <f>IF(ISBLANK(F659),"",COUNTA($F$2:F659))</f>
        <v>485</v>
      </c>
      <c r="B659" s="111">
        <f t="shared" si="197"/>
        <v>658</v>
      </c>
      <c r="C659" s="111">
        <v>2021</v>
      </c>
      <c r="D659" s="111" t="s">
        <v>2500</v>
      </c>
      <c r="E659" s="111" t="s">
        <v>637</v>
      </c>
      <c r="F659" s="111" t="s">
        <v>771</v>
      </c>
      <c r="G659" s="112" t="s">
        <v>1026</v>
      </c>
      <c r="H659" s="146" t="s">
        <v>1112</v>
      </c>
      <c r="I659" s="146" t="s">
        <v>961</v>
      </c>
      <c r="J659" s="146" t="s">
        <v>3376</v>
      </c>
      <c r="K659" s="111" t="s">
        <v>3377</v>
      </c>
      <c r="L659" s="111" t="s">
        <v>1418</v>
      </c>
      <c r="M659" s="111">
        <v>1</v>
      </c>
      <c r="N659" s="155">
        <v>45536</v>
      </c>
      <c r="O659" s="155">
        <v>45657</v>
      </c>
      <c r="P659" s="118">
        <f t="shared" si="196"/>
        <v>17.285714285714285</v>
      </c>
      <c r="Q659" s="111" t="s">
        <v>764</v>
      </c>
      <c r="R659" s="111" t="s">
        <v>1701</v>
      </c>
      <c r="S659" s="111">
        <v>0</v>
      </c>
      <c r="T659" s="146" t="s">
        <v>3393</v>
      </c>
      <c r="U659" s="120"/>
      <c r="V659" s="121">
        <f t="shared" si="178"/>
        <v>-1521.9</v>
      </c>
      <c r="W659" s="122">
        <f t="shared" si="179"/>
        <v>0</v>
      </c>
      <c r="X659" s="123">
        <f t="shared" si="180"/>
        <v>0</v>
      </c>
      <c r="Y659" s="123">
        <f t="shared" si="181"/>
        <v>0</v>
      </c>
      <c r="Z659" s="123">
        <f t="shared" si="182"/>
        <v>17.285714285714285</v>
      </c>
      <c r="AA659" s="111" t="s">
        <v>3366</v>
      </c>
      <c r="AB659" s="111" t="str">
        <f t="shared" si="186"/>
        <v>PRÓXIMA A VENCER</v>
      </c>
      <c r="AC659" s="111" t="str">
        <f t="shared" si="187"/>
        <v>PRÓXIMO A VENCER</v>
      </c>
      <c r="AD659" s="111" t="str">
        <f t="shared" si="188"/>
        <v>EN EJECUCIÓN</v>
      </c>
      <c r="AE659" s="112" t="s">
        <v>955</v>
      </c>
      <c r="AF659" s="98" t="str">
        <f t="shared" si="189"/>
        <v>H3AF2020</v>
      </c>
      <c r="AG659" s="78">
        <f t="shared" si="190"/>
        <v>1</v>
      </c>
      <c r="AH659" s="78" t="str">
        <f t="shared" si="191"/>
        <v>H3AF2020 - 1</v>
      </c>
      <c r="AI659" s="92">
        <f t="shared" si="192"/>
        <v>2</v>
      </c>
      <c r="AJ659" s="92">
        <f t="shared" si="193"/>
        <v>2</v>
      </c>
      <c r="AK659" s="92" t="str">
        <f t="shared" si="194"/>
        <v>H3AF2020.</v>
      </c>
      <c r="AL659" s="92" t="str">
        <f t="shared" si="195"/>
        <v>H3AF2020</v>
      </c>
      <c r="AM659" s="83"/>
      <c r="AN659" s="84"/>
      <c r="AO659" s="77"/>
    </row>
    <row r="660" spans="1:41" s="11" customFormat="1" ht="291.95" customHeight="1" x14ac:dyDescent="0.2">
      <c r="A660" s="110">
        <f>IF(ISBLANK(F660),"",COUNTA($F$2:F660))</f>
        <v>486</v>
      </c>
      <c r="B660" s="111">
        <f t="shared" si="197"/>
        <v>659</v>
      </c>
      <c r="C660" s="111">
        <v>2021</v>
      </c>
      <c r="D660" s="111" t="s">
        <v>2500</v>
      </c>
      <c r="E660" s="111" t="s">
        <v>637</v>
      </c>
      <c r="F660" s="111" t="s">
        <v>407</v>
      </c>
      <c r="G660" s="112" t="s">
        <v>763</v>
      </c>
      <c r="H660" s="146" t="s">
        <v>3506</v>
      </c>
      <c r="I660" s="146" t="s">
        <v>962</v>
      </c>
      <c r="J660" s="154" t="s">
        <v>3363</v>
      </c>
      <c r="K660" s="154" t="s">
        <v>3364</v>
      </c>
      <c r="L660" s="111" t="s">
        <v>3365</v>
      </c>
      <c r="M660" s="111">
        <v>1</v>
      </c>
      <c r="N660" s="155">
        <v>45566</v>
      </c>
      <c r="O660" s="155">
        <v>45657</v>
      </c>
      <c r="P660" s="118">
        <f t="shared" si="196"/>
        <v>13</v>
      </c>
      <c r="Q660" s="111" t="s">
        <v>764</v>
      </c>
      <c r="R660" s="111" t="s">
        <v>1701</v>
      </c>
      <c r="S660" s="111">
        <v>0</v>
      </c>
      <c r="T660" s="146" t="s">
        <v>3393</v>
      </c>
      <c r="U660" s="120"/>
      <c r="V660" s="121">
        <f t="shared" si="178"/>
        <v>-1521.9</v>
      </c>
      <c r="W660" s="122">
        <f t="shared" si="179"/>
        <v>0</v>
      </c>
      <c r="X660" s="123">
        <f t="shared" si="180"/>
        <v>0</v>
      </c>
      <c r="Y660" s="123">
        <f t="shared" si="181"/>
        <v>0</v>
      </c>
      <c r="Z660" s="123">
        <f t="shared" si="182"/>
        <v>13</v>
      </c>
      <c r="AA660" s="111" t="s">
        <v>3366</v>
      </c>
      <c r="AB660" s="111" t="str">
        <f t="shared" si="186"/>
        <v>PRÓXIMA A VENCER</v>
      </c>
      <c r="AC660" s="111" t="str">
        <f t="shared" si="187"/>
        <v>PRÓXIMO A VENCER</v>
      </c>
      <c r="AD660" s="111" t="str">
        <f t="shared" si="188"/>
        <v>EN EJECUCIÓN</v>
      </c>
      <c r="AE660" s="112" t="s">
        <v>955</v>
      </c>
      <c r="AF660" s="98" t="str">
        <f t="shared" si="189"/>
        <v>H4AF2020</v>
      </c>
      <c r="AG660" s="78">
        <f t="shared" si="190"/>
        <v>1</v>
      </c>
      <c r="AH660" s="78" t="str">
        <f t="shared" si="191"/>
        <v>H4AF2020 - 1</v>
      </c>
      <c r="AI660" s="92">
        <f t="shared" si="192"/>
        <v>2</v>
      </c>
      <c r="AJ660" s="92">
        <f t="shared" si="193"/>
        <v>2</v>
      </c>
      <c r="AK660" s="92" t="str">
        <f t="shared" si="194"/>
        <v>H4AF2020.</v>
      </c>
      <c r="AL660" s="92" t="str">
        <f t="shared" si="195"/>
        <v>H4AF2020</v>
      </c>
      <c r="AM660" s="83"/>
      <c r="AN660" s="84"/>
      <c r="AO660" s="77"/>
    </row>
    <row r="661" spans="1:41" s="11" customFormat="1" ht="291.95" customHeight="1" x14ac:dyDescent="0.2">
      <c r="A661" s="110">
        <f>IF(ISBLANK(F661),"",COUNTA($F$2:F661))</f>
        <v>487</v>
      </c>
      <c r="B661" s="111">
        <f t="shared" si="197"/>
        <v>660</v>
      </c>
      <c r="C661" s="111">
        <v>2021</v>
      </c>
      <c r="D661" s="111" t="s">
        <v>2500</v>
      </c>
      <c r="E661" s="111" t="s">
        <v>408</v>
      </c>
      <c r="F661" s="111" t="s">
        <v>408</v>
      </c>
      <c r="G661" s="112" t="s">
        <v>759</v>
      </c>
      <c r="H661" s="146" t="s">
        <v>1113</v>
      </c>
      <c r="I661" s="146" t="s">
        <v>963</v>
      </c>
      <c r="J661" s="154" t="s">
        <v>964</v>
      </c>
      <c r="K661" s="154" t="s">
        <v>965</v>
      </c>
      <c r="L661" s="111" t="s">
        <v>966</v>
      </c>
      <c r="M661" s="111">
        <v>1</v>
      </c>
      <c r="N661" s="155">
        <v>44410</v>
      </c>
      <c r="O661" s="155">
        <v>44530</v>
      </c>
      <c r="P661" s="118">
        <f t="shared" si="196"/>
        <v>17.142857142857142</v>
      </c>
      <c r="Q661" s="111" t="s">
        <v>1294</v>
      </c>
      <c r="R661" s="111" t="s">
        <v>1822</v>
      </c>
      <c r="S661" s="111">
        <v>1</v>
      </c>
      <c r="T661" s="119"/>
      <c r="U661" s="120">
        <v>45286</v>
      </c>
      <c r="V661" s="121">
        <f t="shared" si="178"/>
        <v>25.2</v>
      </c>
      <c r="W661" s="122">
        <f t="shared" si="179"/>
        <v>100</v>
      </c>
      <c r="X661" s="123">
        <f t="shared" si="180"/>
        <v>17.142857142857142</v>
      </c>
      <c r="Y661" s="123">
        <f t="shared" si="181"/>
        <v>17.142857142857142</v>
      </c>
      <c r="Z661" s="123">
        <f t="shared" si="182"/>
        <v>17.142857142857142</v>
      </c>
      <c r="AA661" s="111"/>
      <c r="AB661" s="111" t="str">
        <f t="shared" si="186"/>
        <v>CUMPLIDA</v>
      </c>
      <c r="AC661" s="111" t="str">
        <f t="shared" si="187"/>
        <v>CUMPLIDO</v>
      </c>
      <c r="AD661" s="111" t="str">
        <f t="shared" si="188"/>
        <v>CUMPLIDA PENDIENTE DE REVISIÓN DE LA CGR</v>
      </c>
      <c r="AE661" s="112" t="s">
        <v>955</v>
      </c>
      <c r="AF661" s="98" t="str">
        <f t="shared" si="189"/>
        <v>H5AF2020</v>
      </c>
      <c r="AG661" s="78">
        <f t="shared" si="190"/>
        <v>1</v>
      </c>
      <c r="AH661" s="78" t="str">
        <f t="shared" si="191"/>
        <v>H5AF2020 - 1</v>
      </c>
      <c r="AI661" s="92">
        <f t="shared" si="192"/>
        <v>5</v>
      </c>
      <c r="AJ661" s="92">
        <f t="shared" si="193"/>
        <v>5</v>
      </c>
      <c r="AK661" s="92" t="str">
        <f t="shared" si="194"/>
        <v>H5AF2020.</v>
      </c>
      <c r="AL661" s="92" t="str">
        <f t="shared" si="195"/>
        <v>H5AF2020</v>
      </c>
      <c r="AM661" s="83"/>
      <c r="AN661" s="84"/>
      <c r="AO661" s="77"/>
    </row>
    <row r="662" spans="1:41" s="11" customFormat="1" ht="291.95" customHeight="1" x14ac:dyDescent="0.2">
      <c r="A662" s="110">
        <f>IF(ISBLANK(F662),"",COUNTA($F$2:F662))</f>
        <v>488</v>
      </c>
      <c r="B662" s="111">
        <f t="shared" si="197"/>
        <v>661</v>
      </c>
      <c r="C662" s="111">
        <v>2021</v>
      </c>
      <c r="D662" s="111" t="s">
        <v>2500</v>
      </c>
      <c r="E662" s="111" t="s">
        <v>408</v>
      </c>
      <c r="F662" s="111" t="s">
        <v>408</v>
      </c>
      <c r="G662" s="112" t="s">
        <v>763</v>
      </c>
      <c r="H662" s="146" t="s">
        <v>1114</v>
      </c>
      <c r="I662" s="146" t="s">
        <v>967</v>
      </c>
      <c r="J662" s="154" t="s">
        <v>3394</v>
      </c>
      <c r="K662" s="154" t="s">
        <v>3395</v>
      </c>
      <c r="L662" s="111" t="s">
        <v>3396</v>
      </c>
      <c r="M662" s="111">
        <v>1</v>
      </c>
      <c r="N662" s="155">
        <v>45596</v>
      </c>
      <c r="O662" s="155">
        <v>45657</v>
      </c>
      <c r="P662" s="118">
        <f t="shared" si="196"/>
        <v>8.7142857142857135</v>
      </c>
      <c r="Q662" s="111" t="s">
        <v>764</v>
      </c>
      <c r="R662" s="111" t="s">
        <v>1701</v>
      </c>
      <c r="S662" s="111">
        <v>0</v>
      </c>
      <c r="T662" s="146" t="s">
        <v>3397</v>
      </c>
      <c r="U662" s="120"/>
      <c r="V662" s="121">
        <f t="shared" si="178"/>
        <v>-1521.9</v>
      </c>
      <c r="W662" s="122">
        <f t="shared" si="179"/>
        <v>0</v>
      </c>
      <c r="X662" s="123">
        <f t="shared" si="180"/>
        <v>0</v>
      </c>
      <c r="Y662" s="123">
        <f t="shared" si="181"/>
        <v>0</v>
      </c>
      <c r="Z662" s="123">
        <f t="shared" si="182"/>
        <v>8.7142857142857135</v>
      </c>
      <c r="AA662" s="111" t="s">
        <v>3366</v>
      </c>
      <c r="AB662" s="111" t="str">
        <f t="shared" si="186"/>
        <v>PRÓXIMA A VENCER</v>
      </c>
      <c r="AC662" s="111" t="str">
        <f t="shared" si="187"/>
        <v>PRÓXIMO A VENCER</v>
      </c>
      <c r="AD662" s="111" t="str">
        <f t="shared" si="188"/>
        <v>EN EJECUCIÓN</v>
      </c>
      <c r="AE662" s="112" t="s">
        <v>955</v>
      </c>
      <c r="AF662" s="98" t="str">
        <f t="shared" si="189"/>
        <v>H6AF2020</v>
      </c>
      <c r="AG662" s="78">
        <f t="shared" si="190"/>
        <v>1</v>
      </c>
      <c r="AH662" s="78" t="str">
        <f t="shared" si="191"/>
        <v>H6AF2020 - 1</v>
      </c>
      <c r="AI662" s="92">
        <f t="shared" si="192"/>
        <v>2</v>
      </c>
      <c r="AJ662" s="92">
        <f t="shared" si="193"/>
        <v>2</v>
      </c>
      <c r="AK662" s="92" t="str">
        <f t="shared" si="194"/>
        <v>H6AF2020.</v>
      </c>
      <c r="AL662" s="92" t="str">
        <f t="shared" si="195"/>
        <v>H6AF2020</v>
      </c>
      <c r="AM662" s="83"/>
      <c r="AN662" s="84"/>
      <c r="AO662" s="77"/>
    </row>
    <row r="663" spans="1:41" s="11" customFormat="1" ht="291.95" customHeight="1" x14ac:dyDescent="0.2">
      <c r="A663" s="110">
        <f>IF(ISBLANK(F663),"",COUNTA($F$2:F663))</f>
        <v>489</v>
      </c>
      <c r="B663" s="111">
        <f t="shared" si="197"/>
        <v>662</v>
      </c>
      <c r="C663" s="111">
        <v>2021</v>
      </c>
      <c r="D663" s="111" t="s">
        <v>2500</v>
      </c>
      <c r="E663" s="111" t="s">
        <v>408</v>
      </c>
      <c r="F663" s="111" t="s">
        <v>408</v>
      </c>
      <c r="G663" s="112" t="s">
        <v>763</v>
      </c>
      <c r="H663" s="146" t="s">
        <v>1115</v>
      </c>
      <c r="I663" s="146" t="s">
        <v>968</v>
      </c>
      <c r="J663" s="154" t="s">
        <v>3398</v>
      </c>
      <c r="K663" s="154" t="s">
        <v>3395</v>
      </c>
      <c r="L663" s="111" t="s">
        <v>3396</v>
      </c>
      <c r="M663" s="111">
        <v>1</v>
      </c>
      <c r="N663" s="155">
        <v>45596</v>
      </c>
      <c r="O663" s="155">
        <v>45657</v>
      </c>
      <c r="P663" s="118">
        <f t="shared" si="196"/>
        <v>8.7142857142857135</v>
      </c>
      <c r="Q663" s="111" t="s">
        <v>764</v>
      </c>
      <c r="R663" s="111" t="s">
        <v>1701</v>
      </c>
      <c r="S663" s="111">
        <v>0</v>
      </c>
      <c r="T663" s="146" t="s">
        <v>3393</v>
      </c>
      <c r="U663" s="120"/>
      <c r="V663" s="121">
        <f t="shared" si="178"/>
        <v>-1521.9</v>
      </c>
      <c r="W663" s="122">
        <f t="shared" si="179"/>
        <v>0</v>
      </c>
      <c r="X663" s="123">
        <f t="shared" si="180"/>
        <v>0</v>
      </c>
      <c r="Y663" s="123">
        <f t="shared" si="181"/>
        <v>0</v>
      </c>
      <c r="Z663" s="123">
        <f t="shared" si="182"/>
        <v>8.7142857142857135</v>
      </c>
      <c r="AA663" s="111" t="s">
        <v>3366</v>
      </c>
      <c r="AB663" s="111" t="str">
        <f t="shared" si="186"/>
        <v>PRÓXIMA A VENCER</v>
      </c>
      <c r="AC663" s="111" t="str">
        <f t="shared" si="187"/>
        <v>PRÓXIMO A VENCER</v>
      </c>
      <c r="AD663" s="111" t="str">
        <f t="shared" si="188"/>
        <v>EN EJECUCIÓN</v>
      </c>
      <c r="AE663" s="112" t="s">
        <v>955</v>
      </c>
      <c r="AF663" s="98" t="str">
        <f t="shared" si="189"/>
        <v>H7AF2020</v>
      </c>
      <c r="AG663" s="78">
        <f t="shared" si="190"/>
        <v>1</v>
      </c>
      <c r="AH663" s="78" t="str">
        <f t="shared" si="191"/>
        <v>H7AF2020 - 1</v>
      </c>
      <c r="AI663" s="92">
        <f t="shared" si="192"/>
        <v>2</v>
      </c>
      <c r="AJ663" s="92">
        <f t="shared" si="193"/>
        <v>2</v>
      </c>
      <c r="AK663" s="92" t="str">
        <f t="shared" si="194"/>
        <v>H7AF2020.</v>
      </c>
      <c r="AL663" s="92" t="str">
        <f t="shared" si="195"/>
        <v>H7AF2020</v>
      </c>
      <c r="AM663" s="83"/>
      <c r="AN663" s="84"/>
      <c r="AO663" s="77"/>
    </row>
    <row r="664" spans="1:41" s="11" customFormat="1" ht="291.95" customHeight="1" x14ac:dyDescent="0.2">
      <c r="A664" s="110">
        <f>IF(ISBLANK(F664),"",COUNTA($F$2:F664))</f>
        <v>490</v>
      </c>
      <c r="B664" s="111">
        <f t="shared" si="197"/>
        <v>663</v>
      </c>
      <c r="C664" s="111">
        <v>2021</v>
      </c>
      <c r="D664" s="111" t="s">
        <v>2498</v>
      </c>
      <c r="E664" s="111" t="s">
        <v>637</v>
      </c>
      <c r="F664" s="111" t="s">
        <v>771</v>
      </c>
      <c r="G664" s="112" t="s">
        <v>759</v>
      </c>
      <c r="H664" s="146" t="s">
        <v>1116</v>
      </c>
      <c r="I664" s="146" t="s">
        <v>969</v>
      </c>
      <c r="J664" s="154" t="s">
        <v>970</v>
      </c>
      <c r="K664" s="154" t="s">
        <v>970</v>
      </c>
      <c r="L664" s="111" t="s">
        <v>971</v>
      </c>
      <c r="M664" s="111">
        <v>1</v>
      </c>
      <c r="N664" s="155">
        <v>44407</v>
      </c>
      <c r="O664" s="155">
        <v>44772</v>
      </c>
      <c r="P664" s="118">
        <f t="shared" si="196"/>
        <v>52.142857142857146</v>
      </c>
      <c r="Q664" s="111" t="s">
        <v>1051</v>
      </c>
      <c r="R664" s="145" t="s">
        <v>1721</v>
      </c>
      <c r="S664" s="111">
        <v>1</v>
      </c>
      <c r="T664" s="146" t="s">
        <v>720</v>
      </c>
      <c r="U664" s="120">
        <v>44962</v>
      </c>
      <c r="V664" s="121">
        <f t="shared" si="178"/>
        <v>6.333333333333333</v>
      </c>
      <c r="W664" s="122">
        <f t="shared" si="179"/>
        <v>100</v>
      </c>
      <c r="X664" s="123">
        <f t="shared" si="180"/>
        <v>52.142857142857146</v>
      </c>
      <c r="Y664" s="123">
        <f t="shared" si="181"/>
        <v>52.142857142857146</v>
      </c>
      <c r="Z664" s="123">
        <f t="shared" si="182"/>
        <v>52.142857142857146</v>
      </c>
      <c r="AA664" s="111"/>
      <c r="AB664" s="111" t="str">
        <f t="shared" si="186"/>
        <v>CUMPLIDA</v>
      </c>
      <c r="AC664" s="111" t="str">
        <f t="shared" si="187"/>
        <v>CUMPLIDO</v>
      </c>
      <c r="AD664" s="111" t="str">
        <f t="shared" si="188"/>
        <v>CUMPLIDA PENDIENTE DE REVISIÓN DE LA CGR</v>
      </c>
      <c r="AE664" s="112" t="s">
        <v>955</v>
      </c>
      <c r="AF664" s="98" t="str">
        <f t="shared" si="189"/>
        <v>H8AF2020</v>
      </c>
      <c r="AG664" s="78">
        <f t="shared" si="190"/>
        <v>1</v>
      </c>
      <c r="AH664" s="78" t="str">
        <f t="shared" si="191"/>
        <v>H8AF2020 - 1</v>
      </c>
      <c r="AI664" s="92">
        <f t="shared" si="192"/>
        <v>5</v>
      </c>
      <c r="AJ664" s="92">
        <f t="shared" si="193"/>
        <v>5</v>
      </c>
      <c r="AK664" s="92" t="str">
        <f t="shared" si="194"/>
        <v>H8AF2020.</v>
      </c>
      <c r="AL664" s="92" t="str">
        <f t="shared" si="195"/>
        <v>H8AF2020</v>
      </c>
      <c r="AM664" s="83"/>
      <c r="AN664" s="84"/>
      <c r="AO664" s="77"/>
    </row>
    <row r="665" spans="1:41" s="11" customFormat="1" ht="291.95" customHeight="1" x14ac:dyDescent="0.2">
      <c r="A665" s="110">
        <f>IF(ISBLANK(F665),"",COUNTA($F$2:F665))</f>
        <v>491</v>
      </c>
      <c r="B665" s="111">
        <f t="shared" si="197"/>
        <v>664</v>
      </c>
      <c r="C665" s="111">
        <v>2021</v>
      </c>
      <c r="D665" s="111" t="s">
        <v>2498</v>
      </c>
      <c r="E665" s="111" t="s">
        <v>2466</v>
      </c>
      <c r="F665" s="112" t="s">
        <v>2457</v>
      </c>
      <c r="G665" s="112" t="s">
        <v>759</v>
      </c>
      <c r="H665" s="146" t="s">
        <v>1117</v>
      </c>
      <c r="I665" s="146" t="s">
        <v>972</v>
      </c>
      <c r="J665" s="154" t="s">
        <v>970</v>
      </c>
      <c r="K665" s="154" t="s">
        <v>970</v>
      </c>
      <c r="L665" s="111" t="s">
        <v>971</v>
      </c>
      <c r="M665" s="111">
        <v>1</v>
      </c>
      <c r="N665" s="155">
        <v>44407</v>
      </c>
      <c r="O665" s="155">
        <v>44772</v>
      </c>
      <c r="P665" s="118">
        <f t="shared" si="196"/>
        <v>52.142857142857146</v>
      </c>
      <c r="Q665" s="111" t="s">
        <v>1051</v>
      </c>
      <c r="R665" s="145" t="s">
        <v>1721</v>
      </c>
      <c r="S665" s="111">
        <v>1</v>
      </c>
      <c r="T665" s="146" t="s">
        <v>720</v>
      </c>
      <c r="U665" s="120">
        <v>44962</v>
      </c>
      <c r="V665" s="121">
        <f t="shared" si="178"/>
        <v>6.333333333333333</v>
      </c>
      <c r="W665" s="122">
        <f t="shared" si="179"/>
        <v>100</v>
      </c>
      <c r="X665" s="123">
        <f t="shared" si="180"/>
        <v>52.142857142857146</v>
      </c>
      <c r="Y665" s="123">
        <f t="shared" si="181"/>
        <v>52.142857142857146</v>
      </c>
      <c r="Z665" s="123">
        <f t="shared" si="182"/>
        <v>52.142857142857146</v>
      </c>
      <c r="AA665" s="111"/>
      <c r="AB665" s="111" t="str">
        <f t="shared" si="186"/>
        <v>CUMPLIDA</v>
      </c>
      <c r="AC665" s="111" t="str">
        <f t="shared" si="187"/>
        <v>CUMPLIDO</v>
      </c>
      <c r="AD665" s="111" t="str">
        <f t="shared" si="188"/>
        <v>CUMPLIDA PENDIENTE DE REVISIÓN DE LA CGR</v>
      </c>
      <c r="AE665" s="112" t="s">
        <v>955</v>
      </c>
      <c r="AF665" s="98" t="str">
        <f t="shared" si="189"/>
        <v>H9AF2020</v>
      </c>
      <c r="AG665" s="78">
        <f t="shared" si="190"/>
        <v>1</v>
      </c>
      <c r="AH665" s="78" t="str">
        <f t="shared" si="191"/>
        <v>H9AF2020 - 1</v>
      </c>
      <c r="AI665" s="92">
        <f t="shared" si="192"/>
        <v>5</v>
      </c>
      <c r="AJ665" s="92">
        <f t="shared" si="193"/>
        <v>5</v>
      </c>
      <c r="AK665" s="92" t="str">
        <f t="shared" si="194"/>
        <v>H9AF2020.</v>
      </c>
      <c r="AL665" s="92" t="str">
        <f t="shared" si="195"/>
        <v>H9AF2020</v>
      </c>
      <c r="AM665" s="83"/>
      <c r="AN665" s="84"/>
      <c r="AO665" s="77"/>
    </row>
    <row r="666" spans="1:41" s="11" customFormat="1" ht="291.95" customHeight="1" x14ac:dyDescent="0.2">
      <c r="A666" s="110">
        <f>IF(ISBLANK(F666),"",COUNTA($F$2:F666))</f>
        <v>492</v>
      </c>
      <c r="B666" s="111">
        <f t="shared" si="197"/>
        <v>665</v>
      </c>
      <c r="C666" s="111">
        <v>2021</v>
      </c>
      <c r="D666" s="111" t="s">
        <v>2498</v>
      </c>
      <c r="E666" s="111" t="s">
        <v>408</v>
      </c>
      <c r="F666" s="111" t="s">
        <v>408</v>
      </c>
      <c r="G666" s="112" t="s">
        <v>773</v>
      </c>
      <c r="H666" s="146" t="s">
        <v>1118</v>
      </c>
      <c r="I666" s="146" t="s">
        <v>973</v>
      </c>
      <c r="J666" s="154" t="s">
        <v>974</v>
      </c>
      <c r="K666" s="154" t="s">
        <v>975</v>
      </c>
      <c r="L666" s="154" t="s">
        <v>976</v>
      </c>
      <c r="M666" s="111">
        <v>1</v>
      </c>
      <c r="N666" s="155">
        <v>44409</v>
      </c>
      <c r="O666" s="155">
        <v>44561</v>
      </c>
      <c r="P666" s="118">
        <f t="shared" si="196"/>
        <v>21.714285714285715</v>
      </c>
      <c r="Q666" s="111" t="s">
        <v>1049</v>
      </c>
      <c r="R666" s="145" t="s">
        <v>1739</v>
      </c>
      <c r="S666" s="111">
        <v>0</v>
      </c>
      <c r="T666" s="146" t="s">
        <v>720</v>
      </c>
      <c r="U666" s="120"/>
      <c r="V666" s="121">
        <f t="shared" si="178"/>
        <v>-1485.3666666666666</v>
      </c>
      <c r="W666" s="122">
        <f t="shared" si="179"/>
        <v>0</v>
      </c>
      <c r="X666" s="123">
        <f t="shared" si="180"/>
        <v>0</v>
      </c>
      <c r="Y666" s="123">
        <f t="shared" si="181"/>
        <v>0</v>
      </c>
      <c r="Z666" s="123">
        <f t="shared" si="182"/>
        <v>21.714285714285715</v>
      </c>
      <c r="AA666" s="111"/>
      <c r="AB666" s="111" t="str">
        <f t="shared" si="186"/>
        <v>VENCIDA</v>
      </c>
      <c r="AC666" s="111" t="str">
        <f t="shared" si="187"/>
        <v>VENCIDO</v>
      </c>
      <c r="AD666" s="111" t="str">
        <f t="shared" si="188"/>
        <v>VENCIDA</v>
      </c>
      <c r="AE666" s="112" t="s">
        <v>955</v>
      </c>
      <c r="AF666" s="98" t="str">
        <f t="shared" si="189"/>
        <v>H10AF2020</v>
      </c>
      <c r="AG666" s="78">
        <f t="shared" si="190"/>
        <v>1</v>
      </c>
      <c r="AH666" s="78" t="str">
        <f t="shared" si="191"/>
        <v>H10AF2020 - 1</v>
      </c>
      <c r="AI666" s="92">
        <f t="shared" si="192"/>
        <v>1</v>
      </c>
      <c r="AJ666" s="92">
        <f t="shared" si="193"/>
        <v>1</v>
      </c>
      <c r="AK666" s="92" t="str">
        <f t="shared" si="194"/>
        <v>H10AF2020.</v>
      </c>
      <c r="AL666" s="92" t="str">
        <f t="shared" si="195"/>
        <v>H10AF2020</v>
      </c>
      <c r="AM666" s="83"/>
      <c r="AN666" s="84"/>
      <c r="AO666" s="77"/>
    </row>
    <row r="667" spans="1:41" s="11" customFormat="1" ht="291.95" customHeight="1" x14ac:dyDescent="0.2">
      <c r="A667" s="110">
        <f>IF(ISBLANK(F667),"",COUNTA($F$2:F667))</f>
        <v>493</v>
      </c>
      <c r="B667" s="111">
        <f t="shared" si="197"/>
        <v>666</v>
      </c>
      <c r="C667" s="111">
        <v>2021</v>
      </c>
      <c r="D667" s="111" t="s">
        <v>2496</v>
      </c>
      <c r="E667" s="111" t="s">
        <v>408</v>
      </c>
      <c r="F667" s="111" t="s">
        <v>408</v>
      </c>
      <c r="G667" s="112" t="s">
        <v>841</v>
      </c>
      <c r="H667" s="146" t="s">
        <v>1119</v>
      </c>
      <c r="I667" s="146" t="s">
        <v>977</v>
      </c>
      <c r="J667" s="154" t="s">
        <v>3372</v>
      </c>
      <c r="K667" s="154" t="s">
        <v>3373</v>
      </c>
      <c r="L667" s="111" t="s">
        <v>3374</v>
      </c>
      <c r="M667" s="110">
        <v>2</v>
      </c>
      <c r="N667" s="162">
        <v>45566</v>
      </c>
      <c r="O667" s="162">
        <v>45657</v>
      </c>
      <c r="P667" s="118">
        <f t="shared" si="196"/>
        <v>13</v>
      </c>
      <c r="Q667" s="111" t="s">
        <v>1401</v>
      </c>
      <c r="R667" s="111" t="s">
        <v>1734</v>
      </c>
      <c r="S667" s="111">
        <v>0</v>
      </c>
      <c r="T667" s="146" t="s">
        <v>3370</v>
      </c>
      <c r="U667" s="120"/>
      <c r="V667" s="121">
        <f t="shared" si="178"/>
        <v>-1521.9</v>
      </c>
      <c r="W667" s="122">
        <f t="shared" si="179"/>
        <v>0</v>
      </c>
      <c r="X667" s="123">
        <f t="shared" si="180"/>
        <v>0</v>
      </c>
      <c r="Y667" s="123">
        <f t="shared" si="181"/>
        <v>0</v>
      </c>
      <c r="Z667" s="123">
        <f t="shared" si="182"/>
        <v>13</v>
      </c>
      <c r="AA667" s="111" t="s">
        <v>3366</v>
      </c>
      <c r="AB667" s="111" t="str">
        <f t="shared" si="186"/>
        <v>PRÓXIMA A VENCER</v>
      </c>
      <c r="AC667" s="111" t="str">
        <f t="shared" si="187"/>
        <v>PRÓXIMO A VENCER</v>
      </c>
      <c r="AD667" s="111" t="str">
        <f t="shared" si="188"/>
        <v>EN EJECUCIÓN</v>
      </c>
      <c r="AE667" s="112" t="s">
        <v>955</v>
      </c>
      <c r="AF667" s="98" t="str">
        <f t="shared" si="189"/>
        <v>H11AF2020</v>
      </c>
      <c r="AG667" s="78">
        <f t="shared" si="190"/>
        <v>1</v>
      </c>
      <c r="AH667" s="78" t="str">
        <f t="shared" si="191"/>
        <v>H11AF2020 - 1</v>
      </c>
      <c r="AI667" s="92">
        <f t="shared" si="192"/>
        <v>2</v>
      </c>
      <c r="AJ667" s="92">
        <f t="shared" si="193"/>
        <v>2</v>
      </c>
      <c r="AK667" s="92" t="str">
        <f t="shared" si="194"/>
        <v>H11AF2020.</v>
      </c>
      <c r="AL667" s="92" t="str">
        <f t="shared" si="195"/>
        <v>H11AF2020</v>
      </c>
      <c r="AM667" s="83"/>
      <c r="AN667" s="84"/>
      <c r="AO667" s="77"/>
    </row>
    <row r="668" spans="1:41" s="11" customFormat="1" ht="291.95" customHeight="1" x14ac:dyDescent="0.2">
      <c r="A668" s="110">
        <f>IF(ISBLANK(F668),"",COUNTA($F$2:F668))</f>
        <v>494</v>
      </c>
      <c r="B668" s="111">
        <f t="shared" si="197"/>
        <v>667</v>
      </c>
      <c r="C668" s="111">
        <v>2021</v>
      </c>
      <c r="D668" s="111" t="s">
        <v>2496</v>
      </c>
      <c r="E668" s="111" t="s">
        <v>408</v>
      </c>
      <c r="F668" s="111" t="s">
        <v>408</v>
      </c>
      <c r="G668" s="112" t="s">
        <v>841</v>
      </c>
      <c r="H668" s="146" t="s">
        <v>1120</v>
      </c>
      <c r="I668" s="146" t="s">
        <v>980</v>
      </c>
      <c r="J668" s="154" t="s">
        <v>3372</v>
      </c>
      <c r="K668" s="154" t="s">
        <v>3373</v>
      </c>
      <c r="L668" s="111" t="s">
        <v>3374</v>
      </c>
      <c r="M668" s="110">
        <v>2</v>
      </c>
      <c r="N668" s="162">
        <v>45566</v>
      </c>
      <c r="O668" s="162">
        <v>45657</v>
      </c>
      <c r="P668" s="118">
        <f t="shared" si="196"/>
        <v>13</v>
      </c>
      <c r="Q668" s="111" t="s">
        <v>1401</v>
      </c>
      <c r="R668" s="111" t="s">
        <v>1734</v>
      </c>
      <c r="S668" s="111">
        <v>0</v>
      </c>
      <c r="T668" s="146" t="s">
        <v>3399</v>
      </c>
      <c r="U668" s="120"/>
      <c r="V668" s="121">
        <f t="shared" si="178"/>
        <v>-1521.9</v>
      </c>
      <c r="W668" s="122">
        <f t="shared" si="179"/>
        <v>0</v>
      </c>
      <c r="X668" s="123">
        <f t="shared" si="180"/>
        <v>0</v>
      </c>
      <c r="Y668" s="123">
        <f t="shared" si="181"/>
        <v>0</v>
      </c>
      <c r="Z668" s="123">
        <f t="shared" si="182"/>
        <v>13</v>
      </c>
      <c r="AA668" s="111" t="s">
        <v>3366</v>
      </c>
      <c r="AB668" s="111" t="str">
        <f t="shared" si="186"/>
        <v>PRÓXIMA A VENCER</v>
      </c>
      <c r="AC668" s="111" t="str">
        <f t="shared" si="187"/>
        <v>PRÓXIMO A VENCER</v>
      </c>
      <c r="AD668" s="111" t="str">
        <f t="shared" si="188"/>
        <v>EN EJECUCIÓN</v>
      </c>
      <c r="AE668" s="112" t="s">
        <v>955</v>
      </c>
      <c r="AF668" s="98" t="str">
        <f t="shared" si="189"/>
        <v>H12AF2020</v>
      </c>
      <c r="AG668" s="78">
        <f t="shared" si="190"/>
        <v>1</v>
      </c>
      <c r="AH668" s="78" t="str">
        <f t="shared" si="191"/>
        <v>H12AF2020 - 1</v>
      </c>
      <c r="AI668" s="92">
        <f t="shared" si="192"/>
        <v>2</v>
      </c>
      <c r="AJ668" s="92">
        <f t="shared" si="193"/>
        <v>2</v>
      </c>
      <c r="AK668" s="92" t="str">
        <f t="shared" si="194"/>
        <v>H12AF2020.</v>
      </c>
      <c r="AL668" s="92" t="str">
        <f t="shared" si="195"/>
        <v>H12AF2020</v>
      </c>
      <c r="AM668" s="83"/>
      <c r="AN668" s="84"/>
      <c r="AO668" s="77"/>
    </row>
    <row r="669" spans="1:41" s="11" customFormat="1" ht="291.95" customHeight="1" x14ac:dyDescent="0.2">
      <c r="A669" s="110">
        <f>IF(ISBLANK(F669),"",COUNTA($F$2:F669))</f>
        <v>495</v>
      </c>
      <c r="B669" s="111">
        <f t="shared" si="197"/>
        <v>668</v>
      </c>
      <c r="C669" s="111">
        <v>2021</v>
      </c>
      <c r="D669" s="111" t="s">
        <v>2496</v>
      </c>
      <c r="E669" s="111" t="s">
        <v>2469</v>
      </c>
      <c r="F669" s="111" t="s">
        <v>473</v>
      </c>
      <c r="G669" s="112" t="s">
        <v>841</v>
      </c>
      <c r="H669" s="146" t="s">
        <v>1121</v>
      </c>
      <c r="I669" s="146" t="s">
        <v>981</v>
      </c>
      <c r="J669" s="154" t="s">
        <v>3372</v>
      </c>
      <c r="K669" s="154" t="s">
        <v>3373</v>
      </c>
      <c r="L669" s="111" t="s">
        <v>3374</v>
      </c>
      <c r="M669" s="111">
        <v>2</v>
      </c>
      <c r="N669" s="155">
        <v>45566</v>
      </c>
      <c r="O669" s="155">
        <v>45657</v>
      </c>
      <c r="P669" s="118">
        <f t="shared" si="196"/>
        <v>13</v>
      </c>
      <c r="Q669" s="111" t="s">
        <v>1401</v>
      </c>
      <c r="R669" s="111" t="s">
        <v>1734</v>
      </c>
      <c r="S669" s="111">
        <v>0</v>
      </c>
      <c r="T669" s="146" t="s">
        <v>3399</v>
      </c>
      <c r="U669" s="120"/>
      <c r="V669" s="121">
        <f t="shared" si="178"/>
        <v>-1521.9</v>
      </c>
      <c r="W669" s="122">
        <f t="shared" si="179"/>
        <v>0</v>
      </c>
      <c r="X669" s="123">
        <f t="shared" si="180"/>
        <v>0</v>
      </c>
      <c r="Y669" s="123">
        <f t="shared" si="181"/>
        <v>0</v>
      </c>
      <c r="Z669" s="123">
        <f t="shared" si="182"/>
        <v>13</v>
      </c>
      <c r="AA669" s="111" t="s">
        <v>3366</v>
      </c>
      <c r="AB669" s="111" t="str">
        <f t="shared" si="186"/>
        <v>PRÓXIMA A VENCER</v>
      </c>
      <c r="AC669" s="111" t="str">
        <f t="shared" si="187"/>
        <v>PRÓXIMO A VENCER</v>
      </c>
      <c r="AD669" s="111" t="str">
        <f t="shared" si="188"/>
        <v>EN EJECUCIÓN</v>
      </c>
      <c r="AE669" s="112" t="s">
        <v>955</v>
      </c>
      <c r="AF669" s="98" t="str">
        <f t="shared" si="189"/>
        <v>H13AF2020</v>
      </c>
      <c r="AG669" s="78">
        <f t="shared" si="190"/>
        <v>1</v>
      </c>
      <c r="AH669" s="78" t="str">
        <f t="shared" si="191"/>
        <v>H13AF2020 - 1</v>
      </c>
      <c r="AI669" s="92">
        <f t="shared" si="192"/>
        <v>2</v>
      </c>
      <c r="AJ669" s="92">
        <f t="shared" si="193"/>
        <v>2</v>
      </c>
      <c r="AK669" s="92" t="str">
        <f t="shared" si="194"/>
        <v>H13AF2020.</v>
      </c>
      <c r="AL669" s="92" t="str">
        <f t="shared" si="195"/>
        <v>H13AF2020</v>
      </c>
      <c r="AM669" s="83"/>
      <c r="AN669" s="84"/>
      <c r="AO669" s="77"/>
    </row>
    <row r="670" spans="1:41" s="11" customFormat="1" ht="291.95" customHeight="1" x14ac:dyDescent="0.2">
      <c r="A670" s="110">
        <f>IF(ISBLANK(F670),"",COUNTA($F$2:F670))</f>
        <v>496</v>
      </c>
      <c r="B670" s="111">
        <f t="shared" si="197"/>
        <v>669</v>
      </c>
      <c r="C670" s="111">
        <v>2021</v>
      </c>
      <c r="D670" s="111" t="s">
        <v>2498</v>
      </c>
      <c r="E670" s="111" t="s">
        <v>408</v>
      </c>
      <c r="F670" s="111" t="s">
        <v>408</v>
      </c>
      <c r="G670" s="112" t="s">
        <v>841</v>
      </c>
      <c r="H670" s="146" t="s">
        <v>1122</v>
      </c>
      <c r="I670" s="146" t="s">
        <v>982</v>
      </c>
      <c r="J670" s="154" t="s">
        <v>978</v>
      </c>
      <c r="K670" s="154" t="s">
        <v>979</v>
      </c>
      <c r="L670" s="111" t="s">
        <v>917</v>
      </c>
      <c r="M670" s="111">
        <v>1</v>
      </c>
      <c r="N670" s="155">
        <v>44409</v>
      </c>
      <c r="O670" s="155">
        <v>44561</v>
      </c>
      <c r="P670" s="118">
        <f t="shared" si="196"/>
        <v>21.714285714285715</v>
      </c>
      <c r="Q670" s="111" t="s">
        <v>1992</v>
      </c>
      <c r="R670" s="111" t="s">
        <v>1734</v>
      </c>
      <c r="S670" s="111">
        <v>1</v>
      </c>
      <c r="T670" s="146" t="s">
        <v>2003</v>
      </c>
      <c r="U670" s="120">
        <v>44749</v>
      </c>
      <c r="V670" s="121">
        <f t="shared" si="178"/>
        <v>6.2666666666666666</v>
      </c>
      <c r="W670" s="122">
        <f t="shared" si="179"/>
        <v>100</v>
      </c>
      <c r="X670" s="123">
        <f t="shared" si="180"/>
        <v>21.714285714285715</v>
      </c>
      <c r="Y670" s="123">
        <f t="shared" si="181"/>
        <v>21.714285714285715</v>
      </c>
      <c r="Z670" s="123">
        <f t="shared" si="182"/>
        <v>21.714285714285715</v>
      </c>
      <c r="AA670" s="111"/>
      <c r="AB670" s="111" t="str">
        <f t="shared" si="186"/>
        <v>CUMPLIDA</v>
      </c>
      <c r="AC670" s="111" t="str">
        <f t="shared" si="187"/>
        <v>CUMPLIDO</v>
      </c>
      <c r="AD670" s="111" t="str">
        <f t="shared" si="188"/>
        <v>CUMPLIDA PENDIENTE DE REVISIÓN DE LA CGR</v>
      </c>
      <c r="AE670" s="112" t="s">
        <v>955</v>
      </c>
      <c r="AF670" s="98" t="str">
        <f t="shared" si="189"/>
        <v>H14AF2020</v>
      </c>
      <c r="AG670" s="78">
        <f t="shared" si="190"/>
        <v>1</v>
      </c>
      <c r="AH670" s="78" t="str">
        <f t="shared" si="191"/>
        <v>H14AF2020 - 1</v>
      </c>
      <c r="AI670" s="92">
        <f t="shared" si="192"/>
        <v>5</v>
      </c>
      <c r="AJ670" s="92">
        <f t="shared" si="193"/>
        <v>5</v>
      </c>
      <c r="AK670" s="92" t="str">
        <f t="shared" si="194"/>
        <v>H14AF2020.</v>
      </c>
      <c r="AL670" s="92" t="str">
        <f t="shared" si="195"/>
        <v>H14AF2020</v>
      </c>
      <c r="AM670" s="83"/>
      <c r="AN670" s="84"/>
      <c r="AO670" s="77"/>
    </row>
    <row r="671" spans="1:41" s="11" customFormat="1" ht="291.95" customHeight="1" x14ac:dyDescent="0.2">
      <c r="A671" s="110">
        <f>IF(ISBLANK(F671),"",COUNTA($F$2:F671))</f>
        <v>497</v>
      </c>
      <c r="B671" s="111">
        <f t="shared" si="197"/>
        <v>670</v>
      </c>
      <c r="C671" s="111">
        <v>2021</v>
      </c>
      <c r="D671" s="111" t="s">
        <v>2501</v>
      </c>
      <c r="E671" s="111" t="s">
        <v>408</v>
      </c>
      <c r="F671" s="111" t="s">
        <v>408</v>
      </c>
      <c r="G671" s="112" t="s">
        <v>841</v>
      </c>
      <c r="H671" s="146" t="s">
        <v>1123</v>
      </c>
      <c r="I671" s="146" t="s">
        <v>983</v>
      </c>
      <c r="J671" s="154" t="s">
        <v>3519</v>
      </c>
      <c r="K671" s="154" t="s">
        <v>3520</v>
      </c>
      <c r="L671" s="111" t="s">
        <v>3521</v>
      </c>
      <c r="M671" s="111">
        <v>1</v>
      </c>
      <c r="N671" s="155">
        <v>45627</v>
      </c>
      <c r="O671" s="155">
        <v>45657</v>
      </c>
      <c r="P671" s="118">
        <f t="shared" si="196"/>
        <v>4.2857142857142856</v>
      </c>
      <c r="Q671" s="111" t="s">
        <v>1401</v>
      </c>
      <c r="R671" s="145" t="s">
        <v>1734</v>
      </c>
      <c r="S671" s="111">
        <v>0</v>
      </c>
      <c r="T671" s="146" t="s">
        <v>3522</v>
      </c>
      <c r="U671" s="120"/>
      <c r="V671" s="121">
        <f t="shared" si="178"/>
        <v>-1521.9</v>
      </c>
      <c r="W671" s="122">
        <f t="shared" si="179"/>
        <v>0</v>
      </c>
      <c r="X671" s="123">
        <f t="shared" si="180"/>
        <v>0</v>
      </c>
      <c r="Y671" s="123">
        <f t="shared" si="181"/>
        <v>0</v>
      </c>
      <c r="Z671" s="123">
        <f t="shared" si="182"/>
        <v>4.2857142857142856</v>
      </c>
      <c r="AA671" s="111"/>
      <c r="AB671" s="111" t="str">
        <f t="shared" si="186"/>
        <v>PRÓXIMA A VENCER</v>
      </c>
      <c r="AC671" s="111" t="str">
        <f t="shared" si="187"/>
        <v>PRÓXIMO A VENCER</v>
      </c>
      <c r="AD671" s="111" t="str">
        <f t="shared" si="188"/>
        <v>EN EJECUCIÓN</v>
      </c>
      <c r="AE671" s="112" t="s">
        <v>955</v>
      </c>
      <c r="AF671" s="98" t="str">
        <f t="shared" si="189"/>
        <v>H15AF2020</v>
      </c>
      <c r="AG671" s="78">
        <f t="shared" si="190"/>
        <v>1</v>
      </c>
      <c r="AH671" s="78" t="str">
        <f t="shared" si="191"/>
        <v>H15AF2020 - 1</v>
      </c>
      <c r="AI671" s="92">
        <f t="shared" si="192"/>
        <v>2</v>
      </c>
      <c r="AJ671" s="92">
        <f t="shared" si="193"/>
        <v>2</v>
      </c>
      <c r="AK671" s="92" t="str">
        <f t="shared" si="194"/>
        <v>H15AF2020.</v>
      </c>
      <c r="AL671" s="92" t="str">
        <f t="shared" si="195"/>
        <v>H15AF2020</v>
      </c>
      <c r="AM671" s="83"/>
      <c r="AN671" s="84"/>
      <c r="AO671" s="77"/>
    </row>
    <row r="672" spans="1:41" s="11" customFormat="1" ht="291.95" customHeight="1" x14ac:dyDescent="0.2">
      <c r="A672" s="110">
        <f>IF(ISBLANK(F672),"",COUNTA($F$2:F672))</f>
        <v>498</v>
      </c>
      <c r="B672" s="111">
        <f t="shared" si="197"/>
        <v>671</v>
      </c>
      <c r="C672" s="111">
        <v>2021</v>
      </c>
      <c r="D672" s="111" t="s">
        <v>2497</v>
      </c>
      <c r="E672" s="111" t="s">
        <v>637</v>
      </c>
      <c r="F672" s="111" t="s">
        <v>956</v>
      </c>
      <c r="G672" s="112" t="s">
        <v>594</v>
      </c>
      <c r="H672" s="146" t="s">
        <v>3072</v>
      </c>
      <c r="I672" s="146" t="s">
        <v>984</v>
      </c>
      <c r="J672" s="154" t="s">
        <v>978</v>
      </c>
      <c r="K672" s="154" t="s">
        <v>979</v>
      </c>
      <c r="L672" s="111" t="s">
        <v>917</v>
      </c>
      <c r="M672" s="111">
        <v>1</v>
      </c>
      <c r="N672" s="155">
        <v>44409</v>
      </c>
      <c r="O672" s="155">
        <v>44561</v>
      </c>
      <c r="P672" s="118">
        <f t="shared" si="196"/>
        <v>21.714285714285715</v>
      </c>
      <c r="Q672" s="111" t="s">
        <v>1992</v>
      </c>
      <c r="R672" s="111" t="s">
        <v>1734</v>
      </c>
      <c r="S672" s="111">
        <v>1</v>
      </c>
      <c r="T672" s="146" t="s">
        <v>1993</v>
      </c>
      <c r="U672" s="120">
        <v>44749</v>
      </c>
      <c r="V672" s="121">
        <f t="shared" si="178"/>
        <v>6.2666666666666666</v>
      </c>
      <c r="W672" s="122">
        <f t="shared" si="179"/>
        <v>100</v>
      </c>
      <c r="X672" s="123">
        <f t="shared" si="180"/>
        <v>21.714285714285715</v>
      </c>
      <c r="Y672" s="123">
        <f t="shared" si="181"/>
        <v>21.714285714285715</v>
      </c>
      <c r="Z672" s="123">
        <f t="shared" si="182"/>
        <v>21.714285714285715</v>
      </c>
      <c r="AA672" s="111"/>
      <c r="AB672" s="111" t="str">
        <f t="shared" si="186"/>
        <v>CUMPLIDA</v>
      </c>
      <c r="AC672" s="111" t="str">
        <f t="shared" si="187"/>
        <v>CUMPLIDO</v>
      </c>
      <c r="AD672" s="111" t="str">
        <f t="shared" si="188"/>
        <v>CUMPLIDA PENDIENTE DE REVISIÓN DE LA CGR</v>
      </c>
      <c r="AE672" s="112" t="s">
        <v>955</v>
      </c>
      <c r="AF672" s="98" t="str">
        <f t="shared" si="189"/>
        <v>H16AF2020</v>
      </c>
      <c r="AG672" s="78">
        <f t="shared" si="190"/>
        <v>1</v>
      </c>
      <c r="AH672" s="78" t="str">
        <f t="shared" si="191"/>
        <v>H16AF2020 - 1</v>
      </c>
      <c r="AI672" s="92">
        <f t="shared" si="192"/>
        <v>5</v>
      </c>
      <c r="AJ672" s="92">
        <f t="shared" si="193"/>
        <v>5</v>
      </c>
      <c r="AK672" s="92" t="str">
        <f t="shared" si="194"/>
        <v>H16AF2020.</v>
      </c>
      <c r="AL672" s="92" t="str">
        <f t="shared" si="195"/>
        <v>H16AF2020</v>
      </c>
      <c r="AM672" s="83"/>
      <c r="AN672" s="84"/>
      <c r="AO672" s="77"/>
    </row>
    <row r="673" spans="1:41" s="11" customFormat="1" ht="291.95" customHeight="1" x14ac:dyDescent="0.2">
      <c r="A673" s="110">
        <f>IF(ISBLANK(F673),"",COUNTA($F$2:F673))</f>
        <v>499</v>
      </c>
      <c r="B673" s="111">
        <f t="shared" si="197"/>
        <v>672</v>
      </c>
      <c r="C673" s="111">
        <v>2021</v>
      </c>
      <c r="D673" s="111" t="s">
        <v>2496</v>
      </c>
      <c r="E673" s="111" t="s">
        <v>408</v>
      </c>
      <c r="F673" s="111" t="s">
        <v>408</v>
      </c>
      <c r="G673" s="112" t="s">
        <v>594</v>
      </c>
      <c r="H673" s="146" t="s">
        <v>1124</v>
      </c>
      <c r="I673" s="146" t="s">
        <v>985</v>
      </c>
      <c r="J673" s="154" t="s">
        <v>3061</v>
      </c>
      <c r="K673" s="154" t="s">
        <v>3062</v>
      </c>
      <c r="L673" s="111" t="s">
        <v>2723</v>
      </c>
      <c r="M673" s="111">
        <v>1</v>
      </c>
      <c r="N673" s="155">
        <v>45437</v>
      </c>
      <c r="O673" s="155">
        <v>45657</v>
      </c>
      <c r="P673" s="118">
        <f t="shared" si="196"/>
        <v>31.428571428571427</v>
      </c>
      <c r="Q673" s="111" t="s">
        <v>1053</v>
      </c>
      <c r="R673" s="111" t="s">
        <v>1734</v>
      </c>
      <c r="S673" s="111">
        <v>1</v>
      </c>
      <c r="T673" s="146" t="s">
        <v>2745</v>
      </c>
      <c r="U673" s="120">
        <v>45572</v>
      </c>
      <c r="V673" s="121">
        <f t="shared" si="178"/>
        <v>-2.8333333333333335</v>
      </c>
      <c r="W673" s="122">
        <f t="shared" si="179"/>
        <v>100</v>
      </c>
      <c r="X673" s="123">
        <f t="shared" si="180"/>
        <v>31.428571428571427</v>
      </c>
      <c r="Y673" s="123">
        <f t="shared" si="181"/>
        <v>31.428571428571427</v>
      </c>
      <c r="Z673" s="123">
        <f t="shared" si="182"/>
        <v>31.428571428571427</v>
      </c>
      <c r="AA673" s="111"/>
      <c r="AB673" s="111" t="str">
        <f t="shared" si="186"/>
        <v>CUMPLIDA</v>
      </c>
      <c r="AC673" s="111" t="str">
        <f t="shared" si="187"/>
        <v>CUMPLIDO</v>
      </c>
      <c r="AD673" s="111" t="str">
        <f t="shared" si="188"/>
        <v>CUMPLIDA PENDIENTE DE REVISIÓN DE LA CGR</v>
      </c>
      <c r="AE673" s="112" t="s">
        <v>955</v>
      </c>
      <c r="AF673" s="98" t="str">
        <f t="shared" si="189"/>
        <v>H17AF2020</v>
      </c>
      <c r="AG673" s="78">
        <f t="shared" si="190"/>
        <v>1</v>
      </c>
      <c r="AH673" s="78" t="str">
        <f t="shared" si="191"/>
        <v>H17AF2020 - 1</v>
      </c>
      <c r="AI673" s="92">
        <f t="shared" si="192"/>
        <v>5</v>
      </c>
      <c r="AJ673" s="92">
        <f t="shared" si="193"/>
        <v>5</v>
      </c>
      <c r="AK673" s="92" t="str">
        <f t="shared" si="194"/>
        <v>H17AF2020.</v>
      </c>
      <c r="AL673" s="92" t="str">
        <f t="shared" si="195"/>
        <v>H17AF2020</v>
      </c>
      <c r="AM673" s="83"/>
      <c r="AN673" s="84"/>
      <c r="AO673" s="77"/>
    </row>
    <row r="674" spans="1:41" s="11" customFormat="1" ht="291.95" customHeight="1" x14ac:dyDescent="0.2">
      <c r="A674" s="110">
        <f>IF(ISBLANK(F674),"",COUNTA($F$2:F674))</f>
        <v>500</v>
      </c>
      <c r="B674" s="111">
        <f t="shared" si="197"/>
        <v>673</v>
      </c>
      <c r="C674" s="111">
        <v>2021</v>
      </c>
      <c r="D674" s="111" t="s">
        <v>2501</v>
      </c>
      <c r="E674" s="111" t="s">
        <v>637</v>
      </c>
      <c r="F674" s="111" t="s">
        <v>407</v>
      </c>
      <c r="G674" s="112" t="s">
        <v>1027</v>
      </c>
      <c r="H674" s="146" t="s">
        <v>1125</v>
      </c>
      <c r="I674" s="146" t="s">
        <v>986</v>
      </c>
      <c r="J674" s="154" t="s">
        <v>987</v>
      </c>
      <c r="K674" s="154" t="s">
        <v>988</v>
      </c>
      <c r="L674" s="111" t="s">
        <v>989</v>
      </c>
      <c r="M674" s="111">
        <v>1</v>
      </c>
      <c r="N674" s="155">
        <v>44396</v>
      </c>
      <c r="O674" s="155">
        <v>44561</v>
      </c>
      <c r="P674" s="118">
        <f t="shared" si="196"/>
        <v>23.571428571428573</v>
      </c>
      <c r="Q674" s="111" t="s">
        <v>1056</v>
      </c>
      <c r="R674" s="111" t="s">
        <v>1739</v>
      </c>
      <c r="S674" s="111">
        <v>1</v>
      </c>
      <c r="T674" s="146" t="s">
        <v>3054</v>
      </c>
      <c r="U674" s="120">
        <v>44692</v>
      </c>
      <c r="V674" s="121">
        <f t="shared" si="178"/>
        <v>4.3666666666666663</v>
      </c>
      <c r="W674" s="122">
        <f t="shared" si="179"/>
        <v>100</v>
      </c>
      <c r="X674" s="123">
        <f t="shared" si="180"/>
        <v>23.571428571428573</v>
      </c>
      <c r="Y674" s="123">
        <f t="shared" si="181"/>
        <v>23.571428571428573</v>
      </c>
      <c r="Z674" s="123">
        <f t="shared" si="182"/>
        <v>23.571428571428573</v>
      </c>
      <c r="AA674" s="111"/>
      <c r="AB674" s="111" t="str">
        <f t="shared" si="186"/>
        <v>CUMPLIDA</v>
      </c>
      <c r="AC674" s="111" t="str">
        <f t="shared" si="187"/>
        <v>CUMPLIDO</v>
      </c>
      <c r="AD674" s="111" t="str">
        <f t="shared" si="188"/>
        <v>CUMPLIDA PENDIENTE DE REVISIÓN DE LA CGR</v>
      </c>
      <c r="AE674" s="112" t="s">
        <v>955</v>
      </c>
      <c r="AF674" s="98" t="str">
        <f t="shared" si="189"/>
        <v>H19AF2020</v>
      </c>
      <c r="AG674" s="78">
        <f t="shared" si="190"/>
        <v>1</v>
      </c>
      <c r="AH674" s="78" t="str">
        <f t="shared" si="191"/>
        <v>H19AF2020 - 1</v>
      </c>
      <c r="AI674" s="92">
        <f t="shared" si="192"/>
        <v>5</v>
      </c>
      <c r="AJ674" s="92">
        <f t="shared" si="193"/>
        <v>5</v>
      </c>
      <c r="AK674" s="92" t="str">
        <f t="shared" si="194"/>
        <v>H19AF2020.</v>
      </c>
      <c r="AL674" s="92" t="str">
        <f t="shared" si="195"/>
        <v>H19AF2020</v>
      </c>
      <c r="AM674" s="83"/>
      <c r="AN674" s="84"/>
      <c r="AO674" s="77"/>
    </row>
    <row r="675" spans="1:41" s="11" customFormat="1" ht="291.95" customHeight="1" x14ac:dyDescent="0.2">
      <c r="A675" s="110">
        <f>IF(ISBLANK(F675),"",COUNTA($F$2:F675))</f>
        <v>501</v>
      </c>
      <c r="B675" s="111">
        <f t="shared" si="197"/>
        <v>674</v>
      </c>
      <c r="C675" s="111">
        <v>2021</v>
      </c>
      <c r="D675" s="111" t="s">
        <v>2497</v>
      </c>
      <c r="E675" s="111" t="s">
        <v>637</v>
      </c>
      <c r="F675" s="111" t="s">
        <v>407</v>
      </c>
      <c r="G675" s="112" t="s">
        <v>778</v>
      </c>
      <c r="H675" s="146" t="s">
        <v>1126</v>
      </c>
      <c r="I675" s="146" t="s">
        <v>990</v>
      </c>
      <c r="J675" s="154" t="s">
        <v>1028</v>
      </c>
      <c r="K675" s="154" t="s">
        <v>991</v>
      </c>
      <c r="L675" s="111" t="s">
        <v>992</v>
      </c>
      <c r="M675" s="111">
        <v>1</v>
      </c>
      <c r="N675" s="155">
        <v>44409</v>
      </c>
      <c r="O675" s="155">
        <v>44774</v>
      </c>
      <c r="P675" s="118">
        <f t="shared" si="196"/>
        <v>52.142857142857146</v>
      </c>
      <c r="Q675" s="111" t="s">
        <v>1055</v>
      </c>
      <c r="R675" s="145" t="s">
        <v>1734</v>
      </c>
      <c r="S675" s="111">
        <v>1</v>
      </c>
      <c r="T675" s="146" t="s">
        <v>720</v>
      </c>
      <c r="U675" s="120">
        <v>45197</v>
      </c>
      <c r="V675" s="121">
        <f t="shared" si="178"/>
        <v>14.1</v>
      </c>
      <c r="W675" s="122">
        <f t="shared" si="179"/>
        <v>100</v>
      </c>
      <c r="X675" s="123">
        <f t="shared" si="180"/>
        <v>52.142857142857146</v>
      </c>
      <c r="Y675" s="123">
        <f t="shared" si="181"/>
        <v>52.142857142857146</v>
      </c>
      <c r="Z675" s="123">
        <f t="shared" si="182"/>
        <v>52.142857142857146</v>
      </c>
      <c r="AA675" s="111"/>
      <c r="AB675" s="111" t="str">
        <f t="shared" si="186"/>
        <v>CUMPLIDA</v>
      </c>
      <c r="AC675" s="111" t="str">
        <f t="shared" si="187"/>
        <v>CUMPLIDO</v>
      </c>
      <c r="AD675" s="111" t="str">
        <f t="shared" si="188"/>
        <v>CUMPLIDA PENDIENTE DE REVISIÓN DE LA CGR</v>
      </c>
      <c r="AE675" s="112" t="s">
        <v>955</v>
      </c>
      <c r="AF675" s="98" t="str">
        <f t="shared" si="189"/>
        <v>H20AF2020</v>
      </c>
      <c r="AG675" s="78">
        <f t="shared" si="190"/>
        <v>1</v>
      </c>
      <c r="AH675" s="78" t="str">
        <f t="shared" si="191"/>
        <v>H20AF2020 - 1</v>
      </c>
      <c r="AI675" s="92">
        <f t="shared" si="192"/>
        <v>5</v>
      </c>
      <c r="AJ675" s="92">
        <f t="shared" si="193"/>
        <v>5</v>
      </c>
      <c r="AK675" s="92" t="str">
        <f t="shared" si="194"/>
        <v>H20AF2020.</v>
      </c>
      <c r="AL675" s="92" t="str">
        <f t="shared" si="195"/>
        <v>H20AF2020</v>
      </c>
      <c r="AM675" s="83"/>
      <c r="AN675" s="84"/>
      <c r="AO675" s="77"/>
    </row>
    <row r="676" spans="1:41" s="11" customFormat="1" ht="291.95" customHeight="1" x14ac:dyDescent="0.2">
      <c r="A676" s="110">
        <f>IF(ISBLANK(F676),"",COUNTA($F$2:F676))</f>
        <v>502</v>
      </c>
      <c r="B676" s="111">
        <f t="shared" si="197"/>
        <v>675</v>
      </c>
      <c r="C676" s="111">
        <v>2021</v>
      </c>
      <c r="D676" s="111" t="s">
        <v>2497</v>
      </c>
      <c r="E676" s="111" t="s">
        <v>637</v>
      </c>
      <c r="F676" s="111" t="s">
        <v>407</v>
      </c>
      <c r="G676" s="112" t="s">
        <v>594</v>
      </c>
      <c r="H676" s="146" t="s">
        <v>1127</v>
      </c>
      <c r="I676" s="146" t="s">
        <v>993</v>
      </c>
      <c r="J676" s="154" t="s">
        <v>978</v>
      </c>
      <c r="K676" s="154" t="s">
        <v>979</v>
      </c>
      <c r="L676" s="111" t="s">
        <v>917</v>
      </c>
      <c r="M676" s="111">
        <v>1</v>
      </c>
      <c r="N676" s="155">
        <v>44409</v>
      </c>
      <c r="O676" s="155">
        <v>44561</v>
      </c>
      <c r="P676" s="118">
        <f t="shared" si="196"/>
        <v>21.714285714285715</v>
      </c>
      <c r="Q676" s="111" t="s">
        <v>1057</v>
      </c>
      <c r="R676" s="111" t="s">
        <v>1734</v>
      </c>
      <c r="S676" s="111">
        <v>1</v>
      </c>
      <c r="T676" s="146" t="s">
        <v>720</v>
      </c>
      <c r="U676" s="120">
        <v>44749</v>
      </c>
      <c r="V676" s="121">
        <f t="shared" si="178"/>
        <v>6.2666666666666666</v>
      </c>
      <c r="W676" s="122">
        <f t="shared" si="179"/>
        <v>100</v>
      </c>
      <c r="X676" s="123">
        <f t="shared" si="180"/>
        <v>21.714285714285715</v>
      </c>
      <c r="Y676" s="123">
        <f t="shared" si="181"/>
        <v>21.714285714285715</v>
      </c>
      <c r="Z676" s="123">
        <f t="shared" si="182"/>
        <v>21.714285714285715</v>
      </c>
      <c r="AA676" s="111"/>
      <c r="AB676" s="111" t="str">
        <f t="shared" si="186"/>
        <v>CUMPLIDA</v>
      </c>
      <c r="AC676" s="111" t="str">
        <f t="shared" si="187"/>
        <v>CUMPLIDO</v>
      </c>
      <c r="AD676" s="111" t="str">
        <f t="shared" si="188"/>
        <v>CUMPLIDA PENDIENTE DE REVISIÓN DE LA CGR</v>
      </c>
      <c r="AE676" s="112" t="s">
        <v>955</v>
      </c>
      <c r="AF676" s="98" t="str">
        <f t="shared" si="189"/>
        <v>H21AF2020</v>
      </c>
      <c r="AG676" s="78">
        <f t="shared" si="190"/>
        <v>1</v>
      </c>
      <c r="AH676" s="78" t="str">
        <f t="shared" si="191"/>
        <v>H21AF2020 - 1</v>
      </c>
      <c r="AI676" s="92">
        <f t="shared" si="192"/>
        <v>5</v>
      </c>
      <c r="AJ676" s="92">
        <f t="shared" si="193"/>
        <v>5</v>
      </c>
      <c r="AK676" s="92" t="str">
        <f t="shared" si="194"/>
        <v>H21AF2020.</v>
      </c>
      <c r="AL676" s="92" t="str">
        <f t="shared" si="195"/>
        <v>H21AF2020</v>
      </c>
      <c r="AM676" s="83"/>
      <c r="AN676" s="84"/>
      <c r="AO676" s="77"/>
    </row>
    <row r="677" spans="1:41" s="11" customFormat="1" ht="291.95" customHeight="1" x14ac:dyDescent="0.2">
      <c r="A677" s="110">
        <f>IF(ISBLANK(F677),"",COUNTA($F$2:F677))</f>
        <v>503</v>
      </c>
      <c r="B677" s="111">
        <f t="shared" si="197"/>
        <v>676</v>
      </c>
      <c r="C677" s="111">
        <v>2021</v>
      </c>
      <c r="D677" s="111" t="s">
        <v>2498</v>
      </c>
      <c r="E677" s="111" t="s">
        <v>637</v>
      </c>
      <c r="F677" s="111" t="s">
        <v>407</v>
      </c>
      <c r="G677" s="112" t="s">
        <v>594</v>
      </c>
      <c r="H677" s="146" t="s">
        <v>1128</v>
      </c>
      <c r="I677" s="146" t="s">
        <v>994</v>
      </c>
      <c r="J677" s="154" t="s">
        <v>3372</v>
      </c>
      <c r="K677" s="154" t="s">
        <v>3373</v>
      </c>
      <c r="L677" s="111" t="s">
        <v>3374</v>
      </c>
      <c r="M677" s="111">
        <v>2</v>
      </c>
      <c r="N677" s="155">
        <v>45566</v>
      </c>
      <c r="O677" s="155">
        <v>45657</v>
      </c>
      <c r="P677" s="118">
        <f t="shared" si="196"/>
        <v>13</v>
      </c>
      <c r="Q677" s="111" t="s">
        <v>1053</v>
      </c>
      <c r="R677" s="111" t="s">
        <v>1734</v>
      </c>
      <c r="S677" s="111">
        <v>0</v>
      </c>
      <c r="T677" s="146" t="s">
        <v>3370</v>
      </c>
      <c r="U677" s="120"/>
      <c r="V677" s="121">
        <f t="shared" si="178"/>
        <v>-1521.9</v>
      </c>
      <c r="W677" s="122">
        <f t="shared" si="179"/>
        <v>0</v>
      </c>
      <c r="X677" s="123">
        <f t="shared" si="180"/>
        <v>0</v>
      </c>
      <c r="Y677" s="123">
        <f t="shared" si="181"/>
        <v>0</v>
      </c>
      <c r="Z677" s="123">
        <f t="shared" si="182"/>
        <v>13</v>
      </c>
      <c r="AA677" s="111" t="s">
        <v>3366</v>
      </c>
      <c r="AB677" s="111" t="str">
        <f t="shared" si="186"/>
        <v>PRÓXIMA A VENCER</v>
      </c>
      <c r="AC677" s="111" t="str">
        <f t="shared" si="187"/>
        <v>PRÓXIMO A VENCER</v>
      </c>
      <c r="AD677" s="111" t="str">
        <f t="shared" si="188"/>
        <v>EN EJECUCIÓN</v>
      </c>
      <c r="AE677" s="112" t="s">
        <v>955</v>
      </c>
      <c r="AF677" s="98" t="str">
        <f t="shared" si="189"/>
        <v>H22AF2020</v>
      </c>
      <c r="AG677" s="78">
        <f t="shared" si="190"/>
        <v>1</v>
      </c>
      <c r="AH677" s="78" t="str">
        <f t="shared" si="191"/>
        <v>H22AF2020 - 1</v>
      </c>
      <c r="AI677" s="92">
        <f t="shared" si="192"/>
        <v>2</v>
      </c>
      <c r="AJ677" s="92">
        <f t="shared" si="193"/>
        <v>2</v>
      </c>
      <c r="AK677" s="92" t="str">
        <f t="shared" si="194"/>
        <v>H22AF2020.</v>
      </c>
      <c r="AL677" s="92" t="str">
        <f t="shared" si="195"/>
        <v>H22AF2020</v>
      </c>
      <c r="AM677" s="83"/>
      <c r="AN677" s="84"/>
      <c r="AO677" s="77"/>
    </row>
    <row r="678" spans="1:41" s="11" customFormat="1" ht="291.95" customHeight="1" x14ac:dyDescent="0.2">
      <c r="A678" s="110">
        <f>IF(ISBLANK(F678),"",COUNTA($F$2:F678))</f>
        <v>504</v>
      </c>
      <c r="B678" s="111">
        <f t="shared" si="197"/>
        <v>677</v>
      </c>
      <c r="C678" s="111">
        <v>2021</v>
      </c>
      <c r="D678" s="111" t="s">
        <v>2497</v>
      </c>
      <c r="E678" s="111" t="s">
        <v>637</v>
      </c>
      <c r="F678" s="111" t="s">
        <v>407</v>
      </c>
      <c r="G678" s="112" t="s">
        <v>594</v>
      </c>
      <c r="H678" s="146" t="s">
        <v>1129</v>
      </c>
      <c r="I678" s="146" t="s">
        <v>995</v>
      </c>
      <c r="J678" s="154" t="s">
        <v>3372</v>
      </c>
      <c r="K678" s="154" t="s">
        <v>3373</v>
      </c>
      <c r="L678" s="111" t="s">
        <v>3374</v>
      </c>
      <c r="M678" s="110">
        <v>2</v>
      </c>
      <c r="N678" s="162">
        <v>45566</v>
      </c>
      <c r="O678" s="162">
        <v>45657</v>
      </c>
      <c r="P678" s="118">
        <f t="shared" si="196"/>
        <v>13</v>
      </c>
      <c r="Q678" s="111" t="s">
        <v>1053</v>
      </c>
      <c r="R678" s="111" t="s">
        <v>1734</v>
      </c>
      <c r="S678" s="111">
        <v>0</v>
      </c>
      <c r="T678" s="146" t="s">
        <v>3370</v>
      </c>
      <c r="U678" s="120"/>
      <c r="V678" s="121">
        <f t="shared" si="178"/>
        <v>-1521.9</v>
      </c>
      <c r="W678" s="122">
        <f t="shared" si="179"/>
        <v>0</v>
      </c>
      <c r="X678" s="123">
        <f t="shared" si="180"/>
        <v>0</v>
      </c>
      <c r="Y678" s="123">
        <f t="shared" si="181"/>
        <v>0</v>
      </c>
      <c r="Z678" s="123">
        <f t="shared" si="182"/>
        <v>13</v>
      </c>
      <c r="AA678" s="111" t="s">
        <v>3366</v>
      </c>
      <c r="AB678" s="111" t="str">
        <f t="shared" si="186"/>
        <v>PRÓXIMA A VENCER</v>
      </c>
      <c r="AC678" s="111" t="str">
        <f t="shared" si="187"/>
        <v>PRÓXIMO A VENCER</v>
      </c>
      <c r="AD678" s="111" t="str">
        <f t="shared" si="188"/>
        <v>EN EJECUCIÓN</v>
      </c>
      <c r="AE678" s="112" t="s">
        <v>955</v>
      </c>
      <c r="AF678" s="98" t="str">
        <f t="shared" si="189"/>
        <v>H23AF2020</v>
      </c>
      <c r="AG678" s="78">
        <f t="shared" si="190"/>
        <v>1</v>
      </c>
      <c r="AH678" s="78" t="str">
        <f t="shared" si="191"/>
        <v>H23AF2020 - 1</v>
      </c>
      <c r="AI678" s="92">
        <f t="shared" si="192"/>
        <v>2</v>
      </c>
      <c r="AJ678" s="92">
        <f t="shared" si="193"/>
        <v>2</v>
      </c>
      <c r="AK678" s="92" t="str">
        <f t="shared" si="194"/>
        <v>H23AF2020.</v>
      </c>
      <c r="AL678" s="92" t="str">
        <f t="shared" si="195"/>
        <v>H23AF2020</v>
      </c>
      <c r="AM678" s="83"/>
      <c r="AN678" s="84"/>
      <c r="AO678" s="77"/>
    </row>
    <row r="679" spans="1:41" s="11" customFormat="1" ht="291.95" customHeight="1" x14ac:dyDescent="0.2">
      <c r="A679" s="110">
        <f>IF(ISBLANK(F679),"",COUNTA($F$2:F679))</f>
        <v>505</v>
      </c>
      <c r="B679" s="111">
        <f t="shared" si="197"/>
        <v>678</v>
      </c>
      <c r="C679" s="111">
        <v>2021</v>
      </c>
      <c r="D679" s="111" t="s">
        <v>2498</v>
      </c>
      <c r="E679" s="111" t="s">
        <v>408</v>
      </c>
      <c r="F679" s="111" t="s">
        <v>408</v>
      </c>
      <c r="G679" s="112" t="s">
        <v>868</v>
      </c>
      <c r="H679" s="146" t="s">
        <v>1130</v>
      </c>
      <c r="I679" s="146" t="s">
        <v>996</v>
      </c>
      <c r="J679" s="154" t="s">
        <v>756</v>
      </c>
      <c r="K679" s="154" t="s">
        <v>762</v>
      </c>
      <c r="L679" s="111" t="s">
        <v>758</v>
      </c>
      <c r="M679" s="111">
        <v>1</v>
      </c>
      <c r="N679" s="155">
        <v>44409</v>
      </c>
      <c r="O679" s="155">
        <v>44561</v>
      </c>
      <c r="P679" s="118">
        <f t="shared" si="196"/>
        <v>21.714285714285715</v>
      </c>
      <c r="Q679" s="111" t="s">
        <v>1049</v>
      </c>
      <c r="R679" s="145" t="s">
        <v>1739</v>
      </c>
      <c r="S679" s="111">
        <v>1</v>
      </c>
      <c r="T679" s="146" t="s">
        <v>720</v>
      </c>
      <c r="U679" s="120">
        <v>44662</v>
      </c>
      <c r="V679" s="121">
        <f t="shared" si="178"/>
        <v>3.3666666666666667</v>
      </c>
      <c r="W679" s="122">
        <f t="shared" si="179"/>
        <v>100</v>
      </c>
      <c r="X679" s="123">
        <f t="shared" si="180"/>
        <v>21.714285714285715</v>
      </c>
      <c r="Y679" s="123">
        <f t="shared" si="181"/>
        <v>21.714285714285715</v>
      </c>
      <c r="Z679" s="123">
        <f t="shared" si="182"/>
        <v>21.714285714285715</v>
      </c>
      <c r="AA679" s="111"/>
      <c r="AB679" s="111" t="str">
        <f t="shared" si="186"/>
        <v>CUMPLIDA</v>
      </c>
      <c r="AC679" s="111" t="str">
        <f t="shared" si="187"/>
        <v>CUMPLIDO</v>
      </c>
      <c r="AD679" s="111" t="str">
        <f t="shared" si="188"/>
        <v>CUMPLIDA PENDIENTE DE REVISIÓN DE LA CGR</v>
      </c>
      <c r="AE679" s="112" t="s">
        <v>955</v>
      </c>
      <c r="AF679" s="98" t="str">
        <f t="shared" si="189"/>
        <v>H24AF2020</v>
      </c>
      <c r="AG679" s="78">
        <f t="shared" si="190"/>
        <v>1</v>
      </c>
      <c r="AH679" s="78" t="str">
        <f t="shared" si="191"/>
        <v>H24AF2020 - 1</v>
      </c>
      <c r="AI679" s="92">
        <f t="shared" si="192"/>
        <v>5</v>
      </c>
      <c r="AJ679" s="92">
        <f t="shared" si="193"/>
        <v>5</v>
      </c>
      <c r="AK679" s="92" t="str">
        <f t="shared" si="194"/>
        <v>H24AF2020.</v>
      </c>
      <c r="AL679" s="92" t="str">
        <f t="shared" si="195"/>
        <v>H24AF2020</v>
      </c>
      <c r="AM679" s="83"/>
      <c r="AN679" s="84"/>
      <c r="AO679" s="77"/>
    </row>
    <row r="680" spans="1:41" s="11" customFormat="1" ht="291.95" customHeight="1" x14ac:dyDescent="0.2">
      <c r="A680" s="110">
        <f>IF(ISBLANK(F680),"",COUNTA($F$2:F680))</f>
        <v>506</v>
      </c>
      <c r="B680" s="111">
        <f t="shared" si="197"/>
        <v>679</v>
      </c>
      <c r="C680" s="111">
        <v>2021</v>
      </c>
      <c r="D680" s="111" t="s">
        <v>2498</v>
      </c>
      <c r="E680" s="111" t="s">
        <v>2468</v>
      </c>
      <c r="F680" s="111" t="s">
        <v>947</v>
      </c>
      <c r="G680" s="112" t="s">
        <v>670</v>
      </c>
      <c r="H680" s="146" t="s">
        <v>1630</v>
      </c>
      <c r="I680" s="146" t="s">
        <v>946</v>
      </c>
      <c r="J680" s="146" t="s">
        <v>951</v>
      </c>
      <c r="K680" s="146" t="s">
        <v>950</v>
      </c>
      <c r="L680" s="110" t="s">
        <v>949</v>
      </c>
      <c r="M680" s="110">
        <v>1</v>
      </c>
      <c r="N680" s="162">
        <v>44377</v>
      </c>
      <c r="O680" s="162">
        <v>44561</v>
      </c>
      <c r="P680" s="118">
        <f t="shared" si="196"/>
        <v>26.285714285714285</v>
      </c>
      <c r="Q680" s="111" t="s">
        <v>1235</v>
      </c>
      <c r="R680" s="111" t="s">
        <v>1739</v>
      </c>
      <c r="S680" s="111">
        <v>1</v>
      </c>
      <c r="T680" s="146" t="s">
        <v>1236</v>
      </c>
      <c r="U680" s="120"/>
      <c r="V680" s="121">
        <f t="shared" ref="V680:V743" si="198">(U680-O680)/30</f>
        <v>-1485.3666666666666</v>
      </c>
      <c r="W680" s="122">
        <f t="shared" ref="W680:W743" si="199">IF(S680/M680&gt;1,100,+S680/M680*100)</f>
        <v>100</v>
      </c>
      <c r="X680" s="123">
        <f t="shared" ref="X680:X743" si="200">+P680*W680/100</f>
        <v>26.285714285714285</v>
      </c>
      <c r="Y680" s="123">
        <f t="shared" ref="Y680:Y743" si="201">IF(O680&lt;=$AN$1,X680,0)</f>
        <v>26.285714285714285</v>
      </c>
      <c r="Z680" s="123">
        <f t="shared" ref="Z680:Z743" si="202">IF($AN$1&gt;=O680,P680,0)</f>
        <v>26.285714285714285</v>
      </c>
      <c r="AA680" s="111"/>
      <c r="AB680" s="111" t="str">
        <f t="shared" si="186"/>
        <v>CUMPLIDA</v>
      </c>
      <c r="AC680" s="111" t="str">
        <f t="shared" si="187"/>
        <v>CUMPLIDO</v>
      </c>
      <c r="AD680" s="111" t="str">
        <f t="shared" si="188"/>
        <v>CUMPLIDA PENDIENTE DE REVISIÓN DE LA CGR</v>
      </c>
      <c r="AE680" s="112" t="s">
        <v>952</v>
      </c>
      <c r="AF680" s="98" t="str">
        <f t="shared" si="189"/>
        <v>H1Denuncia2020-187038</v>
      </c>
      <c r="AG680" s="78">
        <f t="shared" si="190"/>
        <v>1</v>
      </c>
      <c r="AH680" s="78" t="str">
        <f t="shared" si="191"/>
        <v>H1Denuncia2020-187038 - 1</v>
      </c>
      <c r="AI680" s="92">
        <f t="shared" si="192"/>
        <v>5</v>
      </c>
      <c r="AJ680" s="92">
        <f t="shared" si="193"/>
        <v>5</v>
      </c>
      <c r="AK680" s="92" t="str">
        <f t="shared" si="194"/>
        <v>H1Denuncia2020-187038.</v>
      </c>
      <c r="AL680" s="92" t="str">
        <f t="shared" si="195"/>
        <v>H1Denuncia2020-187038</v>
      </c>
      <c r="AM680" s="83"/>
      <c r="AN680" s="84"/>
      <c r="AO680" s="77"/>
    </row>
    <row r="681" spans="1:41" s="11" customFormat="1" ht="291.95" customHeight="1" x14ac:dyDescent="0.2">
      <c r="A681" s="110">
        <f>IF(ISBLANK(F681),"",COUNTA($F$2:F681))</f>
        <v>507</v>
      </c>
      <c r="B681" s="111">
        <f t="shared" si="197"/>
        <v>680</v>
      </c>
      <c r="C681" s="111">
        <v>2020</v>
      </c>
      <c r="D681" s="111" t="s">
        <v>2498</v>
      </c>
      <c r="E681" s="111" t="s">
        <v>637</v>
      </c>
      <c r="F681" s="111" t="s">
        <v>776</v>
      </c>
      <c r="G681" s="112" t="s">
        <v>759</v>
      </c>
      <c r="H681" s="146" t="s">
        <v>882</v>
      </c>
      <c r="I681" s="146" t="s">
        <v>883</v>
      </c>
      <c r="J681" s="146" t="s">
        <v>1730</v>
      </c>
      <c r="K681" s="146" t="s">
        <v>1731</v>
      </c>
      <c r="L681" s="110" t="s">
        <v>1823</v>
      </c>
      <c r="M681" s="110">
        <v>2</v>
      </c>
      <c r="N681" s="162">
        <v>45139</v>
      </c>
      <c r="O681" s="162">
        <v>45230</v>
      </c>
      <c r="P681" s="118">
        <f t="shared" si="196"/>
        <v>13</v>
      </c>
      <c r="Q681" s="111" t="s">
        <v>1053</v>
      </c>
      <c r="R681" s="111" t="s">
        <v>1734</v>
      </c>
      <c r="S681" s="111">
        <v>2</v>
      </c>
      <c r="T681" s="146" t="s">
        <v>1853</v>
      </c>
      <c r="U681" s="120">
        <v>45344</v>
      </c>
      <c r="V681" s="121">
        <f t="shared" si="198"/>
        <v>3.8</v>
      </c>
      <c r="W681" s="122">
        <f t="shared" si="199"/>
        <v>100</v>
      </c>
      <c r="X681" s="123">
        <f t="shared" si="200"/>
        <v>13</v>
      </c>
      <c r="Y681" s="123">
        <f t="shared" si="201"/>
        <v>13</v>
      </c>
      <c r="Z681" s="123">
        <f t="shared" si="202"/>
        <v>13</v>
      </c>
      <c r="AA681" s="111"/>
      <c r="AB681" s="111" t="str">
        <f t="shared" si="186"/>
        <v>CUMPLIDA</v>
      </c>
      <c r="AC681" s="111" t="str">
        <f t="shared" si="187"/>
        <v>CUMPLIDO</v>
      </c>
      <c r="AD681" s="111" t="str">
        <f t="shared" si="188"/>
        <v>CUMPLIDA PENDIENTE DE REVISIÓN DE LA CGR</v>
      </c>
      <c r="AE681" s="112" t="s">
        <v>923</v>
      </c>
      <c r="AF681" s="98" t="str">
        <f t="shared" si="189"/>
        <v>H1AT73</v>
      </c>
      <c r="AG681" s="78">
        <f t="shared" si="190"/>
        <v>1</v>
      </c>
      <c r="AH681" s="78" t="str">
        <f t="shared" si="191"/>
        <v>H1AT73 - 1</v>
      </c>
      <c r="AI681" s="92">
        <f t="shared" si="192"/>
        <v>5</v>
      </c>
      <c r="AJ681" s="92">
        <f t="shared" si="193"/>
        <v>5</v>
      </c>
      <c r="AK681" s="92" t="str">
        <f t="shared" si="194"/>
        <v>H1AT73.</v>
      </c>
      <c r="AL681" s="92" t="str">
        <f t="shared" si="195"/>
        <v>H1AT73</v>
      </c>
      <c r="AM681" s="83"/>
      <c r="AN681" s="84"/>
      <c r="AO681" s="77"/>
    </row>
    <row r="682" spans="1:41" s="11" customFormat="1" ht="291.95" customHeight="1" x14ac:dyDescent="0.2">
      <c r="A682" s="110">
        <f>IF(ISBLANK(F682),"",COUNTA($F$2:F682))</f>
        <v>508</v>
      </c>
      <c r="B682" s="111">
        <f t="shared" si="197"/>
        <v>681</v>
      </c>
      <c r="C682" s="111">
        <v>2020</v>
      </c>
      <c r="D682" s="111" t="s">
        <v>2497</v>
      </c>
      <c r="E682" s="111" t="s">
        <v>637</v>
      </c>
      <c r="F682" s="111" t="s">
        <v>776</v>
      </c>
      <c r="G682" s="112" t="s">
        <v>594</v>
      </c>
      <c r="H682" s="146" t="s">
        <v>884</v>
      </c>
      <c r="I682" s="146" t="s">
        <v>885</v>
      </c>
      <c r="J682" s="146" t="s">
        <v>915</v>
      </c>
      <c r="K682" s="146" t="s">
        <v>916</v>
      </c>
      <c r="L682" s="110" t="s">
        <v>917</v>
      </c>
      <c r="M682" s="110">
        <v>1</v>
      </c>
      <c r="N682" s="162">
        <v>44185</v>
      </c>
      <c r="O682" s="162">
        <v>44346</v>
      </c>
      <c r="P682" s="118">
        <f t="shared" si="196"/>
        <v>23</v>
      </c>
      <c r="Q682" s="111" t="s">
        <v>1048</v>
      </c>
      <c r="R682" s="111" t="s">
        <v>1734</v>
      </c>
      <c r="S682" s="111">
        <v>1</v>
      </c>
      <c r="T682" s="146" t="s">
        <v>921</v>
      </c>
      <c r="U682" s="120">
        <v>44749</v>
      </c>
      <c r="V682" s="121">
        <f t="shared" si="198"/>
        <v>13.433333333333334</v>
      </c>
      <c r="W682" s="122">
        <f t="shared" si="199"/>
        <v>100</v>
      </c>
      <c r="X682" s="123">
        <f t="shared" si="200"/>
        <v>23</v>
      </c>
      <c r="Y682" s="123">
        <f t="shared" si="201"/>
        <v>23</v>
      </c>
      <c r="Z682" s="123">
        <f t="shared" si="202"/>
        <v>23</v>
      </c>
      <c r="AA682" s="111"/>
      <c r="AB682" s="111" t="str">
        <f t="shared" ref="AB682:AB738" si="203">IF(W682=100,"CUMPLIDA",IF(O682-$AN$1&lt;0,"VENCIDA",IF(O682-$AN$1&lt;=30,"PRÓXIMA A VENCER",IF(W682&gt;0,"CON AVANCE","EN TERMINO"))))</f>
        <v>CUMPLIDA</v>
      </c>
      <c r="AC682" s="111" t="str">
        <f t="shared" ref="AC682:AC738" si="204">IF(A682&lt;&gt;"",IF(AJ682=1,"VENCIDO",IF(AJ682=2,"PRÓXIMO A VENCER",IF(AJ682=3,"EN TERMINO",IF(AJ682=4,"CON AVANCE",IF(AJ682=5,"CUMPLIDO",))))),"")</f>
        <v>CUMPLIDO</v>
      </c>
      <c r="AD682" s="111" t="str">
        <f t="shared" ref="AD682:AD738" si="205">IF(AB682="EN TERMINO","EN EJECUCIÓN",IF(AB682="CUMPLIDA","CUMPLIDA PENDIENTE DE REVISIÓN DE LA CGR",IF(AB682="VENCIDA","VENCIDA",IF(AB682="PRÓXIMA A VENCER","EN EJECUCIÓN",IF(AB682="CON AVANCE","EN EJECUCIÓN",IF(AB682="CUMPLIDA NO EFECTIVA","CUMPLIDA NO EFECTIVA",IF(AB682="CUMPLIDA EN MENOS DEL 100% PENDIENTE DE REVISIÓN POR LA CGR","CUMPLIDA EN MENOS DEL 100% PENDIENTE DE REVISIÓN POR LA CGR")))))))</f>
        <v>CUMPLIDA PENDIENTE DE REVISIÓN DE LA CGR</v>
      </c>
      <c r="AE682" s="112" t="s">
        <v>923</v>
      </c>
      <c r="AF682" s="98" t="str">
        <f t="shared" si="189"/>
        <v>H2AT73</v>
      </c>
      <c r="AG682" s="78">
        <f t="shared" si="190"/>
        <v>1</v>
      </c>
      <c r="AH682" s="78" t="str">
        <f t="shared" si="191"/>
        <v>H2AT73 - 1</v>
      </c>
      <c r="AI682" s="92">
        <f t="shared" si="192"/>
        <v>5</v>
      </c>
      <c r="AJ682" s="92">
        <f t="shared" si="193"/>
        <v>5</v>
      </c>
      <c r="AK682" s="92" t="str">
        <f t="shared" si="194"/>
        <v>H2AT73.</v>
      </c>
      <c r="AL682" s="92" t="str">
        <f t="shared" si="195"/>
        <v>H2AT73</v>
      </c>
      <c r="AM682" s="83"/>
      <c r="AN682" s="84"/>
      <c r="AO682" s="77"/>
    </row>
    <row r="683" spans="1:41" s="11" customFormat="1" ht="291.95" customHeight="1" x14ac:dyDescent="0.2">
      <c r="A683" s="110">
        <f>IF(ISBLANK(F683),"",COUNTA($F$2:F683))</f>
        <v>509</v>
      </c>
      <c r="B683" s="111">
        <f t="shared" si="197"/>
        <v>682</v>
      </c>
      <c r="C683" s="111">
        <v>2020</v>
      </c>
      <c r="D683" s="111" t="s">
        <v>2501</v>
      </c>
      <c r="E683" s="111" t="s">
        <v>637</v>
      </c>
      <c r="F683" s="111" t="s">
        <v>776</v>
      </c>
      <c r="G683" s="112" t="s">
        <v>594</v>
      </c>
      <c r="H683" s="146" t="s">
        <v>886</v>
      </c>
      <c r="I683" s="146" t="s">
        <v>887</v>
      </c>
      <c r="J683" s="154" t="s">
        <v>3372</v>
      </c>
      <c r="K683" s="154" t="s">
        <v>3373</v>
      </c>
      <c r="L683" s="111" t="s">
        <v>3374</v>
      </c>
      <c r="M683" s="110">
        <v>2</v>
      </c>
      <c r="N683" s="162">
        <v>45566</v>
      </c>
      <c r="O683" s="162">
        <v>45657</v>
      </c>
      <c r="P683" s="118">
        <f t="shared" si="196"/>
        <v>13</v>
      </c>
      <c r="Q683" s="111" t="s">
        <v>1053</v>
      </c>
      <c r="R683" s="111" t="s">
        <v>1734</v>
      </c>
      <c r="S683" s="111">
        <v>0</v>
      </c>
      <c r="T683" s="146" t="s">
        <v>3370</v>
      </c>
      <c r="U683" s="120"/>
      <c r="V683" s="121">
        <f t="shared" si="198"/>
        <v>-1521.9</v>
      </c>
      <c r="W683" s="122">
        <f t="shared" si="199"/>
        <v>0</v>
      </c>
      <c r="X683" s="123">
        <f t="shared" si="200"/>
        <v>0</v>
      </c>
      <c r="Y683" s="123">
        <f t="shared" si="201"/>
        <v>0</v>
      </c>
      <c r="Z683" s="123">
        <f t="shared" si="202"/>
        <v>13</v>
      </c>
      <c r="AA683" s="111" t="s">
        <v>3366</v>
      </c>
      <c r="AB683" s="111" t="str">
        <f t="shared" si="203"/>
        <v>PRÓXIMA A VENCER</v>
      </c>
      <c r="AC683" s="111" t="str">
        <f t="shared" si="204"/>
        <v>PRÓXIMO A VENCER</v>
      </c>
      <c r="AD683" s="111" t="str">
        <f t="shared" si="205"/>
        <v>EN EJECUCIÓN</v>
      </c>
      <c r="AE683" s="112" t="s">
        <v>923</v>
      </c>
      <c r="AF683" s="98" t="str">
        <f t="shared" si="189"/>
        <v>H3AT73</v>
      </c>
      <c r="AG683" s="78">
        <f t="shared" si="190"/>
        <v>1</v>
      </c>
      <c r="AH683" s="78" t="str">
        <f t="shared" si="191"/>
        <v>H3AT73 - 1</v>
      </c>
      <c r="AI683" s="92">
        <f t="shared" si="192"/>
        <v>2</v>
      </c>
      <c r="AJ683" s="92">
        <f t="shared" si="193"/>
        <v>2</v>
      </c>
      <c r="AK683" s="92" t="str">
        <f t="shared" si="194"/>
        <v>H3AT73.</v>
      </c>
      <c r="AL683" s="92" t="str">
        <f t="shared" si="195"/>
        <v>H3AT73</v>
      </c>
      <c r="AM683" s="83"/>
      <c r="AN683" s="84"/>
      <c r="AO683" s="77"/>
    </row>
    <row r="684" spans="1:41" s="11" customFormat="1" ht="291.95" customHeight="1" x14ac:dyDescent="0.2">
      <c r="A684" s="110">
        <f>IF(ISBLANK(F684),"",COUNTA($F$2:F684))</f>
        <v>510</v>
      </c>
      <c r="B684" s="111">
        <f t="shared" si="197"/>
        <v>683</v>
      </c>
      <c r="C684" s="111">
        <v>2020</v>
      </c>
      <c r="D684" s="111" t="s">
        <v>2496</v>
      </c>
      <c r="E684" s="111" t="s">
        <v>2469</v>
      </c>
      <c r="F684" s="111" t="s">
        <v>879</v>
      </c>
      <c r="G684" s="112" t="s">
        <v>868</v>
      </c>
      <c r="H684" s="146" t="s">
        <v>888</v>
      </c>
      <c r="I684" s="146" t="s">
        <v>889</v>
      </c>
      <c r="J684" s="154" t="s">
        <v>3372</v>
      </c>
      <c r="K684" s="154" t="s">
        <v>3373</v>
      </c>
      <c r="L684" s="111" t="s">
        <v>3374</v>
      </c>
      <c r="M684" s="110">
        <v>2</v>
      </c>
      <c r="N684" s="162">
        <v>45566</v>
      </c>
      <c r="O684" s="162">
        <v>45657</v>
      </c>
      <c r="P684" s="118">
        <f t="shared" si="196"/>
        <v>13</v>
      </c>
      <c r="Q684" s="111" t="s">
        <v>1053</v>
      </c>
      <c r="R684" s="111" t="s">
        <v>1734</v>
      </c>
      <c r="S684" s="111">
        <v>0</v>
      </c>
      <c r="T684" s="146" t="s">
        <v>3370</v>
      </c>
      <c r="U684" s="120"/>
      <c r="V684" s="121">
        <f t="shared" si="198"/>
        <v>-1521.9</v>
      </c>
      <c r="W684" s="122">
        <f t="shared" si="199"/>
        <v>0</v>
      </c>
      <c r="X684" s="123">
        <f t="shared" si="200"/>
        <v>0</v>
      </c>
      <c r="Y684" s="123">
        <f t="shared" si="201"/>
        <v>0</v>
      </c>
      <c r="Z684" s="123">
        <f t="shared" si="202"/>
        <v>13</v>
      </c>
      <c r="AA684" s="111" t="s">
        <v>3366</v>
      </c>
      <c r="AB684" s="111" t="str">
        <f t="shared" si="203"/>
        <v>PRÓXIMA A VENCER</v>
      </c>
      <c r="AC684" s="111" t="str">
        <f t="shared" si="204"/>
        <v>PRÓXIMO A VENCER</v>
      </c>
      <c r="AD684" s="111" t="str">
        <f t="shared" si="205"/>
        <v>EN EJECUCIÓN</v>
      </c>
      <c r="AE684" s="112" t="s">
        <v>923</v>
      </c>
      <c r="AF684" s="98" t="str">
        <f t="shared" si="189"/>
        <v>H4AT73</v>
      </c>
      <c r="AG684" s="78">
        <f t="shared" si="190"/>
        <v>1</v>
      </c>
      <c r="AH684" s="78" t="str">
        <f t="shared" si="191"/>
        <v>H4AT73 - 1</v>
      </c>
      <c r="AI684" s="92">
        <f t="shared" si="192"/>
        <v>2</v>
      </c>
      <c r="AJ684" s="92">
        <f t="shared" si="193"/>
        <v>2</v>
      </c>
      <c r="AK684" s="92" t="str">
        <f t="shared" si="194"/>
        <v>H4AT73.</v>
      </c>
      <c r="AL684" s="92" t="str">
        <f t="shared" si="195"/>
        <v>H4AT73</v>
      </c>
      <c r="AM684" s="83"/>
      <c r="AN684" s="84"/>
      <c r="AO684" s="77"/>
    </row>
    <row r="685" spans="1:41" s="11" customFormat="1" ht="291.95" customHeight="1" x14ac:dyDescent="0.2">
      <c r="A685" s="110">
        <f>IF(ISBLANK(F685),"",COUNTA($F$2:F685))</f>
        <v>511</v>
      </c>
      <c r="B685" s="111">
        <f t="shared" si="197"/>
        <v>684</v>
      </c>
      <c r="C685" s="111">
        <v>2020</v>
      </c>
      <c r="D685" s="111" t="s">
        <v>2497</v>
      </c>
      <c r="E685" s="111" t="s">
        <v>637</v>
      </c>
      <c r="F685" s="111" t="s">
        <v>776</v>
      </c>
      <c r="G685" s="112" t="s">
        <v>912</v>
      </c>
      <c r="H685" s="146" t="s">
        <v>2506</v>
      </c>
      <c r="I685" s="146" t="s">
        <v>890</v>
      </c>
      <c r="J685" s="146" t="s">
        <v>874</v>
      </c>
      <c r="K685" s="146" t="s">
        <v>871</v>
      </c>
      <c r="L685" s="110" t="s">
        <v>917</v>
      </c>
      <c r="M685" s="110">
        <v>1</v>
      </c>
      <c r="N685" s="162">
        <v>44185</v>
      </c>
      <c r="O685" s="162">
        <v>44346</v>
      </c>
      <c r="P685" s="118">
        <f t="shared" si="196"/>
        <v>23</v>
      </c>
      <c r="Q685" s="111" t="s">
        <v>1048</v>
      </c>
      <c r="R685" s="111" t="s">
        <v>1734</v>
      </c>
      <c r="S685" s="111">
        <v>1</v>
      </c>
      <c r="T685" s="146" t="s">
        <v>921</v>
      </c>
      <c r="U685" s="120">
        <v>44749</v>
      </c>
      <c r="V685" s="121">
        <f t="shared" si="198"/>
        <v>13.433333333333334</v>
      </c>
      <c r="W685" s="122">
        <f t="shared" si="199"/>
        <v>100</v>
      </c>
      <c r="X685" s="123">
        <f t="shared" si="200"/>
        <v>23</v>
      </c>
      <c r="Y685" s="123">
        <f t="shared" si="201"/>
        <v>23</v>
      </c>
      <c r="Z685" s="123">
        <f t="shared" si="202"/>
        <v>23</v>
      </c>
      <c r="AA685" s="111"/>
      <c r="AB685" s="111" t="str">
        <f t="shared" si="203"/>
        <v>CUMPLIDA</v>
      </c>
      <c r="AC685" s="111" t="str">
        <f t="shared" si="204"/>
        <v>CUMPLIDO</v>
      </c>
      <c r="AD685" s="111" t="str">
        <f t="shared" si="205"/>
        <v>CUMPLIDA PENDIENTE DE REVISIÓN DE LA CGR</v>
      </c>
      <c r="AE685" s="112" t="s">
        <v>923</v>
      </c>
      <c r="AF685" s="98" t="str">
        <f t="shared" si="189"/>
        <v>H5AT73</v>
      </c>
      <c r="AG685" s="78">
        <f t="shared" si="190"/>
        <v>1</v>
      </c>
      <c r="AH685" s="78" t="str">
        <f t="shared" si="191"/>
        <v>H5AT73 - 1</v>
      </c>
      <c r="AI685" s="92">
        <f t="shared" si="192"/>
        <v>5</v>
      </c>
      <c r="AJ685" s="92">
        <f t="shared" si="193"/>
        <v>5</v>
      </c>
      <c r="AK685" s="92" t="str">
        <f t="shared" si="194"/>
        <v>H5AT73.</v>
      </c>
      <c r="AL685" s="92" t="str">
        <f t="shared" si="195"/>
        <v>H5AT73</v>
      </c>
      <c r="AM685" s="83"/>
      <c r="AN685" s="84"/>
      <c r="AO685" s="77"/>
    </row>
    <row r="686" spans="1:41" s="11" customFormat="1" ht="291.95" customHeight="1" x14ac:dyDescent="0.2">
      <c r="A686" s="110">
        <f>IF(ISBLANK(F686),"",COUNTA($F$2:F686))</f>
        <v>512</v>
      </c>
      <c r="B686" s="111">
        <f t="shared" si="197"/>
        <v>685</v>
      </c>
      <c r="C686" s="111">
        <v>2020</v>
      </c>
      <c r="D686" s="111" t="s">
        <v>2498</v>
      </c>
      <c r="E686" s="111" t="s">
        <v>2469</v>
      </c>
      <c r="F686" s="111" t="s">
        <v>879</v>
      </c>
      <c r="G686" s="112" t="s">
        <v>594</v>
      </c>
      <c r="H686" s="146" t="s">
        <v>1029</v>
      </c>
      <c r="I686" s="146" t="s">
        <v>1030</v>
      </c>
      <c r="J686" s="146" t="s">
        <v>3372</v>
      </c>
      <c r="K686" s="146" t="s">
        <v>3373</v>
      </c>
      <c r="L686" s="110" t="s">
        <v>3374</v>
      </c>
      <c r="M686" s="110">
        <v>2</v>
      </c>
      <c r="N686" s="162">
        <v>45566</v>
      </c>
      <c r="O686" s="162">
        <v>45657</v>
      </c>
      <c r="P686" s="118">
        <f t="shared" si="196"/>
        <v>13</v>
      </c>
      <c r="Q686" s="111" t="s">
        <v>1053</v>
      </c>
      <c r="R686" s="111" t="s">
        <v>1734</v>
      </c>
      <c r="S686" s="111">
        <v>0</v>
      </c>
      <c r="T686" s="146" t="s">
        <v>3370</v>
      </c>
      <c r="U686" s="120"/>
      <c r="V686" s="121">
        <f t="shared" si="198"/>
        <v>-1521.9</v>
      </c>
      <c r="W686" s="122">
        <f t="shared" si="199"/>
        <v>0</v>
      </c>
      <c r="X686" s="123">
        <f t="shared" si="200"/>
        <v>0</v>
      </c>
      <c r="Y686" s="123">
        <f t="shared" si="201"/>
        <v>0</v>
      </c>
      <c r="Z686" s="123">
        <f t="shared" si="202"/>
        <v>13</v>
      </c>
      <c r="AA686" s="111" t="s">
        <v>3366</v>
      </c>
      <c r="AB686" s="111" t="str">
        <f t="shared" si="203"/>
        <v>PRÓXIMA A VENCER</v>
      </c>
      <c r="AC686" s="111" t="str">
        <f t="shared" si="204"/>
        <v>PRÓXIMO A VENCER</v>
      </c>
      <c r="AD686" s="111" t="str">
        <f t="shared" si="205"/>
        <v>EN EJECUCIÓN</v>
      </c>
      <c r="AE686" s="112" t="s">
        <v>923</v>
      </c>
      <c r="AF686" s="98" t="str">
        <f t="shared" si="189"/>
        <v>H6AT73</v>
      </c>
      <c r="AG686" s="78">
        <f t="shared" si="190"/>
        <v>1</v>
      </c>
      <c r="AH686" s="78" t="str">
        <f t="shared" si="191"/>
        <v>H6AT73 - 1</v>
      </c>
      <c r="AI686" s="92">
        <f t="shared" si="192"/>
        <v>2</v>
      </c>
      <c r="AJ686" s="92">
        <f t="shared" si="193"/>
        <v>2</v>
      </c>
      <c r="AK686" s="92" t="str">
        <f t="shared" si="194"/>
        <v>H6AT73.</v>
      </c>
      <c r="AL686" s="92" t="str">
        <f t="shared" si="195"/>
        <v>H6AT73</v>
      </c>
      <c r="AM686" s="83"/>
      <c r="AN686" s="84"/>
      <c r="AO686" s="77"/>
    </row>
    <row r="687" spans="1:41" s="11" customFormat="1" ht="291.95" customHeight="1" x14ac:dyDescent="0.2">
      <c r="A687" s="110">
        <f>IF(ISBLANK(F687),"",COUNTA($F$2:F687))</f>
        <v>513</v>
      </c>
      <c r="B687" s="111">
        <f t="shared" si="197"/>
        <v>686</v>
      </c>
      <c r="C687" s="111">
        <v>2020</v>
      </c>
      <c r="D687" s="111" t="s">
        <v>2498</v>
      </c>
      <c r="E687" s="111" t="s">
        <v>2469</v>
      </c>
      <c r="F687" s="111" t="s">
        <v>879</v>
      </c>
      <c r="G687" s="112" t="s">
        <v>594</v>
      </c>
      <c r="H687" s="146" t="s">
        <v>891</v>
      </c>
      <c r="I687" s="146" t="s">
        <v>892</v>
      </c>
      <c r="J687" s="146" t="s">
        <v>3372</v>
      </c>
      <c r="K687" s="146" t="s">
        <v>3373</v>
      </c>
      <c r="L687" s="110" t="s">
        <v>3374</v>
      </c>
      <c r="M687" s="110">
        <v>2</v>
      </c>
      <c r="N687" s="162">
        <v>45566</v>
      </c>
      <c r="O687" s="162">
        <v>45657</v>
      </c>
      <c r="P687" s="118">
        <f t="shared" si="196"/>
        <v>13</v>
      </c>
      <c r="Q687" s="111" t="s">
        <v>1053</v>
      </c>
      <c r="R687" s="111" t="s">
        <v>1734</v>
      </c>
      <c r="S687" s="111">
        <v>0</v>
      </c>
      <c r="T687" s="146" t="s">
        <v>3370</v>
      </c>
      <c r="U687" s="120"/>
      <c r="V687" s="121">
        <f t="shared" si="198"/>
        <v>-1521.9</v>
      </c>
      <c r="W687" s="122">
        <f t="shared" si="199"/>
        <v>0</v>
      </c>
      <c r="X687" s="123">
        <f t="shared" si="200"/>
        <v>0</v>
      </c>
      <c r="Y687" s="123">
        <f t="shared" si="201"/>
        <v>0</v>
      </c>
      <c r="Z687" s="123">
        <f t="shared" si="202"/>
        <v>13</v>
      </c>
      <c r="AA687" s="111" t="s">
        <v>3366</v>
      </c>
      <c r="AB687" s="111" t="str">
        <f t="shared" si="203"/>
        <v>PRÓXIMA A VENCER</v>
      </c>
      <c r="AC687" s="111" t="str">
        <f t="shared" si="204"/>
        <v>PRÓXIMO A VENCER</v>
      </c>
      <c r="AD687" s="111" t="str">
        <f t="shared" si="205"/>
        <v>EN EJECUCIÓN</v>
      </c>
      <c r="AE687" s="112" t="s">
        <v>923</v>
      </c>
      <c r="AF687" s="98" t="str">
        <f t="shared" si="189"/>
        <v>H7AT73</v>
      </c>
      <c r="AG687" s="78">
        <f t="shared" si="190"/>
        <v>1</v>
      </c>
      <c r="AH687" s="78" t="str">
        <f t="shared" si="191"/>
        <v>H7AT73 - 1</v>
      </c>
      <c r="AI687" s="92">
        <f t="shared" si="192"/>
        <v>2</v>
      </c>
      <c r="AJ687" s="92">
        <f t="shared" si="193"/>
        <v>2</v>
      </c>
      <c r="AK687" s="92" t="str">
        <f t="shared" si="194"/>
        <v>H7AT73.</v>
      </c>
      <c r="AL687" s="92" t="str">
        <f t="shared" si="195"/>
        <v>H7AT73</v>
      </c>
      <c r="AM687" s="83"/>
      <c r="AN687" s="84"/>
      <c r="AO687" s="77"/>
    </row>
    <row r="688" spans="1:41" s="11" customFormat="1" ht="291.95" customHeight="1" x14ac:dyDescent="0.2">
      <c r="A688" s="110">
        <f>IF(ISBLANK(F688),"",COUNTA($F$2:F688))</f>
        <v>514</v>
      </c>
      <c r="B688" s="111">
        <f t="shared" si="197"/>
        <v>687</v>
      </c>
      <c r="C688" s="111">
        <v>2020</v>
      </c>
      <c r="D688" s="111" t="s">
        <v>2501</v>
      </c>
      <c r="E688" s="111" t="s">
        <v>637</v>
      </c>
      <c r="F688" s="111" t="s">
        <v>776</v>
      </c>
      <c r="G688" s="112" t="s">
        <v>594</v>
      </c>
      <c r="H688" s="146" t="s">
        <v>893</v>
      </c>
      <c r="I688" s="146" t="s">
        <v>894</v>
      </c>
      <c r="J688" s="146" t="s">
        <v>3372</v>
      </c>
      <c r="K688" s="146" t="s">
        <v>3373</v>
      </c>
      <c r="L688" s="110" t="s">
        <v>3374</v>
      </c>
      <c r="M688" s="110">
        <v>2</v>
      </c>
      <c r="N688" s="162">
        <v>45566</v>
      </c>
      <c r="O688" s="162">
        <v>45657</v>
      </c>
      <c r="P688" s="118">
        <f t="shared" si="196"/>
        <v>13</v>
      </c>
      <c r="Q688" s="111" t="s">
        <v>3400</v>
      </c>
      <c r="R688" s="111" t="s">
        <v>1734</v>
      </c>
      <c r="S688" s="111">
        <v>0</v>
      </c>
      <c r="T688" s="146" t="s">
        <v>3370</v>
      </c>
      <c r="U688" s="120"/>
      <c r="V688" s="121">
        <f t="shared" si="198"/>
        <v>-1521.9</v>
      </c>
      <c r="W688" s="122">
        <f t="shared" si="199"/>
        <v>0</v>
      </c>
      <c r="X688" s="123">
        <f t="shared" si="200"/>
        <v>0</v>
      </c>
      <c r="Y688" s="123">
        <f t="shared" si="201"/>
        <v>0</v>
      </c>
      <c r="Z688" s="123">
        <f t="shared" si="202"/>
        <v>13</v>
      </c>
      <c r="AA688" s="111" t="s">
        <v>3366</v>
      </c>
      <c r="AB688" s="111" t="str">
        <f t="shared" si="203"/>
        <v>PRÓXIMA A VENCER</v>
      </c>
      <c r="AC688" s="111" t="str">
        <f t="shared" si="204"/>
        <v>PRÓXIMO A VENCER</v>
      </c>
      <c r="AD688" s="111" t="str">
        <f t="shared" si="205"/>
        <v>EN EJECUCIÓN</v>
      </c>
      <c r="AE688" s="112" t="s">
        <v>924</v>
      </c>
      <c r="AF688" s="98" t="str">
        <f t="shared" si="189"/>
        <v>H1AT74</v>
      </c>
      <c r="AG688" s="78">
        <f t="shared" si="190"/>
        <v>1</v>
      </c>
      <c r="AH688" s="78" t="str">
        <f t="shared" si="191"/>
        <v>H1AT74 - 1</v>
      </c>
      <c r="AI688" s="92">
        <f t="shared" si="192"/>
        <v>2</v>
      </c>
      <c r="AJ688" s="92">
        <f t="shared" si="193"/>
        <v>2</v>
      </c>
      <c r="AK688" s="92" t="str">
        <f t="shared" si="194"/>
        <v>H1AT74.</v>
      </c>
      <c r="AL688" s="92" t="str">
        <f t="shared" si="195"/>
        <v>H1AT74</v>
      </c>
      <c r="AM688" s="83"/>
      <c r="AN688" s="84"/>
      <c r="AO688" s="77"/>
    </row>
    <row r="689" spans="1:41" s="11" customFormat="1" ht="291.95" customHeight="1" x14ac:dyDescent="0.2">
      <c r="A689" s="110">
        <f>IF(ISBLANK(F689),"",COUNTA($F$2:F689))</f>
        <v>515</v>
      </c>
      <c r="B689" s="111">
        <f t="shared" si="197"/>
        <v>688</v>
      </c>
      <c r="C689" s="111">
        <v>2020</v>
      </c>
      <c r="D689" s="111" t="s">
        <v>2497</v>
      </c>
      <c r="E689" s="111" t="s">
        <v>637</v>
      </c>
      <c r="F689" s="111" t="s">
        <v>776</v>
      </c>
      <c r="G689" s="112" t="s">
        <v>913</v>
      </c>
      <c r="H689" s="146" t="s">
        <v>895</v>
      </c>
      <c r="I689" s="146" t="s">
        <v>896</v>
      </c>
      <c r="J689" s="146" t="s">
        <v>756</v>
      </c>
      <c r="K689" s="146" t="s">
        <v>762</v>
      </c>
      <c r="L689" s="110" t="s">
        <v>758</v>
      </c>
      <c r="M689" s="110">
        <v>1</v>
      </c>
      <c r="N689" s="162">
        <v>44185</v>
      </c>
      <c r="O689" s="162">
        <v>44285</v>
      </c>
      <c r="P689" s="118">
        <f t="shared" si="196"/>
        <v>14.285714285714286</v>
      </c>
      <c r="Q689" s="111" t="s">
        <v>1049</v>
      </c>
      <c r="R689" s="145" t="s">
        <v>1739</v>
      </c>
      <c r="S689" s="111">
        <v>1</v>
      </c>
      <c r="T689" s="146" t="s">
        <v>922</v>
      </c>
      <c r="U689" s="120">
        <v>44662</v>
      </c>
      <c r="V689" s="121">
        <f t="shared" si="198"/>
        <v>12.566666666666666</v>
      </c>
      <c r="W689" s="122">
        <f t="shared" si="199"/>
        <v>100</v>
      </c>
      <c r="X689" s="123">
        <f t="shared" si="200"/>
        <v>14.285714285714286</v>
      </c>
      <c r="Y689" s="123">
        <f t="shared" si="201"/>
        <v>14.285714285714286</v>
      </c>
      <c r="Z689" s="123">
        <f t="shared" si="202"/>
        <v>14.285714285714286</v>
      </c>
      <c r="AA689" s="111"/>
      <c r="AB689" s="111" t="str">
        <f t="shared" si="203"/>
        <v>CUMPLIDA</v>
      </c>
      <c r="AC689" s="111" t="str">
        <f t="shared" si="204"/>
        <v>CUMPLIDO</v>
      </c>
      <c r="AD689" s="111" t="str">
        <f t="shared" si="205"/>
        <v>CUMPLIDA PENDIENTE DE REVISIÓN DE LA CGR</v>
      </c>
      <c r="AE689" s="112" t="s">
        <v>925</v>
      </c>
      <c r="AF689" s="98" t="str">
        <f t="shared" si="189"/>
        <v>H2AT75</v>
      </c>
      <c r="AG689" s="78">
        <f t="shared" si="190"/>
        <v>1</v>
      </c>
      <c r="AH689" s="78" t="str">
        <f t="shared" si="191"/>
        <v>H2AT75 - 1</v>
      </c>
      <c r="AI689" s="92">
        <f t="shared" si="192"/>
        <v>5</v>
      </c>
      <c r="AJ689" s="92">
        <f t="shared" si="193"/>
        <v>5</v>
      </c>
      <c r="AK689" s="92" t="str">
        <f t="shared" si="194"/>
        <v>H2AT75.</v>
      </c>
      <c r="AL689" s="92" t="str">
        <f t="shared" si="195"/>
        <v>H2AT75</v>
      </c>
      <c r="AM689" s="83"/>
      <c r="AN689" s="84"/>
      <c r="AO689" s="77"/>
    </row>
    <row r="690" spans="1:41" s="11" customFormat="1" ht="291.95" customHeight="1" x14ac:dyDescent="0.2">
      <c r="A690" s="110">
        <f>IF(ISBLANK(F690),"",COUNTA($F$2:F690))</f>
        <v>516</v>
      </c>
      <c r="B690" s="111">
        <f t="shared" si="197"/>
        <v>689</v>
      </c>
      <c r="C690" s="111">
        <v>2020</v>
      </c>
      <c r="D690" s="111" t="s">
        <v>2497</v>
      </c>
      <c r="E690" s="111" t="s">
        <v>637</v>
      </c>
      <c r="F690" s="111" t="s">
        <v>776</v>
      </c>
      <c r="G690" s="112" t="s">
        <v>834</v>
      </c>
      <c r="H690" s="146" t="s">
        <v>897</v>
      </c>
      <c r="I690" s="146" t="s">
        <v>898</v>
      </c>
      <c r="J690" s="146" t="s">
        <v>3372</v>
      </c>
      <c r="K690" s="146" t="s">
        <v>3373</v>
      </c>
      <c r="L690" s="110" t="s">
        <v>3374</v>
      </c>
      <c r="M690" s="110">
        <v>2</v>
      </c>
      <c r="N690" s="162">
        <v>45566</v>
      </c>
      <c r="O690" s="162">
        <v>45657</v>
      </c>
      <c r="P690" s="118">
        <f t="shared" si="196"/>
        <v>13</v>
      </c>
      <c r="Q690" s="111" t="s">
        <v>1053</v>
      </c>
      <c r="R690" s="111" t="s">
        <v>1734</v>
      </c>
      <c r="S690" s="111">
        <v>0</v>
      </c>
      <c r="T690" s="146" t="s">
        <v>3370</v>
      </c>
      <c r="U690" s="120"/>
      <c r="V690" s="121">
        <f t="shared" si="198"/>
        <v>-1521.9</v>
      </c>
      <c r="W690" s="122">
        <f t="shared" si="199"/>
        <v>0</v>
      </c>
      <c r="X690" s="123">
        <f t="shared" si="200"/>
        <v>0</v>
      </c>
      <c r="Y690" s="123">
        <f t="shared" si="201"/>
        <v>0</v>
      </c>
      <c r="Z690" s="123">
        <f t="shared" si="202"/>
        <v>13</v>
      </c>
      <c r="AA690" s="111" t="s">
        <v>3366</v>
      </c>
      <c r="AB690" s="111" t="str">
        <f t="shared" si="203"/>
        <v>PRÓXIMA A VENCER</v>
      </c>
      <c r="AC690" s="111" t="str">
        <f t="shared" si="204"/>
        <v>PRÓXIMO A VENCER</v>
      </c>
      <c r="AD690" s="111" t="str">
        <f t="shared" si="205"/>
        <v>EN EJECUCIÓN</v>
      </c>
      <c r="AE690" s="112" t="s">
        <v>925</v>
      </c>
      <c r="AF690" s="98" t="str">
        <f t="shared" si="189"/>
        <v>H3AT75</v>
      </c>
      <c r="AG690" s="78">
        <f t="shared" si="190"/>
        <v>1</v>
      </c>
      <c r="AH690" s="78" t="str">
        <f t="shared" si="191"/>
        <v>H3AT75 - 1</v>
      </c>
      <c r="AI690" s="92">
        <f t="shared" si="192"/>
        <v>2</v>
      </c>
      <c r="AJ690" s="92">
        <f t="shared" si="193"/>
        <v>2</v>
      </c>
      <c r="AK690" s="92" t="str">
        <f t="shared" si="194"/>
        <v>H3AT75.</v>
      </c>
      <c r="AL690" s="92" t="str">
        <f t="shared" si="195"/>
        <v>H3AT75</v>
      </c>
      <c r="AM690" s="83"/>
      <c r="AN690" s="84"/>
      <c r="AO690" s="77"/>
    </row>
    <row r="691" spans="1:41" s="11" customFormat="1" ht="291.95" customHeight="1" x14ac:dyDescent="0.2">
      <c r="A691" s="110">
        <f>IF(ISBLANK(F691),"",COUNTA($F$2:F691))</f>
        <v>517</v>
      </c>
      <c r="B691" s="111">
        <f t="shared" si="197"/>
        <v>690</v>
      </c>
      <c r="C691" s="111">
        <v>2020</v>
      </c>
      <c r="D691" s="111" t="s">
        <v>2497</v>
      </c>
      <c r="E691" s="111" t="s">
        <v>637</v>
      </c>
      <c r="F691" s="111" t="s">
        <v>776</v>
      </c>
      <c r="G691" s="112" t="s">
        <v>868</v>
      </c>
      <c r="H691" s="146" t="s">
        <v>899</v>
      </c>
      <c r="I691" s="146" t="s">
        <v>900</v>
      </c>
      <c r="J691" s="146" t="s">
        <v>756</v>
      </c>
      <c r="K691" s="146" t="s">
        <v>762</v>
      </c>
      <c r="L691" s="110" t="s">
        <v>758</v>
      </c>
      <c r="M691" s="110">
        <v>1</v>
      </c>
      <c r="N691" s="162">
        <v>44185</v>
      </c>
      <c r="O691" s="162">
        <v>44285</v>
      </c>
      <c r="P691" s="118">
        <f t="shared" si="196"/>
        <v>14.285714285714286</v>
      </c>
      <c r="Q691" s="111" t="s">
        <v>1048</v>
      </c>
      <c r="R691" s="111" t="s">
        <v>1734</v>
      </c>
      <c r="S691" s="111">
        <v>1</v>
      </c>
      <c r="T691" s="146" t="s">
        <v>922</v>
      </c>
      <c r="U691" s="120">
        <v>44662</v>
      </c>
      <c r="V691" s="121">
        <f t="shared" si="198"/>
        <v>12.566666666666666</v>
      </c>
      <c r="W691" s="122">
        <f t="shared" si="199"/>
        <v>100</v>
      </c>
      <c r="X691" s="123">
        <f t="shared" si="200"/>
        <v>14.285714285714286</v>
      </c>
      <c r="Y691" s="123">
        <f t="shared" si="201"/>
        <v>14.285714285714286</v>
      </c>
      <c r="Z691" s="123">
        <f t="shared" si="202"/>
        <v>14.285714285714286</v>
      </c>
      <c r="AA691" s="111"/>
      <c r="AB691" s="111" t="str">
        <f t="shared" si="203"/>
        <v>CUMPLIDA</v>
      </c>
      <c r="AC691" s="111" t="str">
        <f t="shared" si="204"/>
        <v>CUMPLIDO</v>
      </c>
      <c r="AD691" s="111" t="str">
        <f t="shared" si="205"/>
        <v>CUMPLIDA PENDIENTE DE REVISIÓN DE LA CGR</v>
      </c>
      <c r="AE691" s="112" t="s">
        <v>925</v>
      </c>
      <c r="AF691" s="98" t="str">
        <f t="shared" si="189"/>
        <v>H4AT75</v>
      </c>
      <c r="AG691" s="78">
        <f t="shared" si="190"/>
        <v>1</v>
      </c>
      <c r="AH691" s="78" t="str">
        <f t="shared" si="191"/>
        <v>H4AT75 - 1</v>
      </c>
      <c r="AI691" s="92">
        <f t="shared" si="192"/>
        <v>5</v>
      </c>
      <c r="AJ691" s="92">
        <f t="shared" si="193"/>
        <v>5</v>
      </c>
      <c r="AK691" s="92" t="str">
        <f t="shared" si="194"/>
        <v>H4AT75.</v>
      </c>
      <c r="AL691" s="92" t="str">
        <f t="shared" si="195"/>
        <v>H4AT75</v>
      </c>
      <c r="AM691" s="83"/>
      <c r="AN691" s="84"/>
      <c r="AO691" s="77"/>
    </row>
    <row r="692" spans="1:41" s="11" customFormat="1" ht="291.95" customHeight="1" x14ac:dyDescent="0.2">
      <c r="A692" s="110">
        <f>IF(ISBLANK(F692),"",COUNTA($F$2:F692))</f>
        <v>518</v>
      </c>
      <c r="B692" s="111">
        <f t="shared" si="197"/>
        <v>691</v>
      </c>
      <c r="C692" s="111">
        <v>2020</v>
      </c>
      <c r="D692" s="111" t="s">
        <v>2497</v>
      </c>
      <c r="E692" s="111" t="s">
        <v>637</v>
      </c>
      <c r="F692" s="111" t="s">
        <v>776</v>
      </c>
      <c r="G692" s="112" t="s">
        <v>610</v>
      </c>
      <c r="H692" s="146" t="s">
        <v>2484</v>
      </c>
      <c r="I692" s="146" t="s">
        <v>901</v>
      </c>
      <c r="J692" s="146" t="s">
        <v>919</v>
      </c>
      <c r="K692" s="146" t="s">
        <v>918</v>
      </c>
      <c r="L692" s="110" t="s">
        <v>920</v>
      </c>
      <c r="M692" s="110">
        <v>1</v>
      </c>
      <c r="N692" s="162">
        <v>44197</v>
      </c>
      <c r="O692" s="162">
        <v>44353</v>
      </c>
      <c r="P692" s="118">
        <f t="shared" si="196"/>
        <v>22.285714285714285</v>
      </c>
      <c r="Q692" s="111" t="s">
        <v>457</v>
      </c>
      <c r="R692" s="111" t="s">
        <v>1824</v>
      </c>
      <c r="S692" s="111">
        <v>1</v>
      </c>
      <c r="T692" s="146" t="s">
        <v>922</v>
      </c>
      <c r="U692" s="162">
        <v>45358</v>
      </c>
      <c r="V692" s="121">
        <f t="shared" si="198"/>
        <v>33.5</v>
      </c>
      <c r="W692" s="122">
        <f t="shared" si="199"/>
        <v>100</v>
      </c>
      <c r="X692" s="123">
        <f t="shared" si="200"/>
        <v>22.285714285714285</v>
      </c>
      <c r="Y692" s="123">
        <f t="shared" si="201"/>
        <v>22.285714285714285</v>
      </c>
      <c r="Z692" s="123">
        <f t="shared" si="202"/>
        <v>22.285714285714285</v>
      </c>
      <c r="AA692" s="111"/>
      <c r="AB692" s="111" t="str">
        <f t="shared" si="203"/>
        <v>CUMPLIDA</v>
      </c>
      <c r="AC692" s="111" t="str">
        <f t="shared" si="204"/>
        <v>CUMPLIDO</v>
      </c>
      <c r="AD692" s="111" t="str">
        <f t="shared" si="205"/>
        <v>CUMPLIDA PENDIENTE DE REVISIÓN DE LA CGR</v>
      </c>
      <c r="AE692" s="112" t="s">
        <v>925</v>
      </c>
      <c r="AF692" s="98" t="str">
        <f t="shared" si="189"/>
        <v>H6AT75</v>
      </c>
      <c r="AG692" s="78">
        <f t="shared" si="190"/>
        <v>1</v>
      </c>
      <c r="AH692" s="78" t="str">
        <f t="shared" si="191"/>
        <v>H6AT75 - 1</v>
      </c>
      <c r="AI692" s="92">
        <f t="shared" si="192"/>
        <v>5</v>
      </c>
      <c r="AJ692" s="92">
        <f t="shared" si="193"/>
        <v>5</v>
      </c>
      <c r="AK692" s="92" t="str">
        <f t="shared" si="194"/>
        <v>H6AT75.</v>
      </c>
      <c r="AL692" s="92" t="str">
        <f t="shared" si="195"/>
        <v>H6AT75</v>
      </c>
      <c r="AM692" s="83"/>
      <c r="AN692" s="84"/>
      <c r="AO692" s="77"/>
    </row>
    <row r="693" spans="1:41" s="11" customFormat="1" ht="291.95" customHeight="1" x14ac:dyDescent="0.2">
      <c r="A693" s="110">
        <f>IF(ISBLANK(F693),"",COUNTA($F$2:F693))</f>
        <v>519</v>
      </c>
      <c r="B693" s="111">
        <f t="shared" si="197"/>
        <v>692</v>
      </c>
      <c r="C693" s="111">
        <v>2020</v>
      </c>
      <c r="D693" s="111" t="s">
        <v>2498</v>
      </c>
      <c r="E693" s="111" t="s">
        <v>2466</v>
      </c>
      <c r="F693" s="111" t="s">
        <v>880</v>
      </c>
      <c r="G693" s="112" t="s">
        <v>869</v>
      </c>
      <c r="H693" s="146" t="s">
        <v>902</v>
      </c>
      <c r="I693" s="146" t="s">
        <v>903</v>
      </c>
      <c r="J693" s="146" t="s">
        <v>1730</v>
      </c>
      <c r="K693" s="146" t="s">
        <v>1731</v>
      </c>
      <c r="L693" s="110" t="s">
        <v>1732</v>
      </c>
      <c r="M693" s="110">
        <v>2</v>
      </c>
      <c r="N693" s="162">
        <v>45139</v>
      </c>
      <c r="O693" s="162">
        <v>45230</v>
      </c>
      <c r="P693" s="118">
        <f t="shared" si="196"/>
        <v>13</v>
      </c>
      <c r="Q693" s="111" t="s">
        <v>1055</v>
      </c>
      <c r="R693" s="145" t="s">
        <v>1734</v>
      </c>
      <c r="S693" s="111">
        <v>2</v>
      </c>
      <c r="T693" s="146" t="s">
        <v>1853</v>
      </c>
      <c r="U693" s="120">
        <v>45343</v>
      </c>
      <c r="V693" s="121">
        <f t="shared" si="198"/>
        <v>3.7666666666666666</v>
      </c>
      <c r="W693" s="122">
        <f t="shared" si="199"/>
        <v>100</v>
      </c>
      <c r="X693" s="123">
        <f t="shared" si="200"/>
        <v>13</v>
      </c>
      <c r="Y693" s="123">
        <f t="shared" si="201"/>
        <v>13</v>
      </c>
      <c r="Z693" s="123">
        <f t="shared" si="202"/>
        <v>13</v>
      </c>
      <c r="AA693" s="111"/>
      <c r="AB693" s="111" t="str">
        <f t="shared" si="203"/>
        <v>CUMPLIDA</v>
      </c>
      <c r="AC693" s="111" t="str">
        <f t="shared" si="204"/>
        <v>CUMPLIDO</v>
      </c>
      <c r="AD693" s="111" t="str">
        <f t="shared" si="205"/>
        <v>CUMPLIDA PENDIENTE DE REVISIÓN DE LA CGR</v>
      </c>
      <c r="AE693" s="112" t="s">
        <v>925</v>
      </c>
      <c r="AF693" s="98" t="str">
        <f t="shared" si="189"/>
        <v>H7AT75</v>
      </c>
      <c r="AG693" s="78">
        <f t="shared" si="190"/>
        <v>1</v>
      </c>
      <c r="AH693" s="78" t="str">
        <f t="shared" si="191"/>
        <v>H7AT75 - 1</v>
      </c>
      <c r="AI693" s="92">
        <f t="shared" si="192"/>
        <v>5</v>
      </c>
      <c r="AJ693" s="92">
        <f t="shared" si="193"/>
        <v>5</v>
      </c>
      <c r="AK693" s="92" t="str">
        <f t="shared" si="194"/>
        <v>H7AT75.</v>
      </c>
      <c r="AL693" s="92" t="str">
        <f t="shared" si="195"/>
        <v>H7AT75</v>
      </c>
      <c r="AM693" s="83"/>
      <c r="AN693" s="84"/>
      <c r="AO693" s="77"/>
    </row>
    <row r="694" spans="1:41" s="11" customFormat="1" ht="291.95" customHeight="1" x14ac:dyDescent="0.2">
      <c r="A694" s="110">
        <f>IF(ISBLANK(F694),"",COUNTA($F$2:F694))</f>
        <v>520</v>
      </c>
      <c r="B694" s="111">
        <f t="shared" si="197"/>
        <v>693</v>
      </c>
      <c r="C694" s="111">
        <v>2020</v>
      </c>
      <c r="D694" s="111" t="s">
        <v>2501</v>
      </c>
      <c r="E694" s="111" t="s">
        <v>637</v>
      </c>
      <c r="F694" s="111" t="s">
        <v>776</v>
      </c>
      <c r="G694" s="112" t="s">
        <v>914</v>
      </c>
      <c r="H694" s="146" t="s">
        <v>904</v>
      </c>
      <c r="I694" s="146" t="s">
        <v>905</v>
      </c>
      <c r="J694" s="146" t="s">
        <v>3372</v>
      </c>
      <c r="K694" s="146" t="s">
        <v>3373</v>
      </c>
      <c r="L694" s="110" t="s">
        <v>3374</v>
      </c>
      <c r="M694" s="110">
        <v>2</v>
      </c>
      <c r="N694" s="162">
        <v>45566</v>
      </c>
      <c r="O694" s="162">
        <v>45657</v>
      </c>
      <c r="P694" s="118">
        <f t="shared" si="196"/>
        <v>13</v>
      </c>
      <c r="Q694" s="111" t="s">
        <v>1053</v>
      </c>
      <c r="R694" s="111" t="s">
        <v>1734</v>
      </c>
      <c r="S694" s="111">
        <v>0</v>
      </c>
      <c r="T694" s="146" t="s">
        <v>3370</v>
      </c>
      <c r="U694" s="120"/>
      <c r="V694" s="121">
        <f t="shared" si="198"/>
        <v>-1521.9</v>
      </c>
      <c r="W694" s="122">
        <f t="shared" si="199"/>
        <v>0</v>
      </c>
      <c r="X694" s="123">
        <f t="shared" si="200"/>
        <v>0</v>
      </c>
      <c r="Y694" s="123">
        <f t="shared" si="201"/>
        <v>0</v>
      </c>
      <c r="Z694" s="123">
        <f t="shared" si="202"/>
        <v>13</v>
      </c>
      <c r="AA694" s="111" t="s">
        <v>3366</v>
      </c>
      <c r="AB694" s="111" t="str">
        <f t="shared" si="203"/>
        <v>PRÓXIMA A VENCER</v>
      </c>
      <c r="AC694" s="111" t="str">
        <f t="shared" si="204"/>
        <v>PRÓXIMO A VENCER</v>
      </c>
      <c r="AD694" s="111" t="str">
        <f t="shared" si="205"/>
        <v>EN EJECUCIÓN</v>
      </c>
      <c r="AE694" s="112" t="s">
        <v>925</v>
      </c>
      <c r="AF694" s="98" t="str">
        <f t="shared" si="189"/>
        <v>H9AT75</v>
      </c>
      <c r="AG694" s="78">
        <f t="shared" si="190"/>
        <v>1</v>
      </c>
      <c r="AH694" s="78" t="str">
        <f t="shared" si="191"/>
        <v>H9AT75 - 1</v>
      </c>
      <c r="AI694" s="92">
        <f t="shared" si="192"/>
        <v>2</v>
      </c>
      <c r="AJ694" s="92">
        <f t="shared" si="193"/>
        <v>2</v>
      </c>
      <c r="AK694" s="92" t="str">
        <f t="shared" si="194"/>
        <v>H9AT75.</v>
      </c>
      <c r="AL694" s="92" t="str">
        <f t="shared" si="195"/>
        <v>H9AT75</v>
      </c>
      <c r="AM694" s="83"/>
      <c r="AN694" s="84"/>
      <c r="AO694" s="77"/>
    </row>
    <row r="695" spans="1:41" s="11" customFormat="1" ht="291.95" customHeight="1" x14ac:dyDescent="0.2">
      <c r="A695" s="110">
        <f>IF(ISBLANK(F695),"",COUNTA($F$2:F695))</f>
        <v>521</v>
      </c>
      <c r="B695" s="111">
        <f t="shared" si="197"/>
        <v>694</v>
      </c>
      <c r="C695" s="111">
        <v>2020</v>
      </c>
      <c r="D695" s="111" t="s">
        <v>2496</v>
      </c>
      <c r="E695" s="111" t="s">
        <v>2467</v>
      </c>
      <c r="F695" s="110" t="s">
        <v>881</v>
      </c>
      <c r="G695" s="112" t="s">
        <v>868</v>
      </c>
      <c r="H695" s="146" t="s">
        <v>906</v>
      </c>
      <c r="I695" s="146" t="s">
        <v>907</v>
      </c>
      <c r="J695" s="146" t="s">
        <v>3372</v>
      </c>
      <c r="K695" s="146" t="s">
        <v>3373</v>
      </c>
      <c r="L695" s="110" t="s">
        <v>3374</v>
      </c>
      <c r="M695" s="110">
        <v>2</v>
      </c>
      <c r="N695" s="162">
        <v>45566</v>
      </c>
      <c r="O695" s="162">
        <v>45657</v>
      </c>
      <c r="P695" s="118">
        <f t="shared" si="196"/>
        <v>13</v>
      </c>
      <c r="Q695" s="111" t="s">
        <v>1053</v>
      </c>
      <c r="R695" s="111" t="s">
        <v>1734</v>
      </c>
      <c r="S695" s="111">
        <v>0</v>
      </c>
      <c r="T695" s="146" t="s">
        <v>3370</v>
      </c>
      <c r="U695" s="120"/>
      <c r="V695" s="121">
        <f t="shared" si="198"/>
        <v>-1521.9</v>
      </c>
      <c r="W695" s="122">
        <f t="shared" si="199"/>
        <v>0</v>
      </c>
      <c r="X695" s="123">
        <f t="shared" si="200"/>
        <v>0</v>
      </c>
      <c r="Y695" s="123">
        <f t="shared" si="201"/>
        <v>0</v>
      </c>
      <c r="Z695" s="123">
        <f t="shared" si="202"/>
        <v>13</v>
      </c>
      <c r="AA695" s="111" t="s">
        <v>3366</v>
      </c>
      <c r="AB695" s="111" t="str">
        <f t="shared" si="203"/>
        <v>PRÓXIMA A VENCER</v>
      </c>
      <c r="AC695" s="111" t="str">
        <f t="shared" si="204"/>
        <v>PRÓXIMO A VENCER</v>
      </c>
      <c r="AD695" s="111" t="str">
        <f t="shared" si="205"/>
        <v>EN EJECUCIÓN</v>
      </c>
      <c r="AE695" s="112" t="s">
        <v>925</v>
      </c>
      <c r="AF695" s="98" t="str">
        <f t="shared" si="189"/>
        <v>H10AT75</v>
      </c>
      <c r="AG695" s="78">
        <f t="shared" si="190"/>
        <v>1</v>
      </c>
      <c r="AH695" s="78" t="str">
        <f t="shared" si="191"/>
        <v>H10AT75 - 1</v>
      </c>
      <c r="AI695" s="92">
        <f t="shared" si="192"/>
        <v>2</v>
      </c>
      <c r="AJ695" s="92">
        <f t="shared" si="193"/>
        <v>2</v>
      </c>
      <c r="AK695" s="92" t="str">
        <f t="shared" si="194"/>
        <v>H10AT75.</v>
      </c>
      <c r="AL695" s="92" t="str">
        <f t="shared" si="195"/>
        <v>H10AT75</v>
      </c>
      <c r="AM695" s="83"/>
      <c r="AN695" s="84"/>
      <c r="AO695" s="77"/>
    </row>
    <row r="696" spans="1:41" s="11" customFormat="1" ht="291.95" customHeight="1" x14ac:dyDescent="0.2">
      <c r="A696" s="110">
        <f>IF(ISBLANK(F696),"",COUNTA($F$2:F696))</f>
        <v>522</v>
      </c>
      <c r="B696" s="111">
        <f t="shared" si="197"/>
        <v>695</v>
      </c>
      <c r="C696" s="111">
        <v>2020</v>
      </c>
      <c r="D696" s="111" t="s">
        <v>2496</v>
      </c>
      <c r="E696" s="111" t="s">
        <v>408</v>
      </c>
      <c r="F696" s="110" t="s">
        <v>408</v>
      </c>
      <c r="G696" s="112" t="s">
        <v>868</v>
      </c>
      <c r="H696" s="146" t="s">
        <v>908</v>
      </c>
      <c r="I696" s="146" t="s">
        <v>909</v>
      </c>
      <c r="J696" s="146" t="s">
        <v>3372</v>
      </c>
      <c r="K696" s="146" t="s">
        <v>3373</v>
      </c>
      <c r="L696" s="110" t="s">
        <v>3374</v>
      </c>
      <c r="M696" s="110">
        <v>2</v>
      </c>
      <c r="N696" s="162">
        <v>45566</v>
      </c>
      <c r="O696" s="162">
        <v>45657</v>
      </c>
      <c r="P696" s="118">
        <f t="shared" si="196"/>
        <v>13</v>
      </c>
      <c r="Q696" s="111" t="s">
        <v>1053</v>
      </c>
      <c r="R696" s="111" t="s">
        <v>1734</v>
      </c>
      <c r="S696" s="111">
        <v>0</v>
      </c>
      <c r="T696" s="146" t="s">
        <v>3370</v>
      </c>
      <c r="U696" s="120"/>
      <c r="V696" s="121">
        <f t="shared" si="198"/>
        <v>-1521.9</v>
      </c>
      <c r="W696" s="122">
        <f t="shared" si="199"/>
        <v>0</v>
      </c>
      <c r="X696" s="123">
        <f t="shared" si="200"/>
        <v>0</v>
      </c>
      <c r="Y696" s="123">
        <f t="shared" si="201"/>
        <v>0</v>
      </c>
      <c r="Z696" s="123">
        <f t="shared" si="202"/>
        <v>13</v>
      </c>
      <c r="AA696" s="111" t="s">
        <v>3366</v>
      </c>
      <c r="AB696" s="111" t="str">
        <f t="shared" si="203"/>
        <v>PRÓXIMA A VENCER</v>
      </c>
      <c r="AC696" s="111" t="str">
        <f t="shared" si="204"/>
        <v>PRÓXIMO A VENCER</v>
      </c>
      <c r="AD696" s="111" t="str">
        <f t="shared" si="205"/>
        <v>EN EJECUCIÓN</v>
      </c>
      <c r="AE696" s="112" t="s">
        <v>925</v>
      </c>
      <c r="AF696" s="98" t="str">
        <f t="shared" si="189"/>
        <v>H11AT75</v>
      </c>
      <c r="AG696" s="78">
        <f t="shared" si="190"/>
        <v>1</v>
      </c>
      <c r="AH696" s="78" t="str">
        <f t="shared" si="191"/>
        <v>H11AT75 - 1</v>
      </c>
      <c r="AI696" s="92">
        <f t="shared" si="192"/>
        <v>2</v>
      </c>
      <c r="AJ696" s="92">
        <f t="shared" si="193"/>
        <v>2</v>
      </c>
      <c r="AK696" s="92" t="str">
        <f t="shared" si="194"/>
        <v>H11AT75.</v>
      </c>
      <c r="AL696" s="92" t="str">
        <f t="shared" si="195"/>
        <v>H11AT75</v>
      </c>
      <c r="AM696" s="83"/>
      <c r="AN696" s="84"/>
      <c r="AO696" s="77"/>
    </row>
    <row r="697" spans="1:41" s="11" customFormat="1" ht="291.95" customHeight="1" x14ac:dyDescent="0.2">
      <c r="A697" s="110">
        <f>IF(ISBLANK(F697),"",COUNTA($F$2:F697))</f>
        <v>523</v>
      </c>
      <c r="B697" s="111">
        <f t="shared" si="197"/>
        <v>696</v>
      </c>
      <c r="C697" s="111">
        <v>2020</v>
      </c>
      <c r="D697" s="111" t="s">
        <v>2501</v>
      </c>
      <c r="E697" s="111" t="s">
        <v>637</v>
      </c>
      <c r="F697" s="111" t="s">
        <v>776</v>
      </c>
      <c r="G697" s="112" t="s">
        <v>594</v>
      </c>
      <c r="H697" s="146" t="s">
        <v>910</v>
      </c>
      <c r="I697" s="146" t="s">
        <v>911</v>
      </c>
      <c r="J697" s="146" t="s">
        <v>3372</v>
      </c>
      <c r="K697" s="146" t="s">
        <v>3373</v>
      </c>
      <c r="L697" s="110" t="s">
        <v>3374</v>
      </c>
      <c r="M697" s="110">
        <v>2</v>
      </c>
      <c r="N697" s="162">
        <v>45566</v>
      </c>
      <c r="O697" s="162">
        <v>45657</v>
      </c>
      <c r="P697" s="118">
        <f t="shared" si="196"/>
        <v>13</v>
      </c>
      <c r="Q697" s="111" t="s">
        <v>1053</v>
      </c>
      <c r="R697" s="111" t="s">
        <v>1734</v>
      </c>
      <c r="S697" s="111">
        <v>0</v>
      </c>
      <c r="T697" s="146" t="s">
        <v>3370</v>
      </c>
      <c r="U697" s="120"/>
      <c r="V697" s="121">
        <f t="shared" si="198"/>
        <v>-1521.9</v>
      </c>
      <c r="W697" s="122">
        <f t="shared" si="199"/>
        <v>0</v>
      </c>
      <c r="X697" s="123">
        <f t="shared" si="200"/>
        <v>0</v>
      </c>
      <c r="Y697" s="123">
        <f t="shared" si="201"/>
        <v>0</v>
      </c>
      <c r="Z697" s="123">
        <f t="shared" si="202"/>
        <v>13</v>
      </c>
      <c r="AA697" s="111" t="s">
        <v>3366</v>
      </c>
      <c r="AB697" s="111" t="str">
        <f t="shared" si="203"/>
        <v>PRÓXIMA A VENCER</v>
      </c>
      <c r="AC697" s="111" t="str">
        <f t="shared" si="204"/>
        <v>PRÓXIMO A VENCER</v>
      </c>
      <c r="AD697" s="111" t="str">
        <f t="shared" si="205"/>
        <v>EN EJECUCIÓN</v>
      </c>
      <c r="AE697" s="112" t="s">
        <v>925</v>
      </c>
      <c r="AF697" s="98" t="str">
        <f t="shared" si="189"/>
        <v>H12AT75</v>
      </c>
      <c r="AG697" s="78">
        <f t="shared" si="190"/>
        <v>1</v>
      </c>
      <c r="AH697" s="78" t="str">
        <f t="shared" si="191"/>
        <v>H12AT75 - 1</v>
      </c>
      <c r="AI697" s="92">
        <f t="shared" si="192"/>
        <v>2</v>
      </c>
      <c r="AJ697" s="92">
        <f t="shared" si="193"/>
        <v>2</v>
      </c>
      <c r="AK697" s="92" t="str">
        <f t="shared" si="194"/>
        <v>H12AT75.</v>
      </c>
      <c r="AL697" s="92" t="str">
        <f t="shared" si="195"/>
        <v>H12AT75</v>
      </c>
      <c r="AM697" s="83"/>
      <c r="AN697" s="84"/>
      <c r="AO697" s="77"/>
    </row>
    <row r="698" spans="1:41" s="11" customFormat="1" ht="291.95" customHeight="1" x14ac:dyDescent="0.2">
      <c r="A698" s="110">
        <f>IF(ISBLANK(F698),"",COUNTA($F$2:F698))</f>
        <v>524</v>
      </c>
      <c r="B698" s="111">
        <f t="shared" si="197"/>
        <v>697</v>
      </c>
      <c r="C698" s="111">
        <v>2020</v>
      </c>
      <c r="D698" s="111" t="s">
        <v>2496</v>
      </c>
      <c r="E698" s="111" t="s">
        <v>2469</v>
      </c>
      <c r="F698" s="111" t="s">
        <v>472</v>
      </c>
      <c r="G698" s="113" t="s">
        <v>867</v>
      </c>
      <c r="H698" s="154" t="s">
        <v>844</v>
      </c>
      <c r="I698" s="146" t="s">
        <v>845</v>
      </c>
      <c r="J698" s="154" t="s">
        <v>3601</v>
      </c>
      <c r="K698" s="154" t="s">
        <v>3599</v>
      </c>
      <c r="L698" s="111" t="s">
        <v>3602</v>
      </c>
      <c r="M698" s="111">
        <v>1</v>
      </c>
      <c r="N698" s="155">
        <v>45630</v>
      </c>
      <c r="O698" s="155">
        <v>45657</v>
      </c>
      <c r="P698" s="118">
        <f t="shared" si="196"/>
        <v>3.8571428571428572</v>
      </c>
      <c r="Q698" s="111" t="s">
        <v>1049</v>
      </c>
      <c r="R698" s="145" t="s">
        <v>1739</v>
      </c>
      <c r="S698" s="111">
        <v>0</v>
      </c>
      <c r="T698" s="146" t="s">
        <v>3603</v>
      </c>
      <c r="U698" s="120"/>
      <c r="V698" s="121">
        <f t="shared" si="198"/>
        <v>-1521.9</v>
      </c>
      <c r="W698" s="122">
        <f t="shared" si="199"/>
        <v>0</v>
      </c>
      <c r="X698" s="123">
        <f t="shared" si="200"/>
        <v>0</v>
      </c>
      <c r="Y698" s="123">
        <f t="shared" si="201"/>
        <v>0</v>
      </c>
      <c r="Z698" s="123">
        <f t="shared" si="202"/>
        <v>3.8571428571428572</v>
      </c>
      <c r="AA698" s="111" t="s">
        <v>3366</v>
      </c>
      <c r="AB698" s="111" t="str">
        <f t="shared" si="203"/>
        <v>PRÓXIMA A VENCER</v>
      </c>
      <c r="AC698" s="111" t="str">
        <f t="shared" si="204"/>
        <v>PRÓXIMO A VENCER</v>
      </c>
      <c r="AD698" s="111" t="str">
        <f t="shared" si="205"/>
        <v>EN EJECUCIÓN</v>
      </c>
      <c r="AE698" s="112" t="s">
        <v>870</v>
      </c>
      <c r="AF698" s="98" t="str">
        <f t="shared" si="189"/>
        <v>H1AC19</v>
      </c>
      <c r="AG698" s="78">
        <f t="shared" si="190"/>
        <v>1</v>
      </c>
      <c r="AH698" s="78" t="str">
        <f t="shared" si="191"/>
        <v>H1AC19 - 1</v>
      </c>
      <c r="AI698" s="92">
        <f t="shared" si="192"/>
        <v>2</v>
      </c>
      <c r="AJ698" s="92">
        <f t="shared" si="193"/>
        <v>2</v>
      </c>
      <c r="AK698" s="92" t="str">
        <f t="shared" si="194"/>
        <v>H1AC19.</v>
      </c>
      <c r="AL698" s="92" t="str">
        <f t="shared" si="195"/>
        <v>H1AC19</v>
      </c>
      <c r="AM698" s="83"/>
      <c r="AN698" s="84"/>
      <c r="AO698" s="77"/>
    </row>
    <row r="699" spans="1:41" s="11" customFormat="1" ht="291.95" customHeight="1" x14ac:dyDescent="0.2">
      <c r="A699" s="110">
        <f>IF(ISBLANK(F699),"",COUNTA($F$2:F699))</f>
        <v>525</v>
      </c>
      <c r="B699" s="111">
        <f t="shared" si="197"/>
        <v>698</v>
      </c>
      <c r="C699" s="111">
        <v>2020</v>
      </c>
      <c r="D699" s="111" t="s">
        <v>2496</v>
      </c>
      <c r="E699" s="111" t="s">
        <v>2469</v>
      </c>
      <c r="F699" s="111" t="s">
        <v>472</v>
      </c>
      <c r="G699" s="113" t="s">
        <v>867</v>
      </c>
      <c r="H699" s="146" t="s">
        <v>846</v>
      </c>
      <c r="I699" s="146" t="s">
        <v>847</v>
      </c>
      <c r="J699" s="154" t="s">
        <v>3601</v>
      </c>
      <c r="K699" s="154" t="s">
        <v>3599</v>
      </c>
      <c r="L699" s="111" t="s">
        <v>3602</v>
      </c>
      <c r="M699" s="111">
        <v>1</v>
      </c>
      <c r="N699" s="155">
        <v>45630</v>
      </c>
      <c r="O699" s="155">
        <v>45657</v>
      </c>
      <c r="P699" s="118">
        <f t="shared" si="196"/>
        <v>3.8571428571428572</v>
      </c>
      <c r="Q699" s="111" t="s">
        <v>1049</v>
      </c>
      <c r="R699" s="145" t="s">
        <v>1739</v>
      </c>
      <c r="S699" s="111">
        <v>0</v>
      </c>
      <c r="T699" s="146" t="s">
        <v>3604</v>
      </c>
      <c r="U699" s="120"/>
      <c r="V699" s="121">
        <f t="shared" si="198"/>
        <v>-1521.9</v>
      </c>
      <c r="W699" s="122">
        <f t="shared" si="199"/>
        <v>0</v>
      </c>
      <c r="X699" s="123">
        <f t="shared" si="200"/>
        <v>0</v>
      </c>
      <c r="Y699" s="123">
        <f t="shared" si="201"/>
        <v>0</v>
      </c>
      <c r="Z699" s="123">
        <f t="shared" si="202"/>
        <v>3.8571428571428572</v>
      </c>
      <c r="AA699" s="111" t="s">
        <v>3366</v>
      </c>
      <c r="AB699" s="111" t="str">
        <f t="shared" si="203"/>
        <v>PRÓXIMA A VENCER</v>
      </c>
      <c r="AC699" s="111" t="str">
        <f t="shared" si="204"/>
        <v>PRÓXIMO A VENCER</v>
      </c>
      <c r="AD699" s="111" t="str">
        <f t="shared" si="205"/>
        <v>EN EJECUCIÓN</v>
      </c>
      <c r="AE699" s="112" t="s">
        <v>870</v>
      </c>
      <c r="AF699" s="98" t="str">
        <f t="shared" si="189"/>
        <v>H2AC19</v>
      </c>
      <c r="AG699" s="78">
        <f t="shared" si="190"/>
        <v>1</v>
      </c>
      <c r="AH699" s="78" t="str">
        <f t="shared" si="191"/>
        <v>H2AC19 - 1</v>
      </c>
      <c r="AI699" s="92">
        <f t="shared" si="192"/>
        <v>2</v>
      </c>
      <c r="AJ699" s="92">
        <f t="shared" si="193"/>
        <v>2</v>
      </c>
      <c r="AK699" s="92" t="str">
        <f t="shared" si="194"/>
        <v>H2AC19.</v>
      </c>
      <c r="AL699" s="92" t="str">
        <f t="shared" si="195"/>
        <v>H2AC19</v>
      </c>
      <c r="AM699" s="83"/>
      <c r="AN699" s="84"/>
      <c r="AO699" s="77"/>
    </row>
    <row r="700" spans="1:41" s="11" customFormat="1" ht="291.95" customHeight="1" x14ac:dyDescent="0.2">
      <c r="A700" s="110">
        <f>IF(ISBLANK(F700),"",COUNTA($F$2:F700))</f>
        <v>526</v>
      </c>
      <c r="B700" s="111">
        <f t="shared" si="197"/>
        <v>699</v>
      </c>
      <c r="C700" s="111">
        <v>2020</v>
      </c>
      <c r="D700" s="111" t="s">
        <v>2497</v>
      </c>
      <c r="E700" s="111" t="s">
        <v>637</v>
      </c>
      <c r="F700" s="111" t="s">
        <v>407</v>
      </c>
      <c r="G700" s="113" t="s">
        <v>778</v>
      </c>
      <c r="H700" s="146" t="s">
        <v>848</v>
      </c>
      <c r="I700" s="146" t="s">
        <v>849</v>
      </c>
      <c r="J700" s="154" t="s">
        <v>3379</v>
      </c>
      <c r="K700" s="154" t="s">
        <v>3380</v>
      </c>
      <c r="L700" s="111" t="s">
        <v>758</v>
      </c>
      <c r="M700" s="111">
        <v>1</v>
      </c>
      <c r="N700" s="155">
        <v>45630</v>
      </c>
      <c r="O700" s="155">
        <v>45657</v>
      </c>
      <c r="P700" s="118">
        <f t="shared" si="196"/>
        <v>3.8571428571428572</v>
      </c>
      <c r="Q700" s="111" t="s">
        <v>1248</v>
      </c>
      <c r="R700" s="145" t="s">
        <v>1739</v>
      </c>
      <c r="S700" s="111">
        <v>0</v>
      </c>
      <c r="T700" s="146" t="s">
        <v>3401</v>
      </c>
      <c r="U700" s="120"/>
      <c r="V700" s="121">
        <f t="shared" si="198"/>
        <v>-1521.9</v>
      </c>
      <c r="W700" s="122">
        <f t="shared" si="199"/>
        <v>0</v>
      </c>
      <c r="X700" s="123">
        <f t="shared" si="200"/>
        <v>0</v>
      </c>
      <c r="Y700" s="123">
        <f t="shared" si="201"/>
        <v>0</v>
      </c>
      <c r="Z700" s="123">
        <f t="shared" si="202"/>
        <v>3.8571428571428572</v>
      </c>
      <c r="AA700" s="111" t="s">
        <v>3366</v>
      </c>
      <c r="AB700" s="111" t="str">
        <f t="shared" si="203"/>
        <v>PRÓXIMA A VENCER</v>
      </c>
      <c r="AC700" s="111" t="str">
        <f t="shared" si="204"/>
        <v>PRÓXIMO A VENCER</v>
      </c>
      <c r="AD700" s="111" t="str">
        <f t="shared" si="205"/>
        <v>EN EJECUCIÓN</v>
      </c>
      <c r="AE700" s="112" t="s">
        <v>870</v>
      </c>
      <c r="AF700" s="98" t="str">
        <f t="shared" si="189"/>
        <v>H5AC19</v>
      </c>
      <c r="AG700" s="78">
        <f t="shared" si="190"/>
        <v>1</v>
      </c>
      <c r="AH700" s="78" t="str">
        <f t="shared" si="191"/>
        <v>H5AC19 - 1</v>
      </c>
      <c r="AI700" s="92">
        <f t="shared" si="192"/>
        <v>2</v>
      </c>
      <c r="AJ700" s="92">
        <f t="shared" si="193"/>
        <v>2</v>
      </c>
      <c r="AK700" s="92" t="str">
        <f t="shared" si="194"/>
        <v>H5AC19.</v>
      </c>
      <c r="AL700" s="92" t="str">
        <f t="shared" si="195"/>
        <v>H5AC19</v>
      </c>
      <c r="AM700" s="83"/>
      <c r="AN700" s="84"/>
      <c r="AO700" s="77"/>
    </row>
    <row r="701" spans="1:41" s="11" customFormat="1" ht="291.95" customHeight="1" x14ac:dyDescent="0.2">
      <c r="A701" s="110">
        <f>IF(ISBLANK(F701),"",COUNTA($F$2:F701))</f>
        <v>527</v>
      </c>
      <c r="B701" s="111">
        <f t="shared" si="197"/>
        <v>700</v>
      </c>
      <c r="C701" s="111">
        <v>2020</v>
      </c>
      <c r="D701" s="111" t="s">
        <v>2498</v>
      </c>
      <c r="E701" s="111" t="s">
        <v>2466</v>
      </c>
      <c r="F701" s="111" t="s">
        <v>475</v>
      </c>
      <c r="G701" s="113" t="s">
        <v>869</v>
      </c>
      <c r="H701" s="146" t="s">
        <v>850</v>
      </c>
      <c r="I701" s="146" t="s">
        <v>851</v>
      </c>
      <c r="J701" s="154" t="s">
        <v>3379</v>
      </c>
      <c r="K701" s="154" t="s">
        <v>3380</v>
      </c>
      <c r="L701" s="111" t="s">
        <v>758</v>
      </c>
      <c r="M701" s="111">
        <v>1</v>
      </c>
      <c r="N701" s="155">
        <v>45630</v>
      </c>
      <c r="O701" s="155">
        <v>45657</v>
      </c>
      <c r="P701" s="118">
        <f t="shared" si="196"/>
        <v>3.8571428571428572</v>
      </c>
      <c r="Q701" s="111" t="s">
        <v>1248</v>
      </c>
      <c r="R701" s="145" t="s">
        <v>1739</v>
      </c>
      <c r="S701" s="111">
        <v>0</v>
      </c>
      <c r="T701" s="146" t="s">
        <v>3402</v>
      </c>
      <c r="U701" s="120"/>
      <c r="V701" s="121">
        <f t="shared" si="198"/>
        <v>-1521.9</v>
      </c>
      <c r="W701" s="122">
        <f t="shared" si="199"/>
        <v>0</v>
      </c>
      <c r="X701" s="123">
        <f t="shared" si="200"/>
        <v>0</v>
      </c>
      <c r="Y701" s="123">
        <f t="shared" si="201"/>
        <v>0</v>
      </c>
      <c r="Z701" s="123">
        <f t="shared" si="202"/>
        <v>3.8571428571428572</v>
      </c>
      <c r="AA701" s="111" t="s">
        <v>3366</v>
      </c>
      <c r="AB701" s="111" t="str">
        <f t="shared" si="203"/>
        <v>PRÓXIMA A VENCER</v>
      </c>
      <c r="AC701" s="111" t="str">
        <f t="shared" si="204"/>
        <v>PRÓXIMO A VENCER</v>
      </c>
      <c r="AD701" s="111" t="str">
        <f t="shared" si="205"/>
        <v>EN EJECUCIÓN</v>
      </c>
      <c r="AE701" s="112" t="s">
        <v>870</v>
      </c>
      <c r="AF701" s="98" t="str">
        <f t="shared" si="189"/>
        <v>H6AC19</v>
      </c>
      <c r="AG701" s="78">
        <f t="shared" si="190"/>
        <v>1</v>
      </c>
      <c r="AH701" s="78" t="str">
        <f t="shared" si="191"/>
        <v>H6AC19 - 1</v>
      </c>
      <c r="AI701" s="92">
        <f t="shared" si="192"/>
        <v>2</v>
      </c>
      <c r="AJ701" s="92">
        <f t="shared" si="193"/>
        <v>2</v>
      </c>
      <c r="AK701" s="92" t="str">
        <f t="shared" si="194"/>
        <v>H6AC19.</v>
      </c>
      <c r="AL701" s="92" t="str">
        <f t="shared" si="195"/>
        <v>H6AC19</v>
      </c>
      <c r="AM701" s="83"/>
      <c r="AN701" s="84"/>
      <c r="AO701" s="77"/>
    </row>
    <row r="702" spans="1:41" s="11" customFormat="1" ht="291.95" customHeight="1" x14ac:dyDescent="0.2">
      <c r="A702" s="110">
        <f>IF(ISBLANK(F702),"",COUNTA($F$2:F702))</f>
        <v>528</v>
      </c>
      <c r="B702" s="111">
        <f t="shared" si="197"/>
        <v>701</v>
      </c>
      <c r="C702" s="111">
        <v>2020</v>
      </c>
      <c r="D702" s="111" t="s">
        <v>2497</v>
      </c>
      <c r="E702" s="111" t="s">
        <v>408</v>
      </c>
      <c r="F702" s="111" t="s">
        <v>408</v>
      </c>
      <c r="G702" s="113" t="s">
        <v>778</v>
      </c>
      <c r="H702" s="146" t="s">
        <v>852</v>
      </c>
      <c r="I702" s="146" t="s">
        <v>853</v>
      </c>
      <c r="J702" s="154" t="s">
        <v>3605</v>
      </c>
      <c r="K702" s="154" t="s">
        <v>3380</v>
      </c>
      <c r="L702" s="111" t="s">
        <v>758</v>
      </c>
      <c r="M702" s="111">
        <v>1</v>
      </c>
      <c r="N702" s="155">
        <v>45630</v>
      </c>
      <c r="O702" s="155">
        <v>45657</v>
      </c>
      <c r="P702" s="118">
        <f t="shared" si="196"/>
        <v>3.8571428571428572</v>
      </c>
      <c r="Q702" s="111" t="s">
        <v>1049</v>
      </c>
      <c r="R702" s="145" t="s">
        <v>1739</v>
      </c>
      <c r="S702" s="111">
        <v>0</v>
      </c>
      <c r="T702" s="146" t="s">
        <v>3606</v>
      </c>
      <c r="U702" s="120"/>
      <c r="V702" s="121">
        <f t="shared" si="198"/>
        <v>-1521.9</v>
      </c>
      <c r="W702" s="122">
        <f t="shared" si="199"/>
        <v>0</v>
      </c>
      <c r="X702" s="123">
        <f t="shared" si="200"/>
        <v>0</v>
      </c>
      <c r="Y702" s="123">
        <f t="shared" si="201"/>
        <v>0</v>
      </c>
      <c r="Z702" s="123">
        <f t="shared" si="202"/>
        <v>3.8571428571428572</v>
      </c>
      <c r="AA702" s="111" t="s">
        <v>3366</v>
      </c>
      <c r="AB702" s="111" t="str">
        <f t="shared" si="203"/>
        <v>PRÓXIMA A VENCER</v>
      </c>
      <c r="AC702" s="111" t="str">
        <f t="shared" si="204"/>
        <v>PRÓXIMO A VENCER</v>
      </c>
      <c r="AD702" s="111" t="str">
        <f t="shared" si="205"/>
        <v>EN EJECUCIÓN</v>
      </c>
      <c r="AE702" s="112" t="s">
        <v>870</v>
      </c>
      <c r="AF702" s="98" t="str">
        <f t="shared" si="189"/>
        <v>H7AC19</v>
      </c>
      <c r="AG702" s="78">
        <f t="shared" si="190"/>
        <v>1</v>
      </c>
      <c r="AH702" s="78" t="str">
        <f t="shared" si="191"/>
        <v>H7AC19 - 1</v>
      </c>
      <c r="AI702" s="92">
        <f t="shared" si="192"/>
        <v>2</v>
      </c>
      <c r="AJ702" s="92">
        <f t="shared" si="193"/>
        <v>2</v>
      </c>
      <c r="AK702" s="92" t="str">
        <f t="shared" si="194"/>
        <v>H7AC19.</v>
      </c>
      <c r="AL702" s="92" t="str">
        <f t="shared" si="195"/>
        <v>H7AC19</v>
      </c>
      <c r="AM702" s="83"/>
      <c r="AN702" s="84"/>
      <c r="AO702" s="77"/>
    </row>
    <row r="703" spans="1:41" s="11" customFormat="1" ht="291.95" customHeight="1" x14ac:dyDescent="0.2">
      <c r="A703" s="110">
        <f>IF(ISBLANK(F703),"",COUNTA($F$2:F703))</f>
        <v>529</v>
      </c>
      <c r="B703" s="111">
        <f t="shared" si="197"/>
        <v>702</v>
      </c>
      <c r="C703" s="111">
        <v>2020</v>
      </c>
      <c r="D703" s="111" t="s">
        <v>2498</v>
      </c>
      <c r="E703" s="111" t="s">
        <v>637</v>
      </c>
      <c r="F703" s="111" t="s">
        <v>407</v>
      </c>
      <c r="G703" s="113" t="s">
        <v>778</v>
      </c>
      <c r="H703" s="146" t="s">
        <v>854</v>
      </c>
      <c r="I703" s="146" t="s">
        <v>855</v>
      </c>
      <c r="J703" s="154" t="s">
        <v>3379</v>
      </c>
      <c r="K703" s="154" t="s">
        <v>3380</v>
      </c>
      <c r="L703" s="111" t="s">
        <v>758</v>
      </c>
      <c r="M703" s="111">
        <v>1</v>
      </c>
      <c r="N703" s="155">
        <v>45630</v>
      </c>
      <c r="O703" s="155">
        <v>45657</v>
      </c>
      <c r="P703" s="118">
        <f t="shared" si="196"/>
        <v>3.8571428571428572</v>
      </c>
      <c r="Q703" s="111" t="s">
        <v>1248</v>
      </c>
      <c r="R703" s="145" t="s">
        <v>1739</v>
      </c>
      <c r="S703" s="111">
        <v>0</v>
      </c>
      <c r="T703" s="146" t="s">
        <v>3401</v>
      </c>
      <c r="U703" s="120"/>
      <c r="V703" s="121">
        <f t="shared" si="198"/>
        <v>-1521.9</v>
      </c>
      <c r="W703" s="122">
        <f t="shared" si="199"/>
        <v>0</v>
      </c>
      <c r="X703" s="123">
        <f t="shared" si="200"/>
        <v>0</v>
      </c>
      <c r="Y703" s="123">
        <f t="shared" si="201"/>
        <v>0</v>
      </c>
      <c r="Z703" s="123">
        <f t="shared" si="202"/>
        <v>3.8571428571428572</v>
      </c>
      <c r="AA703" s="111" t="s">
        <v>3366</v>
      </c>
      <c r="AB703" s="111" t="str">
        <f t="shared" si="203"/>
        <v>PRÓXIMA A VENCER</v>
      </c>
      <c r="AC703" s="111" t="str">
        <f t="shared" si="204"/>
        <v>PRÓXIMO A VENCER</v>
      </c>
      <c r="AD703" s="111" t="str">
        <f t="shared" si="205"/>
        <v>EN EJECUCIÓN</v>
      </c>
      <c r="AE703" s="112" t="s">
        <v>870</v>
      </c>
      <c r="AF703" s="98" t="str">
        <f t="shared" si="189"/>
        <v>H8AC19</v>
      </c>
      <c r="AG703" s="78">
        <f t="shared" si="190"/>
        <v>1</v>
      </c>
      <c r="AH703" s="78" t="str">
        <f t="shared" si="191"/>
        <v>H8AC19 - 1</v>
      </c>
      <c r="AI703" s="92">
        <f t="shared" si="192"/>
        <v>2</v>
      </c>
      <c r="AJ703" s="92">
        <f t="shared" si="193"/>
        <v>2</v>
      </c>
      <c r="AK703" s="92" t="str">
        <f t="shared" si="194"/>
        <v>H8AC19.</v>
      </c>
      <c r="AL703" s="92" t="str">
        <f t="shared" si="195"/>
        <v>H8AC19</v>
      </c>
      <c r="AM703" s="83"/>
      <c r="AN703" s="84"/>
      <c r="AO703" s="77"/>
    </row>
    <row r="704" spans="1:41" s="11" customFormat="1" ht="291.95" customHeight="1" x14ac:dyDescent="0.2">
      <c r="A704" s="110">
        <f>IF(ISBLANK(F704),"",COUNTA($F$2:F704))</f>
        <v>530</v>
      </c>
      <c r="B704" s="111">
        <f t="shared" si="197"/>
        <v>703</v>
      </c>
      <c r="C704" s="111">
        <v>2020</v>
      </c>
      <c r="D704" s="111" t="s">
        <v>2498</v>
      </c>
      <c r="E704" s="111" t="s">
        <v>637</v>
      </c>
      <c r="F704" s="111" t="s">
        <v>407</v>
      </c>
      <c r="G704" s="113" t="s">
        <v>834</v>
      </c>
      <c r="H704" s="146" t="s">
        <v>856</v>
      </c>
      <c r="I704" s="146" t="s">
        <v>857</v>
      </c>
      <c r="J704" s="154" t="s">
        <v>874</v>
      </c>
      <c r="K704" s="154" t="s">
        <v>871</v>
      </c>
      <c r="L704" s="154" t="s">
        <v>872</v>
      </c>
      <c r="M704" s="111">
        <v>1</v>
      </c>
      <c r="N704" s="155">
        <v>44185</v>
      </c>
      <c r="O704" s="162">
        <v>44346</v>
      </c>
      <c r="P704" s="118">
        <f t="shared" si="196"/>
        <v>23</v>
      </c>
      <c r="Q704" s="111" t="s">
        <v>1048</v>
      </c>
      <c r="R704" s="111" t="s">
        <v>1734</v>
      </c>
      <c r="S704" s="111">
        <v>1</v>
      </c>
      <c r="T704" s="146" t="s">
        <v>720</v>
      </c>
      <c r="U704" s="120">
        <v>44749</v>
      </c>
      <c r="V704" s="121">
        <f t="shared" si="198"/>
        <v>13.433333333333334</v>
      </c>
      <c r="W704" s="122">
        <f t="shared" si="199"/>
        <v>100</v>
      </c>
      <c r="X704" s="123">
        <f t="shared" si="200"/>
        <v>23</v>
      </c>
      <c r="Y704" s="123">
        <f t="shared" si="201"/>
        <v>23</v>
      </c>
      <c r="Z704" s="123">
        <f t="shared" si="202"/>
        <v>23</v>
      </c>
      <c r="AA704" s="111"/>
      <c r="AB704" s="111" t="str">
        <f t="shared" si="203"/>
        <v>CUMPLIDA</v>
      </c>
      <c r="AC704" s="111" t="str">
        <f t="shared" si="204"/>
        <v>CUMPLIDO</v>
      </c>
      <c r="AD704" s="111" t="str">
        <f t="shared" si="205"/>
        <v>CUMPLIDA PENDIENTE DE REVISIÓN DE LA CGR</v>
      </c>
      <c r="AE704" s="112" t="s">
        <v>870</v>
      </c>
      <c r="AF704" s="98" t="str">
        <f t="shared" si="189"/>
        <v>H9AC19</v>
      </c>
      <c r="AG704" s="78">
        <f t="shared" si="190"/>
        <v>1</v>
      </c>
      <c r="AH704" s="78" t="str">
        <f t="shared" si="191"/>
        <v>H9AC19 - 1</v>
      </c>
      <c r="AI704" s="92">
        <f t="shared" si="192"/>
        <v>5</v>
      </c>
      <c r="AJ704" s="92">
        <f t="shared" si="193"/>
        <v>5</v>
      </c>
      <c r="AK704" s="92" t="str">
        <f t="shared" si="194"/>
        <v>H9AC19.</v>
      </c>
      <c r="AL704" s="92" t="str">
        <f t="shared" si="195"/>
        <v>H9AC19</v>
      </c>
      <c r="AM704" s="83"/>
      <c r="AN704" s="84"/>
      <c r="AO704" s="77"/>
    </row>
    <row r="705" spans="1:41" s="11" customFormat="1" ht="291.95" customHeight="1" x14ac:dyDescent="0.2">
      <c r="A705" s="110">
        <f>IF(ISBLANK(F705),"",COUNTA($F$2:F705))</f>
        <v>531</v>
      </c>
      <c r="B705" s="111">
        <f t="shared" si="197"/>
        <v>704</v>
      </c>
      <c r="C705" s="111">
        <v>2020</v>
      </c>
      <c r="D705" s="111" t="s">
        <v>2498</v>
      </c>
      <c r="E705" s="111" t="s">
        <v>408</v>
      </c>
      <c r="F705" s="111" t="s">
        <v>408</v>
      </c>
      <c r="G705" s="113" t="s">
        <v>834</v>
      </c>
      <c r="H705" s="146" t="s">
        <v>858</v>
      </c>
      <c r="I705" s="146" t="s">
        <v>859</v>
      </c>
      <c r="J705" s="154" t="s">
        <v>875</v>
      </c>
      <c r="K705" s="154" t="s">
        <v>871</v>
      </c>
      <c r="L705" s="154" t="s">
        <v>872</v>
      </c>
      <c r="M705" s="111">
        <v>1</v>
      </c>
      <c r="N705" s="155">
        <v>44185</v>
      </c>
      <c r="O705" s="162">
        <v>44346</v>
      </c>
      <c r="P705" s="118">
        <f t="shared" si="196"/>
        <v>23</v>
      </c>
      <c r="Q705" s="111" t="s">
        <v>1048</v>
      </c>
      <c r="R705" s="111" t="s">
        <v>1734</v>
      </c>
      <c r="S705" s="111">
        <v>1</v>
      </c>
      <c r="T705" s="146" t="s">
        <v>720</v>
      </c>
      <c r="U705" s="120">
        <v>44749</v>
      </c>
      <c r="V705" s="121">
        <f t="shared" si="198"/>
        <v>13.433333333333334</v>
      </c>
      <c r="W705" s="122">
        <f t="shared" si="199"/>
        <v>100</v>
      </c>
      <c r="X705" s="123">
        <f t="shared" si="200"/>
        <v>23</v>
      </c>
      <c r="Y705" s="123">
        <f t="shared" si="201"/>
        <v>23</v>
      </c>
      <c r="Z705" s="123">
        <f t="shared" si="202"/>
        <v>23</v>
      </c>
      <c r="AA705" s="111"/>
      <c r="AB705" s="111" t="str">
        <f t="shared" si="203"/>
        <v>CUMPLIDA</v>
      </c>
      <c r="AC705" s="111" t="str">
        <f t="shared" si="204"/>
        <v>CUMPLIDO</v>
      </c>
      <c r="AD705" s="111" t="str">
        <f t="shared" si="205"/>
        <v>CUMPLIDA PENDIENTE DE REVISIÓN DE LA CGR</v>
      </c>
      <c r="AE705" s="112" t="s">
        <v>870</v>
      </c>
      <c r="AF705" s="98" t="str">
        <f t="shared" si="189"/>
        <v>H10AC19</v>
      </c>
      <c r="AG705" s="78">
        <f t="shared" si="190"/>
        <v>1</v>
      </c>
      <c r="AH705" s="78" t="str">
        <f t="shared" si="191"/>
        <v>H10AC19 - 1</v>
      </c>
      <c r="AI705" s="92">
        <f t="shared" si="192"/>
        <v>5</v>
      </c>
      <c r="AJ705" s="92">
        <f t="shared" si="193"/>
        <v>5</v>
      </c>
      <c r="AK705" s="92" t="str">
        <f t="shared" si="194"/>
        <v>H10AC19.</v>
      </c>
      <c r="AL705" s="92" t="str">
        <f t="shared" si="195"/>
        <v>H10AC19</v>
      </c>
      <c r="AM705" s="83"/>
      <c r="AN705" s="84"/>
      <c r="AO705" s="77"/>
    </row>
    <row r="706" spans="1:41" s="11" customFormat="1" ht="291.95" customHeight="1" x14ac:dyDescent="0.2">
      <c r="A706" s="110">
        <f>IF(ISBLANK(F706),"",COUNTA($F$2:F706))</f>
        <v>532</v>
      </c>
      <c r="B706" s="111">
        <f t="shared" si="197"/>
        <v>705</v>
      </c>
      <c r="C706" s="111">
        <v>2020</v>
      </c>
      <c r="D706" s="111" t="s">
        <v>2501</v>
      </c>
      <c r="E706" s="111" t="s">
        <v>408</v>
      </c>
      <c r="F706" s="111" t="s">
        <v>408</v>
      </c>
      <c r="G706" s="113" t="s">
        <v>834</v>
      </c>
      <c r="H706" s="146" t="s">
        <v>860</v>
      </c>
      <c r="I706" s="146" t="s">
        <v>861</v>
      </c>
      <c r="J706" s="154" t="s">
        <v>876</v>
      </c>
      <c r="K706" s="154" t="s">
        <v>871</v>
      </c>
      <c r="L706" s="154" t="s">
        <v>872</v>
      </c>
      <c r="M706" s="111">
        <v>1</v>
      </c>
      <c r="N706" s="155">
        <v>44185</v>
      </c>
      <c r="O706" s="162">
        <v>44346</v>
      </c>
      <c r="P706" s="118">
        <f t="shared" si="196"/>
        <v>23</v>
      </c>
      <c r="Q706" s="111" t="s">
        <v>1048</v>
      </c>
      <c r="R706" s="111" t="s">
        <v>1734</v>
      </c>
      <c r="S706" s="111">
        <v>1</v>
      </c>
      <c r="T706" s="146" t="s">
        <v>3055</v>
      </c>
      <c r="U706" s="120">
        <v>44749</v>
      </c>
      <c r="V706" s="121">
        <f t="shared" si="198"/>
        <v>13.433333333333334</v>
      </c>
      <c r="W706" s="122">
        <f t="shared" si="199"/>
        <v>100</v>
      </c>
      <c r="X706" s="123">
        <f t="shared" si="200"/>
        <v>23</v>
      </c>
      <c r="Y706" s="123">
        <f t="shared" si="201"/>
        <v>23</v>
      </c>
      <c r="Z706" s="123">
        <f t="shared" si="202"/>
        <v>23</v>
      </c>
      <c r="AA706" s="111"/>
      <c r="AB706" s="111" t="str">
        <f t="shared" si="203"/>
        <v>CUMPLIDA</v>
      </c>
      <c r="AC706" s="111" t="str">
        <f t="shared" si="204"/>
        <v>CUMPLIDO</v>
      </c>
      <c r="AD706" s="111" t="str">
        <f t="shared" si="205"/>
        <v>CUMPLIDA PENDIENTE DE REVISIÓN DE LA CGR</v>
      </c>
      <c r="AE706" s="112" t="s">
        <v>870</v>
      </c>
      <c r="AF706" s="98" t="str">
        <f t="shared" si="189"/>
        <v>H14AC19</v>
      </c>
      <c r="AG706" s="78">
        <f t="shared" si="190"/>
        <v>1</v>
      </c>
      <c r="AH706" s="78" t="str">
        <f t="shared" si="191"/>
        <v>H14AC19 - 1</v>
      </c>
      <c r="AI706" s="92">
        <f t="shared" si="192"/>
        <v>5</v>
      </c>
      <c r="AJ706" s="92">
        <f t="shared" si="193"/>
        <v>5</v>
      </c>
      <c r="AK706" s="92" t="str">
        <f t="shared" si="194"/>
        <v>H14AC19.</v>
      </c>
      <c r="AL706" s="92" t="str">
        <f t="shared" si="195"/>
        <v>H14AC19</v>
      </c>
      <c r="AM706" s="83"/>
      <c r="AN706" s="84"/>
      <c r="AO706" s="77"/>
    </row>
    <row r="707" spans="1:41" s="11" customFormat="1" ht="291.95" customHeight="1" x14ac:dyDescent="0.2">
      <c r="A707" s="110">
        <f>IF(ISBLANK(F707),"",COUNTA($F$2:F707))</f>
        <v>533</v>
      </c>
      <c r="B707" s="111">
        <f t="shared" si="197"/>
        <v>706</v>
      </c>
      <c r="C707" s="111">
        <v>2020</v>
      </c>
      <c r="D707" s="111" t="s">
        <v>2501</v>
      </c>
      <c r="E707" s="111" t="s">
        <v>2466</v>
      </c>
      <c r="F707" s="111" t="s">
        <v>862</v>
      </c>
      <c r="G707" s="113" t="s">
        <v>867</v>
      </c>
      <c r="H707" s="146" t="s">
        <v>863</v>
      </c>
      <c r="I707" s="146" t="s">
        <v>864</v>
      </c>
      <c r="J707" s="154" t="s">
        <v>3379</v>
      </c>
      <c r="K707" s="154" t="s">
        <v>3380</v>
      </c>
      <c r="L707" s="111" t="s">
        <v>3403</v>
      </c>
      <c r="M707" s="111">
        <v>1</v>
      </c>
      <c r="N707" s="155">
        <v>45630</v>
      </c>
      <c r="O707" s="155">
        <v>45657</v>
      </c>
      <c r="P707" s="118">
        <f t="shared" si="196"/>
        <v>3.8571428571428572</v>
      </c>
      <c r="Q707" s="111" t="s">
        <v>1248</v>
      </c>
      <c r="R707" s="145" t="s">
        <v>1739</v>
      </c>
      <c r="S707" s="111">
        <v>0</v>
      </c>
      <c r="T707" s="146" t="s">
        <v>3401</v>
      </c>
      <c r="U707" s="120"/>
      <c r="V707" s="121">
        <f t="shared" si="198"/>
        <v>-1521.9</v>
      </c>
      <c r="W707" s="122">
        <f t="shared" si="199"/>
        <v>0</v>
      </c>
      <c r="X707" s="123">
        <f t="shared" si="200"/>
        <v>0</v>
      </c>
      <c r="Y707" s="123">
        <f t="shared" si="201"/>
        <v>0</v>
      </c>
      <c r="Z707" s="123">
        <f t="shared" si="202"/>
        <v>3.8571428571428572</v>
      </c>
      <c r="AA707" s="111" t="s">
        <v>3366</v>
      </c>
      <c r="AB707" s="111" t="str">
        <f t="shared" si="203"/>
        <v>PRÓXIMA A VENCER</v>
      </c>
      <c r="AC707" s="111" t="str">
        <f t="shared" si="204"/>
        <v>PRÓXIMO A VENCER</v>
      </c>
      <c r="AD707" s="111" t="str">
        <f t="shared" si="205"/>
        <v>EN EJECUCIÓN</v>
      </c>
      <c r="AE707" s="112" t="s">
        <v>870</v>
      </c>
      <c r="AF707" s="98" t="str">
        <f t="shared" ref="AF707:AF770" si="206">AL707</f>
        <v>H15AC19</v>
      </c>
      <c r="AG707" s="78">
        <f t="shared" ref="AG707:AG770" si="207">IF(A707&lt;&gt;"",1,AG706+1)</f>
        <v>1</v>
      </c>
      <c r="AH707" s="78" t="str">
        <f t="shared" ref="AH707:AH770" si="208">CONCATENATE(AF707," - ",AG707)</f>
        <v>H15AC19 - 1</v>
      </c>
      <c r="AI707" s="92">
        <f t="shared" ref="AI707:AI770" si="209">IF(AB707="VENCIDA",1,IF(AB707="PRÓXIMA A VENCER",2,IF(AB707="EN TERMINO",3,IF(AB707="CON AVANCE",4,IF(AB707="CUMPLIDA",5,)))))</f>
        <v>2</v>
      </c>
      <c r="AJ707" s="92">
        <f t="shared" ref="AJ707:AJ770" si="210">IF(AG708=AG707+1,MIN(AI707,AJ708),AI707)</f>
        <v>2</v>
      </c>
      <c r="AK707" s="92" t="str">
        <f t="shared" ref="AK707:AK770" si="211">IF(A707&lt;&gt;"",MID(H707,1,FIND(" ",H707,1)-1),AK706)</f>
        <v>H15AC19.</v>
      </c>
      <c r="AL707" s="92" t="str">
        <f t="shared" ref="AL707:AL770" si="212">IFERROR(MID(AK707,1,FIND(".",AK707,1)-1),AK707)</f>
        <v>H15AC19</v>
      </c>
      <c r="AM707" s="83"/>
      <c r="AN707" s="84"/>
      <c r="AO707" s="77"/>
    </row>
    <row r="708" spans="1:41" s="11" customFormat="1" ht="291.95" customHeight="1" x14ac:dyDescent="0.2">
      <c r="A708" s="110">
        <f>IF(ISBLANK(F708),"",COUNTA($F$2:F708))</f>
        <v>534</v>
      </c>
      <c r="B708" s="111">
        <f t="shared" si="197"/>
        <v>707</v>
      </c>
      <c r="C708" s="111">
        <v>2020</v>
      </c>
      <c r="D708" s="111" t="s">
        <v>2498</v>
      </c>
      <c r="E708" s="111" t="s">
        <v>637</v>
      </c>
      <c r="F708" s="111" t="s">
        <v>407</v>
      </c>
      <c r="G708" s="113" t="s">
        <v>834</v>
      </c>
      <c r="H708" s="146" t="s">
        <v>865</v>
      </c>
      <c r="I708" s="146" t="s">
        <v>866</v>
      </c>
      <c r="J708" s="154" t="s">
        <v>877</v>
      </c>
      <c r="K708" s="154" t="s">
        <v>873</v>
      </c>
      <c r="L708" s="154" t="s">
        <v>872</v>
      </c>
      <c r="M708" s="111">
        <v>1</v>
      </c>
      <c r="N708" s="155">
        <v>44185</v>
      </c>
      <c r="O708" s="162">
        <v>44346</v>
      </c>
      <c r="P708" s="118">
        <f t="shared" si="196"/>
        <v>23</v>
      </c>
      <c r="Q708" s="111" t="s">
        <v>1048</v>
      </c>
      <c r="R708" s="111" t="s">
        <v>1734</v>
      </c>
      <c r="S708" s="111">
        <v>1</v>
      </c>
      <c r="T708" s="146" t="s">
        <v>720</v>
      </c>
      <c r="U708" s="120">
        <v>44749</v>
      </c>
      <c r="V708" s="121">
        <f t="shared" si="198"/>
        <v>13.433333333333334</v>
      </c>
      <c r="W708" s="122">
        <f t="shared" si="199"/>
        <v>100</v>
      </c>
      <c r="X708" s="123">
        <f t="shared" si="200"/>
        <v>23</v>
      </c>
      <c r="Y708" s="123">
        <f t="shared" si="201"/>
        <v>23</v>
      </c>
      <c r="Z708" s="123">
        <f t="shared" si="202"/>
        <v>23</v>
      </c>
      <c r="AA708" s="111"/>
      <c r="AB708" s="111" t="str">
        <f t="shared" si="203"/>
        <v>CUMPLIDA</v>
      </c>
      <c r="AC708" s="111" t="str">
        <f t="shared" si="204"/>
        <v>CUMPLIDO</v>
      </c>
      <c r="AD708" s="111" t="str">
        <f t="shared" si="205"/>
        <v>CUMPLIDA PENDIENTE DE REVISIÓN DE LA CGR</v>
      </c>
      <c r="AE708" s="112" t="s">
        <v>870</v>
      </c>
      <c r="AF708" s="98" t="str">
        <f t="shared" si="206"/>
        <v>H17AC19</v>
      </c>
      <c r="AG708" s="78">
        <f t="shared" si="207"/>
        <v>1</v>
      </c>
      <c r="AH708" s="78" t="str">
        <f t="shared" si="208"/>
        <v>H17AC19 - 1</v>
      </c>
      <c r="AI708" s="92">
        <f t="shared" si="209"/>
        <v>5</v>
      </c>
      <c r="AJ708" s="92">
        <f t="shared" si="210"/>
        <v>5</v>
      </c>
      <c r="AK708" s="92" t="str">
        <f t="shared" si="211"/>
        <v>H17AC19.</v>
      </c>
      <c r="AL708" s="92" t="str">
        <f t="shared" si="212"/>
        <v>H17AC19</v>
      </c>
      <c r="AM708" s="83"/>
      <c r="AN708" s="84"/>
      <c r="AO708" s="77"/>
    </row>
    <row r="709" spans="1:41" s="11" customFormat="1" ht="409.5" customHeight="1" x14ac:dyDescent="0.2">
      <c r="A709" s="110">
        <f>IF(ISBLANK(F709),"",COUNTA($F$2:F709))</f>
        <v>535</v>
      </c>
      <c r="B709" s="111">
        <f t="shared" si="197"/>
        <v>708</v>
      </c>
      <c r="C709" s="111">
        <v>2020</v>
      </c>
      <c r="D709" s="111" t="s">
        <v>2498</v>
      </c>
      <c r="E709" s="111" t="s">
        <v>2469</v>
      </c>
      <c r="F709" s="111" t="s">
        <v>838</v>
      </c>
      <c r="G709" s="112" t="s">
        <v>834</v>
      </c>
      <c r="H709" s="146" t="s">
        <v>2195</v>
      </c>
      <c r="I709" s="146" t="s">
        <v>2196</v>
      </c>
      <c r="J709" s="154" t="s">
        <v>2044</v>
      </c>
      <c r="K709" s="154" t="s">
        <v>2043</v>
      </c>
      <c r="L709" s="111" t="s">
        <v>2017</v>
      </c>
      <c r="M709" s="111">
        <v>1</v>
      </c>
      <c r="N709" s="155">
        <v>45184</v>
      </c>
      <c r="O709" s="155">
        <v>45199</v>
      </c>
      <c r="P709" s="118">
        <f t="shared" ref="P709:P772" si="213">(+O709-N709)/7</f>
        <v>2.1428571428571428</v>
      </c>
      <c r="Q709" s="111" t="s">
        <v>1055</v>
      </c>
      <c r="R709" s="111" t="s">
        <v>1734</v>
      </c>
      <c r="S709" s="111">
        <v>1</v>
      </c>
      <c r="T709" s="119" t="s">
        <v>2105</v>
      </c>
      <c r="U709" s="120">
        <v>45321</v>
      </c>
      <c r="V709" s="121">
        <f t="shared" si="198"/>
        <v>4.0666666666666664</v>
      </c>
      <c r="W709" s="122">
        <f t="shared" si="199"/>
        <v>100</v>
      </c>
      <c r="X709" s="123">
        <f t="shared" si="200"/>
        <v>2.1428571428571428</v>
      </c>
      <c r="Y709" s="123">
        <f t="shared" si="201"/>
        <v>2.1428571428571428</v>
      </c>
      <c r="Z709" s="123">
        <f t="shared" si="202"/>
        <v>2.1428571428571428</v>
      </c>
      <c r="AA709" s="111"/>
      <c r="AB709" s="111" t="str">
        <f t="shared" si="203"/>
        <v>CUMPLIDA</v>
      </c>
      <c r="AC709" s="111" t="str">
        <f t="shared" si="204"/>
        <v>PRÓXIMO A VENCER</v>
      </c>
      <c r="AD709" s="111" t="str">
        <f t="shared" si="205"/>
        <v>CUMPLIDA PENDIENTE DE REVISIÓN DE LA CGR</v>
      </c>
      <c r="AE709" s="112" t="s">
        <v>926</v>
      </c>
      <c r="AF709" s="98" t="str">
        <f t="shared" si="206"/>
        <v>H1AT75-OCAD</v>
      </c>
      <c r="AG709" s="78">
        <f t="shared" si="207"/>
        <v>1</v>
      </c>
      <c r="AH709" s="78" t="str">
        <f t="shared" si="208"/>
        <v>H1AT75-OCAD - 1</v>
      </c>
      <c r="AI709" s="92">
        <f t="shared" si="209"/>
        <v>5</v>
      </c>
      <c r="AJ709" s="92">
        <f t="shared" si="210"/>
        <v>2</v>
      </c>
      <c r="AK709" s="92" t="str">
        <f t="shared" si="211"/>
        <v>H1AT75-OCAD</v>
      </c>
      <c r="AL709" s="92" t="str">
        <f t="shared" si="212"/>
        <v>H1AT75-OCAD</v>
      </c>
      <c r="AM709" s="83"/>
      <c r="AN709" s="84"/>
      <c r="AO709" s="77"/>
    </row>
    <row r="710" spans="1:41" s="11" customFormat="1" ht="409.5" customHeight="1" x14ac:dyDescent="0.2">
      <c r="A710" s="110" t="str">
        <f>IF(ISBLANK(F710),"",COUNTA($F$2:F710))</f>
        <v/>
      </c>
      <c r="B710" s="111">
        <f t="shared" si="197"/>
        <v>709</v>
      </c>
      <c r="C710" s="111">
        <v>2020</v>
      </c>
      <c r="D710" s="111" t="s">
        <v>2498</v>
      </c>
      <c r="E710" s="111"/>
      <c r="F710" s="111"/>
      <c r="G710" s="112" t="s">
        <v>834</v>
      </c>
      <c r="H710" s="146" t="s">
        <v>2197</v>
      </c>
      <c r="I710" s="146" t="s">
        <v>2198</v>
      </c>
      <c r="J710" s="154" t="s">
        <v>2048</v>
      </c>
      <c r="K710" s="154" t="s">
        <v>2049</v>
      </c>
      <c r="L710" s="111" t="s">
        <v>2045</v>
      </c>
      <c r="M710" s="111">
        <v>1</v>
      </c>
      <c r="N710" s="155">
        <v>45184</v>
      </c>
      <c r="O710" s="155">
        <v>45291</v>
      </c>
      <c r="P710" s="118">
        <f t="shared" si="213"/>
        <v>15.285714285714286</v>
      </c>
      <c r="Q710" s="111" t="s">
        <v>2046</v>
      </c>
      <c r="R710" s="111" t="s">
        <v>2047</v>
      </c>
      <c r="S710" s="111">
        <v>1</v>
      </c>
      <c r="T710" s="119" t="s">
        <v>2105</v>
      </c>
      <c r="U710" s="162"/>
      <c r="V710" s="121">
        <f t="shared" si="198"/>
        <v>-1509.7</v>
      </c>
      <c r="W710" s="122">
        <f t="shared" si="199"/>
        <v>100</v>
      </c>
      <c r="X710" s="123">
        <f t="shared" si="200"/>
        <v>15.285714285714286</v>
      </c>
      <c r="Y710" s="123">
        <f t="shared" si="201"/>
        <v>15.285714285714286</v>
      </c>
      <c r="Z710" s="123">
        <f t="shared" si="202"/>
        <v>15.285714285714286</v>
      </c>
      <c r="AA710" s="111"/>
      <c r="AB710" s="111" t="str">
        <f t="shared" si="203"/>
        <v>CUMPLIDA</v>
      </c>
      <c r="AC710" s="111" t="str">
        <f t="shared" si="204"/>
        <v/>
      </c>
      <c r="AD710" s="111" t="str">
        <f t="shared" si="205"/>
        <v>CUMPLIDA PENDIENTE DE REVISIÓN DE LA CGR</v>
      </c>
      <c r="AE710" s="112" t="s">
        <v>926</v>
      </c>
      <c r="AF710" s="98" t="str">
        <f t="shared" si="206"/>
        <v>H1AT75-OCAD</v>
      </c>
      <c r="AG710" s="78">
        <f t="shared" si="207"/>
        <v>2</v>
      </c>
      <c r="AH710" s="78" t="str">
        <f t="shared" si="208"/>
        <v>H1AT75-OCAD - 2</v>
      </c>
      <c r="AI710" s="92">
        <f t="shared" si="209"/>
        <v>5</v>
      </c>
      <c r="AJ710" s="92">
        <f t="shared" si="210"/>
        <v>2</v>
      </c>
      <c r="AK710" s="92" t="str">
        <f t="shared" si="211"/>
        <v>H1AT75-OCAD</v>
      </c>
      <c r="AL710" s="92" t="str">
        <f t="shared" si="212"/>
        <v>H1AT75-OCAD</v>
      </c>
      <c r="AM710" s="83"/>
      <c r="AN710" s="84"/>
      <c r="AO710" s="77"/>
    </row>
    <row r="711" spans="1:41" s="11" customFormat="1" ht="409.5" customHeight="1" x14ac:dyDescent="0.2">
      <c r="A711" s="110" t="str">
        <f>IF(ISBLANK(F711),"",COUNTA($F$2:F711))</f>
        <v/>
      </c>
      <c r="B711" s="111">
        <f t="shared" si="197"/>
        <v>710</v>
      </c>
      <c r="C711" s="111">
        <v>2020</v>
      </c>
      <c r="D711" s="111" t="s">
        <v>2498</v>
      </c>
      <c r="E711" s="111"/>
      <c r="F711" s="111"/>
      <c r="G711" s="112" t="s">
        <v>834</v>
      </c>
      <c r="H711" s="146" t="s">
        <v>2199</v>
      </c>
      <c r="I711" s="146" t="s">
        <v>2200</v>
      </c>
      <c r="J711" s="154" t="s">
        <v>3372</v>
      </c>
      <c r="K711" s="154" t="s">
        <v>3373</v>
      </c>
      <c r="L711" s="111" t="s">
        <v>3374</v>
      </c>
      <c r="M711" s="111">
        <v>2</v>
      </c>
      <c r="N711" s="155">
        <v>45566</v>
      </c>
      <c r="O711" s="155">
        <v>45657</v>
      </c>
      <c r="P711" s="118">
        <f t="shared" si="213"/>
        <v>13</v>
      </c>
      <c r="Q711" s="111" t="s">
        <v>1055</v>
      </c>
      <c r="R711" s="111" t="s">
        <v>1734</v>
      </c>
      <c r="S711" s="111">
        <v>0</v>
      </c>
      <c r="T711" s="119" t="s">
        <v>3370</v>
      </c>
      <c r="U711" s="162"/>
      <c r="V711" s="121">
        <f t="shared" si="198"/>
        <v>-1521.9</v>
      </c>
      <c r="W711" s="122">
        <f t="shared" si="199"/>
        <v>0</v>
      </c>
      <c r="X711" s="123">
        <f t="shared" si="200"/>
        <v>0</v>
      </c>
      <c r="Y711" s="123">
        <f t="shared" si="201"/>
        <v>0</v>
      </c>
      <c r="Z711" s="123">
        <f t="shared" si="202"/>
        <v>13</v>
      </c>
      <c r="AA711" s="111" t="s">
        <v>3366</v>
      </c>
      <c r="AB711" s="111" t="str">
        <f t="shared" si="203"/>
        <v>PRÓXIMA A VENCER</v>
      </c>
      <c r="AC711" s="111" t="str">
        <f t="shared" si="204"/>
        <v/>
      </c>
      <c r="AD711" s="111" t="str">
        <f t="shared" si="205"/>
        <v>EN EJECUCIÓN</v>
      </c>
      <c r="AE711" s="112" t="s">
        <v>926</v>
      </c>
      <c r="AF711" s="98" t="str">
        <f t="shared" si="206"/>
        <v>H1AT75-OCAD</v>
      </c>
      <c r="AG711" s="78">
        <f t="shared" si="207"/>
        <v>3</v>
      </c>
      <c r="AH711" s="78" t="str">
        <f t="shared" si="208"/>
        <v>H1AT75-OCAD - 3</v>
      </c>
      <c r="AI711" s="92">
        <f t="shared" si="209"/>
        <v>2</v>
      </c>
      <c r="AJ711" s="92">
        <f t="shared" si="210"/>
        <v>2</v>
      </c>
      <c r="AK711" s="92" t="str">
        <f t="shared" si="211"/>
        <v>H1AT75-OCAD</v>
      </c>
      <c r="AL711" s="92" t="str">
        <f t="shared" si="212"/>
        <v>H1AT75-OCAD</v>
      </c>
      <c r="AM711" s="83"/>
      <c r="AN711" s="84"/>
      <c r="AO711" s="77"/>
    </row>
    <row r="712" spans="1:41" s="11" customFormat="1" ht="291.95" customHeight="1" x14ac:dyDescent="0.2">
      <c r="A712" s="110">
        <f>IF(ISBLANK(F712),"",COUNTA($F$2:F712))</f>
        <v>536</v>
      </c>
      <c r="B712" s="111">
        <f t="shared" si="197"/>
        <v>711</v>
      </c>
      <c r="C712" s="111">
        <v>2020</v>
      </c>
      <c r="D712" s="111" t="s">
        <v>2498</v>
      </c>
      <c r="E712" s="111" t="s">
        <v>2469</v>
      </c>
      <c r="F712" s="111" t="s">
        <v>838</v>
      </c>
      <c r="G712" s="112" t="s">
        <v>834</v>
      </c>
      <c r="H712" s="146" t="s">
        <v>2201</v>
      </c>
      <c r="I712" s="146" t="s">
        <v>2202</v>
      </c>
      <c r="J712" s="154" t="s">
        <v>3372</v>
      </c>
      <c r="K712" s="154" t="s">
        <v>3373</v>
      </c>
      <c r="L712" s="111" t="s">
        <v>3374</v>
      </c>
      <c r="M712" s="110">
        <v>2</v>
      </c>
      <c r="N712" s="162">
        <v>45566</v>
      </c>
      <c r="O712" s="162">
        <v>45657</v>
      </c>
      <c r="P712" s="118">
        <f t="shared" si="213"/>
        <v>13</v>
      </c>
      <c r="Q712" s="111" t="s">
        <v>1055</v>
      </c>
      <c r="R712" s="145" t="s">
        <v>3389</v>
      </c>
      <c r="S712" s="111">
        <v>0</v>
      </c>
      <c r="T712" s="146" t="s">
        <v>3399</v>
      </c>
      <c r="U712" s="120"/>
      <c r="V712" s="121">
        <f t="shared" si="198"/>
        <v>-1521.9</v>
      </c>
      <c r="W712" s="122">
        <f t="shared" si="199"/>
        <v>0</v>
      </c>
      <c r="X712" s="123">
        <f t="shared" si="200"/>
        <v>0</v>
      </c>
      <c r="Y712" s="123">
        <f t="shared" si="201"/>
        <v>0</v>
      </c>
      <c r="Z712" s="123">
        <f t="shared" si="202"/>
        <v>13</v>
      </c>
      <c r="AA712" s="111" t="s">
        <v>3366</v>
      </c>
      <c r="AB712" s="111" t="str">
        <f t="shared" si="203"/>
        <v>PRÓXIMA A VENCER</v>
      </c>
      <c r="AC712" s="111" t="str">
        <f t="shared" si="204"/>
        <v>PRÓXIMO A VENCER</v>
      </c>
      <c r="AD712" s="111" t="str">
        <f t="shared" si="205"/>
        <v>EN EJECUCIÓN</v>
      </c>
      <c r="AE712" s="112" t="s">
        <v>926</v>
      </c>
      <c r="AF712" s="98" t="str">
        <f t="shared" si="206"/>
        <v>H2AT75-OCAD</v>
      </c>
      <c r="AG712" s="78">
        <f t="shared" si="207"/>
        <v>1</v>
      </c>
      <c r="AH712" s="78" t="str">
        <f t="shared" si="208"/>
        <v>H2AT75-OCAD - 1</v>
      </c>
      <c r="AI712" s="92">
        <f t="shared" si="209"/>
        <v>2</v>
      </c>
      <c r="AJ712" s="92">
        <f t="shared" si="210"/>
        <v>2</v>
      </c>
      <c r="AK712" s="92" t="str">
        <f t="shared" si="211"/>
        <v>H2AT75-OCAD</v>
      </c>
      <c r="AL712" s="92" t="str">
        <f t="shared" si="212"/>
        <v>H2AT75-OCAD</v>
      </c>
      <c r="AM712" s="83"/>
      <c r="AN712" s="84"/>
      <c r="AO712" s="77"/>
    </row>
    <row r="713" spans="1:41" s="11" customFormat="1" ht="291.95" customHeight="1" x14ac:dyDescent="0.2">
      <c r="A713" s="110" t="str">
        <f>IF(ISBLANK(F713),"",COUNTA($F$2:F713))</f>
        <v/>
      </c>
      <c r="B713" s="111">
        <f t="shared" si="197"/>
        <v>712</v>
      </c>
      <c r="C713" s="111">
        <v>2020</v>
      </c>
      <c r="D713" s="111" t="s">
        <v>2498</v>
      </c>
      <c r="E713" s="111"/>
      <c r="F713" s="111"/>
      <c r="G713" s="112" t="s">
        <v>834</v>
      </c>
      <c r="H713" s="146" t="s">
        <v>2203</v>
      </c>
      <c r="I713" s="146" t="s">
        <v>2204</v>
      </c>
      <c r="J713" s="154" t="s">
        <v>2041</v>
      </c>
      <c r="K713" s="154" t="s">
        <v>2042</v>
      </c>
      <c r="L713" s="111" t="s">
        <v>2017</v>
      </c>
      <c r="M713" s="111">
        <v>1</v>
      </c>
      <c r="N713" s="155">
        <v>45184</v>
      </c>
      <c r="O713" s="155">
        <v>45199</v>
      </c>
      <c r="P713" s="118">
        <f t="shared" si="213"/>
        <v>2.1428571428571428</v>
      </c>
      <c r="Q713" s="111" t="s">
        <v>1055</v>
      </c>
      <c r="R713" s="111" t="s">
        <v>1734</v>
      </c>
      <c r="S713" s="111">
        <v>1</v>
      </c>
      <c r="T713" s="119" t="s">
        <v>2105</v>
      </c>
      <c r="U713" s="162">
        <v>45321</v>
      </c>
      <c r="V713" s="121">
        <f t="shared" si="198"/>
        <v>4.0666666666666664</v>
      </c>
      <c r="W713" s="122">
        <f t="shared" si="199"/>
        <v>100</v>
      </c>
      <c r="X713" s="123">
        <f t="shared" si="200"/>
        <v>2.1428571428571428</v>
      </c>
      <c r="Y713" s="123">
        <f t="shared" si="201"/>
        <v>2.1428571428571428</v>
      </c>
      <c r="Z713" s="123">
        <f t="shared" si="202"/>
        <v>2.1428571428571428</v>
      </c>
      <c r="AA713" s="111"/>
      <c r="AB713" s="111" t="str">
        <f t="shared" si="203"/>
        <v>CUMPLIDA</v>
      </c>
      <c r="AC713" s="111" t="str">
        <f t="shared" si="204"/>
        <v/>
      </c>
      <c r="AD713" s="111" t="str">
        <f t="shared" si="205"/>
        <v>CUMPLIDA PENDIENTE DE REVISIÓN DE LA CGR</v>
      </c>
      <c r="AE713" s="112" t="s">
        <v>926</v>
      </c>
      <c r="AF713" s="98" t="str">
        <f t="shared" si="206"/>
        <v>H2AT75-OCAD</v>
      </c>
      <c r="AG713" s="78">
        <f t="shared" si="207"/>
        <v>2</v>
      </c>
      <c r="AH713" s="78" t="str">
        <f t="shared" si="208"/>
        <v>H2AT75-OCAD - 2</v>
      </c>
      <c r="AI713" s="92">
        <f t="shared" si="209"/>
        <v>5</v>
      </c>
      <c r="AJ713" s="92">
        <f t="shared" si="210"/>
        <v>5</v>
      </c>
      <c r="AK713" s="92" t="str">
        <f t="shared" si="211"/>
        <v>H2AT75-OCAD</v>
      </c>
      <c r="AL713" s="92" t="str">
        <f t="shared" si="212"/>
        <v>H2AT75-OCAD</v>
      </c>
      <c r="AM713" s="83"/>
      <c r="AN713" s="84"/>
      <c r="AO713" s="77"/>
    </row>
    <row r="714" spans="1:41" s="11" customFormat="1" ht="291.95" customHeight="1" x14ac:dyDescent="0.2">
      <c r="A714" s="110" t="str">
        <f>IF(ISBLANK(F714),"",COUNTA($F$2:F714))</f>
        <v/>
      </c>
      <c r="B714" s="111">
        <f t="shared" ref="B714:B777" si="214">ROW()-1</f>
        <v>713</v>
      </c>
      <c r="C714" s="111">
        <v>2020</v>
      </c>
      <c r="D714" s="111" t="s">
        <v>2498</v>
      </c>
      <c r="E714" s="111"/>
      <c r="F714" s="111"/>
      <c r="G714" s="112" t="s">
        <v>834</v>
      </c>
      <c r="H714" s="146" t="s">
        <v>2205</v>
      </c>
      <c r="I714" s="146" t="s">
        <v>2206</v>
      </c>
      <c r="J714" s="154" t="s">
        <v>2048</v>
      </c>
      <c r="K714" s="154" t="s">
        <v>2049</v>
      </c>
      <c r="L714" s="111" t="s">
        <v>2045</v>
      </c>
      <c r="M714" s="111">
        <v>1</v>
      </c>
      <c r="N714" s="155">
        <v>45184</v>
      </c>
      <c r="O714" s="155">
        <v>45291</v>
      </c>
      <c r="P714" s="118">
        <f t="shared" si="213"/>
        <v>15.285714285714286</v>
      </c>
      <c r="Q714" s="111" t="s">
        <v>2046</v>
      </c>
      <c r="R714" s="111" t="s">
        <v>1739</v>
      </c>
      <c r="S714" s="111">
        <v>1</v>
      </c>
      <c r="T714" s="119" t="s">
        <v>2107</v>
      </c>
      <c r="U714" s="162"/>
      <c r="V714" s="121">
        <f t="shared" si="198"/>
        <v>-1509.7</v>
      </c>
      <c r="W714" s="122">
        <f t="shared" si="199"/>
        <v>100</v>
      </c>
      <c r="X714" s="123">
        <f t="shared" si="200"/>
        <v>15.285714285714286</v>
      </c>
      <c r="Y714" s="123">
        <f t="shared" si="201"/>
        <v>15.285714285714286</v>
      </c>
      <c r="Z714" s="123">
        <f t="shared" si="202"/>
        <v>15.285714285714286</v>
      </c>
      <c r="AA714" s="111"/>
      <c r="AB714" s="111" t="str">
        <f t="shared" si="203"/>
        <v>CUMPLIDA</v>
      </c>
      <c r="AC714" s="111" t="str">
        <f t="shared" si="204"/>
        <v/>
      </c>
      <c r="AD714" s="111" t="str">
        <f t="shared" si="205"/>
        <v>CUMPLIDA PENDIENTE DE REVISIÓN DE LA CGR</v>
      </c>
      <c r="AE714" s="112" t="s">
        <v>926</v>
      </c>
      <c r="AF714" s="98" t="str">
        <f t="shared" si="206"/>
        <v>H2AT75-OCAD</v>
      </c>
      <c r="AG714" s="78">
        <f t="shared" si="207"/>
        <v>3</v>
      </c>
      <c r="AH714" s="78" t="str">
        <f t="shared" si="208"/>
        <v>H2AT75-OCAD - 3</v>
      </c>
      <c r="AI714" s="92">
        <f t="shared" si="209"/>
        <v>5</v>
      </c>
      <c r="AJ714" s="92">
        <f t="shared" si="210"/>
        <v>5</v>
      </c>
      <c r="AK714" s="92" t="str">
        <f t="shared" si="211"/>
        <v>H2AT75-OCAD</v>
      </c>
      <c r="AL714" s="92" t="str">
        <f t="shared" si="212"/>
        <v>H2AT75-OCAD</v>
      </c>
      <c r="AM714" s="83"/>
      <c r="AN714" s="84"/>
      <c r="AO714" s="77"/>
    </row>
    <row r="715" spans="1:41" s="11" customFormat="1" ht="291.95" customHeight="1" x14ac:dyDescent="0.2">
      <c r="A715" s="110">
        <f>IF(ISBLANK(F715),"",COUNTA($F$2:F715))</f>
        <v>537</v>
      </c>
      <c r="B715" s="111">
        <f t="shared" si="214"/>
        <v>714</v>
      </c>
      <c r="C715" s="111">
        <v>2020</v>
      </c>
      <c r="D715" s="111" t="s">
        <v>2497</v>
      </c>
      <c r="E715" s="111" t="s">
        <v>2469</v>
      </c>
      <c r="F715" s="111" t="s">
        <v>838</v>
      </c>
      <c r="G715" s="112" t="s">
        <v>841</v>
      </c>
      <c r="H715" s="146" t="s">
        <v>2050</v>
      </c>
      <c r="I715" s="146" t="s">
        <v>839</v>
      </c>
      <c r="J715" s="154" t="s">
        <v>2052</v>
      </c>
      <c r="K715" s="154" t="s">
        <v>2042</v>
      </c>
      <c r="L715" s="111" t="s">
        <v>2017</v>
      </c>
      <c r="M715" s="111">
        <v>1</v>
      </c>
      <c r="N715" s="155">
        <v>45184</v>
      </c>
      <c r="O715" s="155">
        <v>45199</v>
      </c>
      <c r="P715" s="118">
        <f t="shared" si="213"/>
        <v>2.1428571428571428</v>
      </c>
      <c r="Q715" s="111" t="s">
        <v>1055</v>
      </c>
      <c r="R715" s="111" t="s">
        <v>1734</v>
      </c>
      <c r="S715" s="111">
        <v>1</v>
      </c>
      <c r="T715" s="119" t="s">
        <v>2105</v>
      </c>
      <c r="U715" s="162">
        <v>45321</v>
      </c>
      <c r="V715" s="121">
        <f t="shared" si="198"/>
        <v>4.0666666666666664</v>
      </c>
      <c r="W715" s="122">
        <f t="shared" si="199"/>
        <v>100</v>
      </c>
      <c r="X715" s="123">
        <f t="shared" si="200"/>
        <v>2.1428571428571428</v>
      </c>
      <c r="Y715" s="123">
        <f t="shared" si="201"/>
        <v>2.1428571428571428</v>
      </c>
      <c r="Z715" s="123">
        <f t="shared" si="202"/>
        <v>2.1428571428571428</v>
      </c>
      <c r="AA715" s="111"/>
      <c r="AB715" s="111" t="str">
        <f t="shared" si="203"/>
        <v>CUMPLIDA</v>
      </c>
      <c r="AC715" s="111" t="str">
        <f t="shared" si="204"/>
        <v>CUMPLIDO</v>
      </c>
      <c r="AD715" s="111" t="str">
        <f t="shared" si="205"/>
        <v>CUMPLIDA PENDIENTE DE REVISIÓN DE LA CGR</v>
      </c>
      <c r="AE715" s="112" t="s">
        <v>926</v>
      </c>
      <c r="AF715" s="98" t="str">
        <f t="shared" si="206"/>
        <v>H3AT75-OCAD</v>
      </c>
      <c r="AG715" s="78">
        <f t="shared" si="207"/>
        <v>1</v>
      </c>
      <c r="AH715" s="78" t="str">
        <f t="shared" si="208"/>
        <v>H3AT75-OCAD - 1</v>
      </c>
      <c r="AI715" s="92">
        <f t="shared" si="209"/>
        <v>5</v>
      </c>
      <c r="AJ715" s="92">
        <f t="shared" si="210"/>
        <v>5</v>
      </c>
      <c r="AK715" s="92" t="str">
        <f t="shared" si="211"/>
        <v>H3AT75-OCAD</v>
      </c>
      <c r="AL715" s="92" t="str">
        <f t="shared" si="212"/>
        <v>H3AT75-OCAD</v>
      </c>
      <c r="AM715" s="83"/>
      <c r="AN715" s="84"/>
      <c r="AO715" s="77"/>
    </row>
    <row r="716" spans="1:41" s="11" customFormat="1" ht="291.95" customHeight="1" x14ac:dyDescent="0.2">
      <c r="A716" s="110" t="str">
        <f>IF(ISBLANK(F716),"",COUNTA($F$2:F716))</f>
        <v/>
      </c>
      <c r="B716" s="111">
        <f t="shared" si="214"/>
        <v>715</v>
      </c>
      <c r="C716" s="111">
        <v>2020</v>
      </c>
      <c r="D716" s="111" t="s">
        <v>2497</v>
      </c>
      <c r="E716" s="111"/>
      <c r="F716" s="111"/>
      <c r="G716" s="112" t="s">
        <v>841</v>
      </c>
      <c r="H716" s="146" t="s">
        <v>2051</v>
      </c>
      <c r="I716" s="146" t="s">
        <v>839</v>
      </c>
      <c r="J716" s="154" t="s">
        <v>2048</v>
      </c>
      <c r="K716" s="154" t="s">
        <v>2049</v>
      </c>
      <c r="L716" s="111" t="s">
        <v>2045</v>
      </c>
      <c r="M716" s="111">
        <v>1</v>
      </c>
      <c r="N716" s="155">
        <v>45184</v>
      </c>
      <c r="O716" s="155">
        <v>45291</v>
      </c>
      <c r="P716" s="118">
        <f t="shared" si="213"/>
        <v>15.285714285714286</v>
      </c>
      <c r="Q716" s="110" t="s">
        <v>2046</v>
      </c>
      <c r="R716" s="111" t="s">
        <v>2053</v>
      </c>
      <c r="S716" s="111">
        <v>1</v>
      </c>
      <c r="T716" s="119" t="s">
        <v>2108</v>
      </c>
      <c r="U716" s="162"/>
      <c r="V716" s="121">
        <f t="shared" si="198"/>
        <v>-1509.7</v>
      </c>
      <c r="W716" s="122">
        <f t="shared" si="199"/>
        <v>100</v>
      </c>
      <c r="X716" s="123">
        <f t="shared" si="200"/>
        <v>15.285714285714286</v>
      </c>
      <c r="Y716" s="123">
        <f t="shared" si="201"/>
        <v>15.285714285714286</v>
      </c>
      <c r="Z716" s="123">
        <f t="shared" si="202"/>
        <v>15.285714285714286</v>
      </c>
      <c r="AA716" s="111"/>
      <c r="AB716" s="111" t="str">
        <f t="shared" si="203"/>
        <v>CUMPLIDA</v>
      </c>
      <c r="AC716" s="111" t="str">
        <f t="shared" si="204"/>
        <v/>
      </c>
      <c r="AD716" s="111" t="str">
        <f t="shared" si="205"/>
        <v>CUMPLIDA PENDIENTE DE REVISIÓN DE LA CGR</v>
      </c>
      <c r="AE716" s="112" t="s">
        <v>926</v>
      </c>
      <c r="AF716" s="98" t="str">
        <f t="shared" si="206"/>
        <v>H3AT75-OCAD</v>
      </c>
      <c r="AG716" s="78">
        <f t="shared" si="207"/>
        <v>2</v>
      </c>
      <c r="AH716" s="78" t="str">
        <f t="shared" si="208"/>
        <v>H3AT75-OCAD - 2</v>
      </c>
      <c r="AI716" s="92">
        <f t="shared" si="209"/>
        <v>5</v>
      </c>
      <c r="AJ716" s="92">
        <f t="shared" si="210"/>
        <v>5</v>
      </c>
      <c r="AK716" s="92" t="str">
        <f t="shared" si="211"/>
        <v>H3AT75-OCAD</v>
      </c>
      <c r="AL716" s="92" t="str">
        <f t="shared" si="212"/>
        <v>H3AT75-OCAD</v>
      </c>
      <c r="AM716" s="83"/>
      <c r="AN716" s="84"/>
      <c r="AO716" s="77"/>
    </row>
    <row r="717" spans="1:41" s="11" customFormat="1" ht="291.95" customHeight="1" x14ac:dyDescent="0.2">
      <c r="A717" s="110">
        <f>IF(ISBLANK(F717),"",COUNTA($F$2:F717))</f>
        <v>538</v>
      </c>
      <c r="B717" s="111">
        <f t="shared" si="214"/>
        <v>716</v>
      </c>
      <c r="C717" s="111">
        <v>2020</v>
      </c>
      <c r="D717" s="111" t="s">
        <v>2497</v>
      </c>
      <c r="E717" s="111" t="s">
        <v>2469</v>
      </c>
      <c r="F717" s="111" t="s">
        <v>838</v>
      </c>
      <c r="G717" s="112" t="s">
        <v>834</v>
      </c>
      <c r="H717" s="146" t="s">
        <v>1240</v>
      </c>
      <c r="I717" s="146" t="s">
        <v>840</v>
      </c>
      <c r="J717" s="154" t="s">
        <v>2054</v>
      </c>
      <c r="K717" s="154" t="s">
        <v>2043</v>
      </c>
      <c r="L717" s="111" t="s">
        <v>2017</v>
      </c>
      <c r="M717" s="111">
        <v>1</v>
      </c>
      <c r="N717" s="155">
        <v>45184</v>
      </c>
      <c r="O717" s="155">
        <v>45199</v>
      </c>
      <c r="P717" s="118">
        <f t="shared" si="213"/>
        <v>2.1428571428571428</v>
      </c>
      <c r="Q717" s="111" t="s">
        <v>1055</v>
      </c>
      <c r="R717" s="111" t="s">
        <v>1734</v>
      </c>
      <c r="S717" s="111">
        <v>1</v>
      </c>
      <c r="T717" s="119" t="s">
        <v>2105</v>
      </c>
      <c r="U717" s="162">
        <v>45321</v>
      </c>
      <c r="V717" s="121">
        <f t="shared" si="198"/>
        <v>4.0666666666666664</v>
      </c>
      <c r="W717" s="122">
        <f t="shared" si="199"/>
        <v>100</v>
      </c>
      <c r="X717" s="123">
        <f t="shared" si="200"/>
        <v>2.1428571428571428</v>
      </c>
      <c r="Y717" s="123">
        <f t="shared" si="201"/>
        <v>2.1428571428571428</v>
      </c>
      <c r="Z717" s="123">
        <f t="shared" si="202"/>
        <v>2.1428571428571428</v>
      </c>
      <c r="AA717" s="111"/>
      <c r="AB717" s="111" t="str">
        <f t="shared" si="203"/>
        <v>CUMPLIDA</v>
      </c>
      <c r="AC717" s="111" t="str">
        <f t="shared" si="204"/>
        <v>CUMPLIDO</v>
      </c>
      <c r="AD717" s="111" t="str">
        <f t="shared" si="205"/>
        <v>CUMPLIDA PENDIENTE DE REVISIÓN DE LA CGR</v>
      </c>
      <c r="AE717" s="112" t="s">
        <v>926</v>
      </c>
      <c r="AF717" s="98" t="str">
        <f t="shared" si="206"/>
        <v>H20AT75-OCAD</v>
      </c>
      <c r="AG717" s="78">
        <f t="shared" si="207"/>
        <v>1</v>
      </c>
      <c r="AH717" s="78" t="str">
        <f t="shared" si="208"/>
        <v>H20AT75-OCAD - 1</v>
      </c>
      <c r="AI717" s="92">
        <f t="shared" si="209"/>
        <v>5</v>
      </c>
      <c r="AJ717" s="92">
        <f t="shared" si="210"/>
        <v>5</v>
      </c>
      <c r="AK717" s="92" t="str">
        <f t="shared" si="211"/>
        <v>H20AT75-OCAD</v>
      </c>
      <c r="AL717" s="92" t="str">
        <f t="shared" si="212"/>
        <v>H20AT75-OCAD</v>
      </c>
      <c r="AM717" s="83"/>
      <c r="AN717" s="84"/>
      <c r="AO717" s="77"/>
    </row>
    <row r="718" spans="1:41" s="11" customFormat="1" ht="291.95" customHeight="1" x14ac:dyDescent="0.2">
      <c r="A718" s="110">
        <f>IF(ISBLANK(F718),"",COUNTA($F$2:F718))</f>
        <v>539</v>
      </c>
      <c r="B718" s="111">
        <f t="shared" si="214"/>
        <v>717</v>
      </c>
      <c r="C718" s="111">
        <v>2020</v>
      </c>
      <c r="D718" s="111" t="s">
        <v>2497</v>
      </c>
      <c r="E718" s="111" t="s">
        <v>2469</v>
      </c>
      <c r="F718" s="111" t="s">
        <v>838</v>
      </c>
      <c r="G718" s="112" t="s">
        <v>834</v>
      </c>
      <c r="H718" s="146" t="s">
        <v>1239</v>
      </c>
      <c r="I718" s="146" t="s">
        <v>840</v>
      </c>
      <c r="J718" s="154" t="s">
        <v>2055</v>
      </c>
      <c r="K718" s="154" t="s">
        <v>2021</v>
      </c>
      <c r="L718" s="111" t="s">
        <v>1679</v>
      </c>
      <c r="M718" s="111">
        <v>2</v>
      </c>
      <c r="N718" s="155">
        <v>45139</v>
      </c>
      <c r="O718" s="155">
        <v>45230</v>
      </c>
      <c r="P718" s="118">
        <f t="shared" si="213"/>
        <v>13</v>
      </c>
      <c r="Q718" s="111" t="s">
        <v>1055</v>
      </c>
      <c r="R718" s="111" t="s">
        <v>1734</v>
      </c>
      <c r="S718" s="111">
        <v>2</v>
      </c>
      <c r="T718" s="119" t="s">
        <v>2105</v>
      </c>
      <c r="U718" s="162">
        <v>45289</v>
      </c>
      <c r="V718" s="121">
        <f t="shared" si="198"/>
        <v>1.9666666666666666</v>
      </c>
      <c r="W718" s="122">
        <f t="shared" si="199"/>
        <v>100</v>
      </c>
      <c r="X718" s="123">
        <f t="shared" si="200"/>
        <v>13</v>
      </c>
      <c r="Y718" s="123">
        <f t="shared" si="201"/>
        <v>13</v>
      </c>
      <c r="Z718" s="123">
        <f t="shared" si="202"/>
        <v>13</v>
      </c>
      <c r="AA718" s="111"/>
      <c r="AB718" s="111" t="str">
        <f t="shared" si="203"/>
        <v>CUMPLIDA</v>
      </c>
      <c r="AC718" s="111" t="str">
        <f t="shared" si="204"/>
        <v>CUMPLIDO</v>
      </c>
      <c r="AD718" s="111" t="str">
        <f t="shared" si="205"/>
        <v>CUMPLIDA PENDIENTE DE REVISIÓN DE LA CGR</v>
      </c>
      <c r="AE718" s="112" t="s">
        <v>926</v>
      </c>
      <c r="AF718" s="98" t="str">
        <f t="shared" si="206"/>
        <v>H22AT75-OCAD</v>
      </c>
      <c r="AG718" s="78">
        <f t="shared" si="207"/>
        <v>1</v>
      </c>
      <c r="AH718" s="78" t="str">
        <f t="shared" si="208"/>
        <v>H22AT75-OCAD - 1</v>
      </c>
      <c r="AI718" s="92">
        <f t="shared" si="209"/>
        <v>5</v>
      </c>
      <c r="AJ718" s="92">
        <f t="shared" si="210"/>
        <v>5</v>
      </c>
      <c r="AK718" s="92" t="str">
        <f t="shared" si="211"/>
        <v>H22AT75-OCAD</v>
      </c>
      <c r="AL718" s="92" t="str">
        <f t="shared" si="212"/>
        <v>H22AT75-OCAD</v>
      </c>
      <c r="AM718" s="83"/>
      <c r="AN718" s="84"/>
      <c r="AO718" s="77"/>
    </row>
    <row r="719" spans="1:41" s="11" customFormat="1" ht="291.95" customHeight="1" x14ac:dyDescent="0.2">
      <c r="A719" s="110">
        <f>IF(ISBLANK(F719),"",COUNTA($F$2:F719))</f>
        <v>540</v>
      </c>
      <c r="B719" s="111">
        <f t="shared" si="214"/>
        <v>718</v>
      </c>
      <c r="C719" s="111">
        <v>2020</v>
      </c>
      <c r="D719" s="111" t="s">
        <v>2496</v>
      </c>
      <c r="E719" s="111" t="s">
        <v>408</v>
      </c>
      <c r="F719" s="111" t="s">
        <v>408</v>
      </c>
      <c r="G719" s="112" t="s">
        <v>834</v>
      </c>
      <c r="H719" s="146" t="s">
        <v>830</v>
      </c>
      <c r="I719" s="146" t="s">
        <v>831</v>
      </c>
      <c r="J719" s="154" t="s">
        <v>2056</v>
      </c>
      <c r="K719" s="154" t="s">
        <v>2028</v>
      </c>
      <c r="L719" s="111" t="s">
        <v>230</v>
      </c>
      <c r="M719" s="111">
        <v>1</v>
      </c>
      <c r="N719" s="155">
        <v>45177</v>
      </c>
      <c r="O719" s="155">
        <v>45229</v>
      </c>
      <c r="P719" s="118">
        <f t="shared" si="213"/>
        <v>7.4285714285714288</v>
      </c>
      <c r="Q719" s="111" t="s">
        <v>1055</v>
      </c>
      <c r="R719" s="111" t="s">
        <v>1734</v>
      </c>
      <c r="S719" s="111">
        <v>1</v>
      </c>
      <c r="T719" s="119" t="s">
        <v>2105</v>
      </c>
      <c r="U719" s="162">
        <v>45378</v>
      </c>
      <c r="V719" s="121">
        <f t="shared" si="198"/>
        <v>4.9666666666666668</v>
      </c>
      <c r="W719" s="122">
        <f t="shared" si="199"/>
        <v>100</v>
      </c>
      <c r="X719" s="123">
        <f t="shared" si="200"/>
        <v>7.4285714285714288</v>
      </c>
      <c r="Y719" s="123">
        <f t="shared" si="201"/>
        <v>7.4285714285714288</v>
      </c>
      <c r="Z719" s="123">
        <f t="shared" si="202"/>
        <v>7.4285714285714288</v>
      </c>
      <c r="AA719" s="111"/>
      <c r="AB719" s="111" t="str">
        <f t="shared" si="203"/>
        <v>CUMPLIDA</v>
      </c>
      <c r="AC719" s="111" t="str">
        <f t="shared" si="204"/>
        <v>CUMPLIDO</v>
      </c>
      <c r="AD719" s="111" t="str">
        <f t="shared" si="205"/>
        <v>CUMPLIDA PENDIENTE DE REVISIÓN DE LA CGR</v>
      </c>
      <c r="AE719" s="165" t="s">
        <v>833</v>
      </c>
      <c r="AF719" s="98" t="str">
        <f t="shared" si="206"/>
        <v>H11AEFC</v>
      </c>
      <c r="AG719" s="78">
        <f t="shared" si="207"/>
        <v>1</v>
      </c>
      <c r="AH719" s="78" t="str">
        <f t="shared" si="208"/>
        <v>H11AEFC - 1</v>
      </c>
      <c r="AI719" s="92">
        <f t="shared" si="209"/>
        <v>5</v>
      </c>
      <c r="AJ719" s="92">
        <f t="shared" si="210"/>
        <v>5</v>
      </c>
      <c r="AK719" s="92" t="str">
        <f t="shared" si="211"/>
        <v>H11AEFC.</v>
      </c>
      <c r="AL719" s="92" t="str">
        <f t="shared" si="212"/>
        <v>H11AEFC</v>
      </c>
      <c r="AM719" s="83"/>
      <c r="AN719" s="84"/>
      <c r="AO719" s="77"/>
    </row>
    <row r="720" spans="1:41" s="11" customFormat="1" ht="291.95" customHeight="1" x14ac:dyDescent="0.2">
      <c r="A720" s="110" t="str">
        <f>IF(ISBLANK(F720),"",COUNTA($F$2:F720))</f>
        <v/>
      </c>
      <c r="B720" s="111">
        <f t="shared" si="214"/>
        <v>719</v>
      </c>
      <c r="C720" s="111">
        <v>2020</v>
      </c>
      <c r="D720" s="111" t="s">
        <v>2496</v>
      </c>
      <c r="E720" s="111"/>
      <c r="F720" s="111"/>
      <c r="G720" s="112" t="s">
        <v>834</v>
      </c>
      <c r="H720" s="146" t="s">
        <v>832</v>
      </c>
      <c r="I720" s="146" t="s">
        <v>831</v>
      </c>
      <c r="J720" s="154" t="s">
        <v>2056</v>
      </c>
      <c r="K720" s="154" t="s">
        <v>2057</v>
      </c>
      <c r="L720" s="111" t="s">
        <v>230</v>
      </c>
      <c r="M720" s="111">
        <v>1</v>
      </c>
      <c r="N720" s="155">
        <v>45177</v>
      </c>
      <c r="O720" s="155">
        <v>45229</v>
      </c>
      <c r="P720" s="118">
        <f t="shared" si="213"/>
        <v>7.4285714285714288</v>
      </c>
      <c r="Q720" s="111" t="s">
        <v>1055</v>
      </c>
      <c r="R720" s="111" t="s">
        <v>1734</v>
      </c>
      <c r="S720" s="111">
        <v>1</v>
      </c>
      <c r="T720" s="119" t="s">
        <v>2105</v>
      </c>
      <c r="U720" s="162">
        <v>45378</v>
      </c>
      <c r="V720" s="121">
        <f t="shared" si="198"/>
        <v>4.9666666666666668</v>
      </c>
      <c r="W720" s="122">
        <f t="shared" si="199"/>
        <v>100</v>
      </c>
      <c r="X720" s="123">
        <f t="shared" si="200"/>
        <v>7.4285714285714288</v>
      </c>
      <c r="Y720" s="123">
        <f t="shared" si="201"/>
        <v>7.4285714285714288</v>
      </c>
      <c r="Z720" s="123">
        <f t="shared" si="202"/>
        <v>7.4285714285714288</v>
      </c>
      <c r="AA720" s="111"/>
      <c r="AB720" s="111" t="str">
        <f t="shared" si="203"/>
        <v>CUMPLIDA</v>
      </c>
      <c r="AC720" s="111" t="str">
        <f t="shared" si="204"/>
        <v/>
      </c>
      <c r="AD720" s="111" t="str">
        <f t="shared" si="205"/>
        <v>CUMPLIDA PENDIENTE DE REVISIÓN DE LA CGR</v>
      </c>
      <c r="AE720" s="165" t="s">
        <v>833</v>
      </c>
      <c r="AF720" s="98" t="str">
        <f t="shared" si="206"/>
        <v>H11AEFC</v>
      </c>
      <c r="AG720" s="78">
        <f t="shared" si="207"/>
        <v>2</v>
      </c>
      <c r="AH720" s="78" t="str">
        <f t="shared" si="208"/>
        <v>H11AEFC - 2</v>
      </c>
      <c r="AI720" s="92">
        <f t="shared" si="209"/>
        <v>5</v>
      </c>
      <c r="AJ720" s="92">
        <f t="shared" si="210"/>
        <v>5</v>
      </c>
      <c r="AK720" s="92" t="str">
        <f t="shared" si="211"/>
        <v>H11AEFC.</v>
      </c>
      <c r="AL720" s="92" t="str">
        <f t="shared" si="212"/>
        <v>H11AEFC</v>
      </c>
      <c r="AM720" s="83"/>
      <c r="AN720" s="84"/>
      <c r="AO720" s="77"/>
    </row>
    <row r="721" spans="1:41" s="11" customFormat="1" ht="291.95" customHeight="1" x14ac:dyDescent="0.2">
      <c r="A721" s="110">
        <f>IF(ISBLANK(F721),"",COUNTA($F$2:F721))</f>
        <v>541</v>
      </c>
      <c r="B721" s="111">
        <f t="shared" si="214"/>
        <v>720</v>
      </c>
      <c r="C721" s="111">
        <v>2020</v>
      </c>
      <c r="D721" s="111" t="s">
        <v>2500</v>
      </c>
      <c r="E721" s="111" t="s">
        <v>637</v>
      </c>
      <c r="F721" s="111" t="s">
        <v>407</v>
      </c>
      <c r="G721" s="112" t="s">
        <v>765</v>
      </c>
      <c r="H721" s="146" t="s">
        <v>3404</v>
      </c>
      <c r="I721" s="146" t="s">
        <v>766</v>
      </c>
      <c r="J721" s="154" t="s">
        <v>3407</v>
      </c>
      <c r="K721" s="154" t="s">
        <v>3408</v>
      </c>
      <c r="L721" s="111" t="s">
        <v>252</v>
      </c>
      <c r="M721" s="111">
        <v>1</v>
      </c>
      <c r="N721" s="155">
        <v>45577</v>
      </c>
      <c r="O721" s="155">
        <v>45657</v>
      </c>
      <c r="P721" s="118">
        <f t="shared" si="213"/>
        <v>11.428571428571429</v>
      </c>
      <c r="Q721" s="111" t="s">
        <v>1061</v>
      </c>
      <c r="R721" s="111" t="s">
        <v>1826</v>
      </c>
      <c r="S721" s="111">
        <v>0</v>
      </c>
      <c r="T721" s="146" t="s">
        <v>3413</v>
      </c>
      <c r="U721" s="162"/>
      <c r="V721" s="121">
        <f t="shared" si="198"/>
        <v>-1521.9</v>
      </c>
      <c r="W721" s="122">
        <f t="shared" si="199"/>
        <v>0</v>
      </c>
      <c r="X721" s="123">
        <f t="shared" si="200"/>
        <v>0</v>
      </c>
      <c r="Y721" s="123">
        <f t="shared" si="201"/>
        <v>0</v>
      </c>
      <c r="Z721" s="123">
        <f t="shared" si="202"/>
        <v>11.428571428571429</v>
      </c>
      <c r="AA721" s="111" t="s">
        <v>3366</v>
      </c>
      <c r="AB721" s="111" t="str">
        <f t="shared" si="203"/>
        <v>PRÓXIMA A VENCER</v>
      </c>
      <c r="AC721" s="111" t="str">
        <f t="shared" si="204"/>
        <v>PRÓXIMO A VENCER</v>
      </c>
      <c r="AD721" s="111" t="str">
        <f t="shared" si="205"/>
        <v>EN EJECUCIÓN</v>
      </c>
      <c r="AE721" s="165" t="s">
        <v>793</v>
      </c>
      <c r="AF721" s="98" t="str">
        <f t="shared" si="206"/>
        <v>H2AF19</v>
      </c>
      <c r="AG721" s="78">
        <f t="shared" si="207"/>
        <v>1</v>
      </c>
      <c r="AH721" s="78" t="str">
        <f t="shared" si="208"/>
        <v>H2AF19 - 1</v>
      </c>
      <c r="AI721" s="92">
        <f t="shared" si="209"/>
        <v>2</v>
      </c>
      <c r="AJ721" s="92">
        <f t="shared" si="210"/>
        <v>2</v>
      </c>
      <c r="AK721" s="92" t="str">
        <f t="shared" si="211"/>
        <v>H2AF19.</v>
      </c>
      <c r="AL721" s="92" t="str">
        <f t="shared" si="212"/>
        <v>H2AF19</v>
      </c>
      <c r="AM721" s="83"/>
      <c r="AN721" s="84"/>
      <c r="AO721" s="77"/>
    </row>
    <row r="722" spans="1:41" s="11" customFormat="1" ht="291.95" customHeight="1" x14ac:dyDescent="0.2">
      <c r="A722" s="110" t="str">
        <f>IF(ISBLANK(F722),"",COUNTA($F$2:F722))</f>
        <v/>
      </c>
      <c r="B722" s="111">
        <f t="shared" si="214"/>
        <v>721</v>
      </c>
      <c r="C722" s="111">
        <v>2020</v>
      </c>
      <c r="D722" s="111"/>
      <c r="E722" s="111"/>
      <c r="F722" s="111"/>
      <c r="G722" s="112" t="s">
        <v>765</v>
      </c>
      <c r="H722" s="146" t="s">
        <v>3405</v>
      </c>
      <c r="I722" s="146" t="s">
        <v>766</v>
      </c>
      <c r="J722" s="154" t="s">
        <v>3409</v>
      </c>
      <c r="K722" s="154" t="s">
        <v>3410</v>
      </c>
      <c r="L722" s="111" t="s">
        <v>3411</v>
      </c>
      <c r="M722" s="111">
        <v>4</v>
      </c>
      <c r="N722" s="155">
        <v>45658</v>
      </c>
      <c r="O722" s="155">
        <v>47118</v>
      </c>
      <c r="P722" s="118">
        <f t="shared" si="213"/>
        <v>208.57142857142858</v>
      </c>
      <c r="Q722" s="111" t="s">
        <v>1061</v>
      </c>
      <c r="R722" s="111" t="s">
        <v>1826</v>
      </c>
      <c r="S722" s="111">
        <v>0</v>
      </c>
      <c r="T722" s="146" t="s">
        <v>3414</v>
      </c>
      <c r="U722" s="162"/>
      <c r="V722" s="121">
        <f t="shared" si="198"/>
        <v>-1570.6</v>
      </c>
      <c r="W722" s="122">
        <f t="shared" si="199"/>
        <v>0</v>
      </c>
      <c r="X722" s="123">
        <f t="shared" si="200"/>
        <v>0</v>
      </c>
      <c r="Y722" s="123">
        <f t="shared" si="201"/>
        <v>0</v>
      </c>
      <c r="Z722" s="123">
        <f t="shared" si="202"/>
        <v>0</v>
      </c>
      <c r="AA722" s="111" t="s">
        <v>3415</v>
      </c>
      <c r="AB722" s="111" t="str">
        <f t="shared" si="203"/>
        <v>EN TERMINO</v>
      </c>
      <c r="AC722" s="111" t="str">
        <f t="shared" si="204"/>
        <v/>
      </c>
      <c r="AD722" s="111" t="str">
        <f t="shared" si="205"/>
        <v>EN EJECUCIÓN</v>
      </c>
      <c r="AE722" s="165" t="s">
        <v>793</v>
      </c>
      <c r="AF722" s="98" t="str">
        <f t="shared" si="206"/>
        <v>H2AF19</v>
      </c>
      <c r="AG722" s="78">
        <f t="shared" si="207"/>
        <v>2</v>
      </c>
      <c r="AH722" s="78" t="str">
        <f t="shared" si="208"/>
        <v>H2AF19 - 2</v>
      </c>
      <c r="AI722" s="92">
        <f t="shared" si="209"/>
        <v>3</v>
      </c>
      <c r="AJ722" s="92">
        <f t="shared" si="210"/>
        <v>3</v>
      </c>
      <c r="AK722" s="92" t="str">
        <f t="shared" si="211"/>
        <v>H2AF19.</v>
      </c>
      <c r="AL722" s="92" t="str">
        <f t="shared" si="212"/>
        <v>H2AF19</v>
      </c>
      <c r="AM722" s="83"/>
      <c r="AN722" s="84"/>
      <c r="AO722" s="77"/>
    </row>
    <row r="723" spans="1:41" s="11" customFormat="1" ht="291.95" customHeight="1" x14ac:dyDescent="0.2">
      <c r="A723" s="110" t="str">
        <f>IF(ISBLANK(F723),"",COUNTA($F$2:F723))</f>
        <v/>
      </c>
      <c r="B723" s="111">
        <f t="shared" si="214"/>
        <v>722</v>
      </c>
      <c r="C723" s="111">
        <v>2020</v>
      </c>
      <c r="D723" s="111"/>
      <c r="E723" s="111"/>
      <c r="F723" s="111"/>
      <c r="G723" s="112" t="s">
        <v>765</v>
      </c>
      <c r="H723" s="146" t="s">
        <v>3406</v>
      </c>
      <c r="I723" s="146" t="s">
        <v>766</v>
      </c>
      <c r="J723" s="154" t="s">
        <v>3390</v>
      </c>
      <c r="K723" s="154" t="s">
        <v>3412</v>
      </c>
      <c r="L723" s="111" t="s">
        <v>3392</v>
      </c>
      <c r="M723" s="111">
        <v>1</v>
      </c>
      <c r="N723" s="155">
        <v>45631</v>
      </c>
      <c r="O723" s="155">
        <v>45747</v>
      </c>
      <c r="P723" s="118">
        <f t="shared" si="213"/>
        <v>16.571428571428573</v>
      </c>
      <c r="Q723" s="111" t="s">
        <v>1061</v>
      </c>
      <c r="R723" s="111" t="s">
        <v>1826</v>
      </c>
      <c r="S723" s="111">
        <v>0</v>
      </c>
      <c r="T723" s="146"/>
      <c r="U723" s="162"/>
      <c r="V723" s="121">
        <f t="shared" si="198"/>
        <v>-1524.9</v>
      </c>
      <c r="W723" s="122">
        <f t="shared" si="199"/>
        <v>0</v>
      </c>
      <c r="X723" s="123">
        <f t="shared" si="200"/>
        <v>0</v>
      </c>
      <c r="Y723" s="123">
        <f t="shared" si="201"/>
        <v>0</v>
      </c>
      <c r="Z723" s="123">
        <f t="shared" si="202"/>
        <v>0</v>
      </c>
      <c r="AA723" s="111"/>
      <c r="AB723" s="111" t="str">
        <f t="shared" si="203"/>
        <v>EN TERMINO</v>
      </c>
      <c r="AC723" s="111" t="str">
        <f t="shared" si="204"/>
        <v/>
      </c>
      <c r="AD723" s="111" t="str">
        <f t="shared" si="205"/>
        <v>EN EJECUCIÓN</v>
      </c>
      <c r="AE723" s="165" t="s">
        <v>793</v>
      </c>
      <c r="AF723" s="98" t="str">
        <f t="shared" si="206"/>
        <v>H2AF19</v>
      </c>
      <c r="AG723" s="78">
        <f t="shared" si="207"/>
        <v>3</v>
      </c>
      <c r="AH723" s="78" t="str">
        <f t="shared" si="208"/>
        <v>H2AF19 - 3</v>
      </c>
      <c r="AI723" s="92">
        <f t="shared" si="209"/>
        <v>3</v>
      </c>
      <c r="AJ723" s="92">
        <f t="shared" si="210"/>
        <v>3</v>
      </c>
      <c r="AK723" s="92" t="str">
        <f t="shared" si="211"/>
        <v>H2AF19.</v>
      </c>
      <c r="AL723" s="92" t="str">
        <f t="shared" si="212"/>
        <v>H2AF19</v>
      </c>
      <c r="AM723" s="83"/>
      <c r="AN723" s="84"/>
      <c r="AO723" s="77"/>
    </row>
    <row r="724" spans="1:41" s="11" customFormat="1" ht="291.95" customHeight="1" x14ac:dyDescent="0.2">
      <c r="A724" s="110">
        <f>IF(ISBLANK(F724),"",COUNTA($F$2:F724))</f>
        <v>542</v>
      </c>
      <c r="B724" s="111">
        <f t="shared" si="214"/>
        <v>723</v>
      </c>
      <c r="C724" s="111">
        <v>2020</v>
      </c>
      <c r="D724" s="111" t="s">
        <v>2500</v>
      </c>
      <c r="E724" s="111" t="s">
        <v>637</v>
      </c>
      <c r="F724" s="111" t="s">
        <v>767</v>
      </c>
      <c r="G724" s="112" t="s">
        <v>768</v>
      </c>
      <c r="H724" s="146" t="s">
        <v>769</v>
      </c>
      <c r="I724" s="146" t="s">
        <v>770</v>
      </c>
      <c r="J724" s="154" t="s">
        <v>3363</v>
      </c>
      <c r="K724" s="154" t="s">
        <v>3364</v>
      </c>
      <c r="L724" s="111" t="s">
        <v>3365</v>
      </c>
      <c r="M724" s="111">
        <v>1</v>
      </c>
      <c r="N724" s="155">
        <v>45566</v>
      </c>
      <c r="O724" s="155">
        <v>45657</v>
      </c>
      <c r="P724" s="118">
        <f t="shared" si="213"/>
        <v>13</v>
      </c>
      <c r="Q724" s="111" t="s">
        <v>223</v>
      </c>
      <c r="R724" s="111" t="s">
        <v>1701</v>
      </c>
      <c r="S724" s="111">
        <v>0</v>
      </c>
      <c r="T724" s="146" t="s">
        <v>3416</v>
      </c>
      <c r="U724" s="162"/>
      <c r="V724" s="121">
        <f t="shared" si="198"/>
        <v>-1521.9</v>
      </c>
      <c r="W724" s="122">
        <f t="shared" si="199"/>
        <v>0</v>
      </c>
      <c r="X724" s="123">
        <f t="shared" si="200"/>
        <v>0</v>
      </c>
      <c r="Y724" s="123">
        <f t="shared" si="201"/>
        <v>0</v>
      </c>
      <c r="Z724" s="123">
        <f t="shared" si="202"/>
        <v>13</v>
      </c>
      <c r="AA724" s="111" t="s">
        <v>3366</v>
      </c>
      <c r="AB724" s="111" t="str">
        <f t="shared" si="203"/>
        <v>PRÓXIMA A VENCER</v>
      </c>
      <c r="AC724" s="111" t="str">
        <f t="shared" si="204"/>
        <v>PRÓXIMO A VENCER</v>
      </c>
      <c r="AD724" s="111" t="str">
        <f t="shared" si="205"/>
        <v>EN EJECUCIÓN</v>
      </c>
      <c r="AE724" s="165" t="s">
        <v>793</v>
      </c>
      <c r="AF724" s="98" t="str">
        <f t="shared" si="206"/>
        <v>H4AF19</v>
      </c>
      <c r="AG724" s="78">
        <f t="shared" si="207"/>
        <v>1</v>
      </c>
      <c r="AH724" s="78" t="str">
        <f t="shared" si="208"/>
        <v>H4AF19 - 1</v>
      </c>
      <c r="AI724" s="92">
        <f t="shared" si="209"/>
        <v>2</v>
      </c>
      <c r="AJ724" s="92">
        <f t="shared" si="210"/>
        <v>2</v>
      </c>
      <c r="AK724" s="92" t="str">
        <f t="shared" si="211"/>
        <v>H4AF19.</v>
      </c>
      <c r="AL724" s="92" t="str">
        <f t="shared" si="212"/>
        <v>H4AF19</v>
      </c>
      <c r="AM724" s="83"/>
      <c r="AN724" s="84"/>
      <c r="AO724" s="77"/>
    </row>
    <row r="725" spans="1:41" s="11" customFormat="1" ht="291.95" customHeight="1" x14ac:dyDescent="0.2">
      <c r="A725" s="110">
        <f>IF(ISBLANK(F725),"",COUNTA($F$2:F725))</f>
        <v>543</v>
      </c>
      <c r="B725" s="111">
        <f t="shared" si="214"/>
        <v>724</v>
      </c>
      <c r="C725" s="111">
        <v>2020</v>
      </c>
      <c r="D725" s="111" t="s">
        <v>2500</v>
      </c>
      <c r="E725" s="111" t="s">
        <v>408</v>
      </c>
      <c r="F725" s="111" t="s">
        <v>408</v>
      </c>
      <c r="G725" s="112" t="s">
        <v>768</v>
      </c>
      <c r="H725" s="146" t="s">
        <v>3417</v>
      </c>
      <c r="I725" s="146" t="s">
        <v>772</v>
      </c>
      <c r="J725" s="154" t="s">
        <v>3363</v>
      </c>
      <c r="K725" s="154" t="s">
        <v>3364</v>
      </c>
      <c r="L725" s="111" t="s">
        <v>3365</v>
      </c>
      <c r="M725" s="111">
        <v>1</v>
      </c>
      <c r="N725" s="155">
        <v>45566</v>
      </c>
      <c r="O725" s="155">
        <v>45657</v>
      </c>
      <c r="P725" s="118">
        <f t="shared" si="213"/>
        <v>13</v>
      </c>
      <c r="Q725" s="111" t="s">
        <v>223</v>
      </c>
      <c r="R725" s="111" t="s">
        <v>1701</v>
      </c>
      <c r="S725" s="111">
        <v>0</v>
      </c>
      <c r="T725" s="146" t="s">
        <v>3416</v>
      </c>
      <c r="U725" s="162"/>
      <c r="V725" s="121">
        <f t="shared" si="198"/>
        <v>-1521.9</v>
      </c>
      <c r="W725" s="122">
        <f t="shared" si="199"/>
        <v>0</v>
      </c>
      <c r="X725" s="123">
        <f t="shared" si="200"/>
        <v>0</v>
      </c>
      <c r="Y725" s="123">
        <f t="shared" si="201"/>
        <v>0</v>
      </c>
      <c r="Z725" s="123">
        <f t="shared" si="202"/>
        <v>13</v>
      </c>
      <c r="AA725" s="111" t="s">
        <v>3366</v>
      </c>
      <c r="AB725" s="111" t="str">
        <f t="shared" si="203"/>
        <v>PRÓXIMA A VENCER</v>
      </c>
      <c r="AC725" s="111" t="str">
        <f t="shared" si="204"/>
        <v>PRÓXIMO A VENCER</v>
      </c>
      <c r="AD725" s="111" t="str">
        <f t="shared" si="205"/>
        <v>EN EJECUCIÓN</v>
      </c>
      <c r="AE725" s="165" t="s">
        <v>793</v>
      </c>
      <c r="AF725" s="98" t="str">
        <f t="shared" si="206"/>
        <v>H9AF19</v>
      </c>
      <c r="AG725" s="78">
        <f t="shared" si="207"/>
        <v>1</v>
      </c>
      <c r="AH725" s="78" t="str">
        <f t="shared" si="208"/>
        <v>H9AF19 - 1</v>
      </c>
      <c r="AI725" s="92">
        <f t="shared" si="209"/>
        <v>2</v>
      </c>
      <c r="AJ725" s="92">
        <f t="shared" si="210"/>
        <v>2</v>
      </c>
      <c r="AK725" s="92" t="str">
        <f t="shared" si="211"/>
        <v>H9AF19.</v>
      </c>
      <c r="AL725" s="92" t="str">
        <f t="shared" si="212"/>
        <v>H9AF19</v>
      </c>
      <c r="AM725" s="83"/>
      <c r="AN725" s="84"/>
      <c r="AO725" s="77"/>
    </row>
    <row r="726" spans="1:41" s="11" customFormat="1" ht="291.95" customHeight="1" x14ac:dyDescent="0.2">
      <c r="A726" s="110" t="str">
        <f>IF(ISBLANK(F726),"",COUNTA($F$2:F726))</f>
        <v/>
      </c>
      <c r="B726" s="111">
        <f t="shared" si="214"/>
        <v>725</v>
      </c>
      <c r="C726" s="111">
        <v>2020</v>
      </c>
      <c r="D726" s="111"/>
      <c r="E726" s="111"/>
      <c r="F726" s="111"/>
      <c r="G726" s="112" t="s">
        <v>768</v>
      </c>
      <c r="H726" s="146" t="s">
        <v>3418</v>
      </c>
      <c r="I726" s="146" t="s">
        <v>772</v>
      </c>
      <c r="J726" s="154" t="s">
        <v>3390</v>
      </c>
      <c r="K726" s="154" t="s">
        <v>3419</v>
      </c>
      <c r="L726" s="111" t="s">
        <v>3392</v>
      </c>
      <c r="M726" s="111">
        <v>1</v>
      </c>
      <c r="N726" s="155">
        <v>45631</v>
      </c>
      <c r="O726" s="155">
        <v>45747</v>
      </c>
      <c r="P726" s="118">
        <f t="shared" si="213"/>
        <v>16.571428571428573</v>
      </c>
      <c r="Q726" s="111" t="s">
        <v>1062</v>
      </c>
      <c r="R726" s="111" t="s">
        <v>1826</v>
      </c>
      <c r="S726" s="111">
        <v>0</v>
      </c>
      <c r="T726" s="146" t="s">
        <v>3414</v>
      </c>
      <c r="U726" s="162"/>
      <c r="V726" s="121">
        <f t="shared" si="198"/>
        <v>-1524.9</v>
      </c>
      <c r="W726" s="122">
        <f t="shared" si="199"/>
        <v>0</v>
      </c>
      <c r="X726" s="123">
        <f t="shared" si="200"/>
        <v>0</v>
      </c>
      <c r="Y726" s="123">
        <f t="shared" si="201"/>
        <v>0</v>
      </c>
      <c r="Z726" s="123">
        <f t="shared" si="202"/>
        <v>0</v>
      </c>
      <c r="AA726" s="111" t="s">
        <v>3415</v>
      </c>
      <c r="AB726" s="111" t="str">
        <f t="shared" si="203"/>
        <v>EN TERMINO</v>
      </c>
      <c r="AC726" s="111" t="str">
        <f t="shared" si="204"/>
        <v/>
      </c>
      <c r="AD726" s="111" t="str">
        <f t="shared" si="205"/>
        <v>EN EJECUCIÓN</v>
      </c>
      <c r="AE726" s="165" t="s">
        <v>793</v>
      </c>
      <c r="AF726" s="98" t="str">
        <f t="shared" si="206"/>
        <v>H9AF19</v>
      </c>
      <c r="AG726" s="78">
        <f t="shared" si="207"/>
        <v>2</v>
      </c>
      <c r="AH726" s="78" t="str">
        <f t="shared" si="208"/>
        <v>H9AF19 - 2</v>
      </c>
      <c r="AI726" s="92">
        <f t="shared" si="209"/>
        <v>3</v>
      </c>
      <c r="AJ726" s="92">
        <f t="shared" si="210"/>
        <v>3</v>
      </c>
      <c r="AK726" s="92" t="str">
        <f t="shared" si="211"/>
        <v>H9AF19.</v>
      </c>
      <c r="AL726" s="92" t="str">
        <f t="shared" si="212"/>
        <v>H9AF19</v>
      </c>
      <c r="AM726" s="83"/>
      <c r="AN726" s="84"/>
      <c r="AO726" s="77"/>
    </row>
    <row r="727" spans="1:41" s="11" customFormat="1" ht="291.95" customHeight="1" x14ac:dyDescent="0.2">
      <c r="A727" s="110">
        <f>IF(ISBLANK(F727),"",COUNTA($F$2:F727))</f>
        <v>544</v>
      </c>
      <c r="B727" s="111">
        <f t="shared" si="214"/>
        <v>726</v>
      </c>
      <c r="C727" s="111">
        <v>2020</v>
      </c>
      <c r="D727" s="111" t="s">
        <v>2498</v>
      </c>
      <c r="E727" s="111" t="s">
        <v>637</v>
      </c>
      <c r="F727" s="111" t="s">
        <v>407</v>
      </c>
      <c r="G727" s="112" t="s">
        <v>759</v>
      </c>
      <c r="H727" s="146" t="s">
        <v>774</v>
      </c>
      <c r="I727" s="146" t="s">
        <v>775</v>
      </c>
      <c r="J727" s="154" t="s">
        <v>1730</v>
      </c>
      <c r="K727" s="154" t="s">
        <v>1731</v>
      </c>
      <c r="L727" s="111" t="s">
        <v>1732</v>
      </c>
      <c r="M727" s="111">
        <v>2</v>
      </c>
      <c r="N727" s="155">
        <v>45139</v>
      </c>
      <c r="O727" s="155">
        <v>45230</v>
      </c>
      <c r="P727" s="118">
        <f t="shared" si="213"/>
        <v>13</v>
      </c>
      <c r="Q727" s="111" t="s">
        <v>1401</v>
      </c>
      <c r="R727" s="145" t="s">
        <v>1734</v>
      </c>
      <c r="S727" s="111">
        <v>2</v>
      </c>
      <c r="T727" s="146" t="s">
        <v>1853</v>
      </c>
      <c r="U727" s="120">
        <v>45350</v>
      </c>
      <c r="V727" s="121">
        <f t="shared" si="198"/>
        <v>4</v>
      </c>
      <c r="W727" s="122">
        <f t="shared" si="199"/>
        <v>100</v>
      </c>
      <c r="X727" s="123">
        <f t="shared" si="200"/>
        <v>13</v>
      </c>
      <c r="Y727" s="123">
        <f t="shared" si="201"/>
        <v>13</v>
      </c>
      <c r="Z727" s="123">
        <f t="shared" si="202"/>
        <v>13</v>
      </c>
      <c r="AA727" s="111"/>
      <c r="AB727" s="111" t="str">
        <f t="shared" si="203"/>
        <v>CUMPLIDA</v>
      </c>
      <c r="AC727" s="111" t="str">
        <f t="shared" si="204"/>
        <v>CUMPLIDO</v>
      </c>
      <c r="AD727" s="111" t="str">
        <f t="shared" si="205"/>
        <v>CUMPLIDA PENDIENTE DE REVISIÓN DE LA CGR</v>
      </c>
      <c r="AE727" s="165" t="s">
        <v>793</v>
      </c>
      <c r="AF727" s="98" t="str">
        <f t="shared" si="206"/>
        <v>H17AF19</v>
      </c>
      <c r="AG727" s="78">
        <f t="shared" si="207"/>
        <v>1</v>
      </c>
      <c r="AH727" s="78" t="str">
        <f t="shared" si="208"/>
        <v>H17AF19 - 1</v>
      </c>
      <c r="AI727" s="92">
        <f t="shared" si="209"/>
        <v>5</v>
      </c>
      <c r="AJ727" s="92">
        <f t="shared" si="210"/>
        <v>5</v>
      </c>
      <c r="AK727" s="92" t="str">
        <f t="shared" si="211"/>
        <v>H17AF19.</v>
      </c>
      <c r="AL727" s="92" t="str">
        <f t="shared" si="212"/>
        <v>H17AF19</v>
      </c>
      <c r="AM727" s="83"/>
      <c r="AN727" s="84"/>
      <c r="AO727" s="77"/>
    </row>
    <row r="728" spans="1:41" s="11" customFormat="1" ht="291.95" customHeight="1" x14ac:dyDescent="0.2">
      <c r="A728" s="110">
        <f>IF(ISBLANK(F728),"",COUNTA($F$2:F728))</f>
        <v>545</v>
      </c>
      <c r="B728" s="111">
        <f t="shared" si="214"/>
        <v>727</v>
      </c>
      <c r="C728" s="111">
        <v>2020</v>
      </c>
      <c r="D728" s="111" t="s">
        <v>2498</v>
      </c>
      <c r="E728" s="111" t="s">
        <v>637</v>
      </c>
      <c r="F728" s="111" t="s">
        <v>776</v>
      </c>
      <c r="G728" s="112" t="s">
        <v>759</v>
      </c>
      <c r="H728" s="146" t="s">
        <v>1827</v>
      </c>
      <c r="I728" s="146" t="s">
        <v>777</v>
      </c>
      <c r="J728" s="154" t="s">
        <v>1730</v>
      </c>
      <c r="K728" s="154" t="s">
        <v>1731</v>
      </c>
      <c r="L728" s="111" t="s">
        <v>1732</v>
      </c>
      <c r="M728" s="111">
        <v>2</v>
      </c>
      <c r="N728" s="155">
        <v>45139</v>
      </c>
      <c r="O728" s="155">
        <v>45230</v>
      </c>
      <c r="P728" s="118">
        <f t="shared" si="213"/>
        <v>13</v>
      </c>
      <c r="Q728" s="111" t="s">
        <v>1828</v>
      </c>
      <c r="R728" s="145" t="s">
        <v>1734</v>
      </c>
      <c r="S728" s="111">
        <v>2</v>
      </c>
      <c r="T728" s="146" t="s">
        <v>1853</v>
      </c>
      <c r="U728" s="120">
        <v>45343</v>
      </c>
      <c r="V728" s="121">
        <f t="shared" si="198"/>
        <v>3.7666666666666666</v>
      </c>
      <c r="W728" s="122">
        <f t="shared" si="199"/>
        <v>100</v>
      </c>
      <c r="X728" s="123">
        <f t="shared" si="200"/>
        <v>13</v>
      </c>
      <c r="Y728" s="123">
        <f t="shared" si="201"/>
        <v>13</v>
      </c>
      <c r="Z728" s="123">
        <f t="shared" si="202"/>
        <v>13</v>
      </c>
      <c r="AA728" s="111"/>
      <c r="AB728" s="111" t="str">
        <f t="shared" si="203"/>
        <v>CUMPLIDA</v>
      </c>
      <c r="AC728" s="111" t="str">
        <f t="shared" si="204"/>
        <v>CUMPLIDO</v>
      </c>
      <c r="AD728" s="111" t="str">
        <f t="shared" si="205"/>
        <v>CUMPLIDA PENDIENTE DE REVISIÓN DE LA CGR</v>
      </c>
      <c r="AE728" s="165" t="s">
        <v>793</v>
      </c>
      <c r="AF728" s="98" t="str">
        <f t="shared" si="206"/>
        <v>H18AF19</v>
      </c>
      <c r="AG728" s="78">
        <f t="shared" si="207"/>
        <v>1</v>
      </c>
      <c r="AH728" s="78" t="str">
        <f t="shared" si="208"/>
        <v>H18AF19 - 1</v>
      </c>
      <c r="AI728" s="92">
        <f t="shared" si="209"/>
        <v>5</v>
      </c>
      <c r="AJ728" s="92">
        <f t="shared" si="210"/>
        <v>5</v>
      </c>
      <c r="AK728" s="92" t="str">
        <f t="shared" si="211"/>
        <v>H18AF19.</v>
      </c>
      <c r="AL728" s="92" t="str">
        <f t="shared" si="212"/>
        <v>H18AF19</v>
      </c>
      <c r="AM728" s="83"/>
      <c r="AN728" s="84"/>
      <c r="AO728" s="77"/>
    </row>
    <row r="729" spans="1:41" s="11" customFormat="1" ht="291.95" customHeight="1" x14ac:dyDescent="0.2">
      <c r="A729" s="110">
        <f>IF(ISBLANK(F729),"",COUNTA($F$2:F729))</f>
        <v>546</v>
      </c>
      <c r="B729" s="111">
        <f t="shared" si="214"/>
        <v>728</v>
      </c>
      <c r="C729" s="111">
        <v>2020</v>
      </c>
      <c r="D729" s="111" t="s">
        <v>2496</v>
      </c>
      <c r="E729" s="111" t="s">
        <v>637</v>
      </c>
      <c r="F729" s="111" t="s">
        <v>407</v>
      </c>
      <c r="G729" s="112" t="s">
        <v>778</v>
      </c>
      <c r="H729" s="146" t="s">
        <v>779</v>
      </c>
      <c r="I729" s="146" t="s">
        <v>780</v>
      </c>
      <c r="J729" s="154" t="s">
        <v>3372</v>
      </c>
      <c r="K729" s="154" t="s">
        <v>3373</v>
      </c>
      <c r="L729" s="111" t="s">
        <v>3374</v>
      </c>
      <c r="M729" s="110">
        <v>2</v>
      </c>
      <c r="N729" s="162">
        <v>45566</v>
      </c>
      <c r="O729" s="162">
        <v>45657</v>
      </c>
      <c r="P729" s="118">
        <f t="shared" si="213"/>
        <v>13</v>
      </c>
      <c r="Q729" s="111" t="s">
        <v>1401</v>
      </c>
      <c r="R729" s="145" t="s">
        <v>3389</v>
      </c>
      <c r="S729" s="111">
        <v>0</v>
      </c>
      <c r="T729" s="146" t="s">
        <v>3401</v>
      </c>
      <c r="U729" s="120"/>
      <c r="V729" s="121">
        <f t="shared" si="198"/>
        <v>-1521.9</v>
      </c>
      <c r="W729" s="122">
        <f t="shared" si="199"/>
        <v>0</v>
      </c>
      <c r="X729" s="123">
        <f t="shared" si="200"/>
        <v>0</v>
      </c>
      <c r="Y729" s="123">
        <f t="shared" si="201"/>
        <v>0</v>
      </c>
      <c r="Z729" s="123">
        <f t="shared" si="202"/>
        <v>13</v>
      </c>
      <c r="AA729" s="111" t="s">
        <v>3366</v>
      </c>
      <c r="AB729" s="111" t="str">
        <f t="shared" si="203"/>
        <v>PRÓXIMA A VENCER</v>
      </c>
      <c r="AC729" s="111" t="str">
        <f t="shared" si="204"/>
        <v>PRÓXIMO A VENCER</v>
      </c>
      <c r="AD729" s="111" t="str">
        <f t="shared" si="205"/>
        <v>EN EJECUCIÓN</v>
      </c>
      <c r="AE729" s="165" t="s">
        <v>793</v>
      </c>
      <c r="AF729" s="98" t="str">
        <f t="shared" si="206"/>
        <v>H19AF19</v>
      </c>
      <c r="AG729" s="78">
        <f t="shared" si="207"/>
        <v>1</v>
      </c>
      <c r="AH729" s="78" t="str">
        <f t="shared" si="208"/>
        <v>H19AF19 - 1</v>
      </c>
      <c r="AI729" s="92">
        <f t="shared" si="209"/>
        <v>2</v>
      </c>
      <c r="AJ729" s="92">
        <f t="shared" si="210"/>
        <v>2</v>
      </c>
      <c r="AK729" s="92" t="str">
        <f t="shared" si="211"/>
        <v>H19AF19.</v>
      </c>
      <c r="AL729" s="92" t="str">
        <f t="shared" si="212"/>
        <v>H19AF19</v>
      </c>
      <c r="AM729" s="83"/>
      <c r="AN729" s="84"/>
      <c r="AO729" s="77"/>
    </row>
    <row r="730" spans="1:41" s="11" customFormat="1" ht="377.25" customHeight="1" x14ac:dyDescent="0.2">
      <c r="A730" s="110">
        <f>IF(ISBLANK(F730),"",COUNTA($F$2:F730))</f>
        <v>547</v>
      </c>
      <c r="B730" s="111">
        <f t="shared" si="214"/>
        <v>729</v>
      </c>
      <c r="C730" s="111">
        <v>2020</v>
      </c>
      <c r="D730" s="111" t="s">
        <v>2501</v>
      </c>
      <c r="E730" s="111" t="s">
        <v>2466</v>
      </c>
      <c r="F730" s="111" t="s">
        <v>2457</v>
      </c>
      <c r="G730" s="112" t="s">
        <v>782</v>
      </c>
      <c r="H730" s="146" t="s">
        <v>2207</v>
      </c>
      <c r="I730" s="146" t="s">
        <v>783</v>
      </c>
      <c r="J730" s="154" t="s">
        <v>784</v>
      </c>
      <c r="K730" s="154" t="s">
        <v>785</v>
      </c>
      <c r="L730" s="111" t="s">
        <v>786</v>
      </c>
      <c r="M730" s="111">
        <v>1</v>
      </c>
      <c r="N730" s="155">
        <v>44056</v>
      </c>
      <c r="O730" s="155">
        <v>44165</v>
      </c>
      <c r="P730" s="118">
        <f t="shared" si="213"/>
        <v>15.571428571428571</v>
      </c>
      <c r="Q730" s="111" t="s">
        <v>1400</v>
      </c>
      <c r="R730" s="111" t="s">
        <v>1721</v>
      </c>
      <c r="S730" s="111">
        <v>1</v>
      </c>
      <c r="T730" s="146" t="s">
        <v>1403</v>
      </c>
      <c r="U730" s="162">
        <v>45327</v>
      </c>
      <c r="V730" s="121">
        <f t="shared" si="198"/>
        <v>38.733333333333334</v>
      </c>
      <c r="W730" s="122">
        <f t="shared" si="199"/>
        <v>100</v>
      </c>
      <c r="X730" s="123">
        <f t="shared" si="200"/>
        <v>15.571428571428571</v>
      </c>
      <c r="Y730" s="123">
        <f t="shared" si="201"/>
        <v>15.571428571428571</v>
      </c>
      <c r="Z730" s="123">
        <f t="shared" si="202"/>
        <v>15.571428571428571</v>
      </c>
      <c r="AA730" s="111"/>
      <c r="AB730" s="111" t="str">
        <f t="shared" si="203"/>
        <v>CUMPLIDA</v>
      </c>
      <c r="AC730" s="111" t="str">
        <f t="shared" si="204"/>
        <v>EN TERMINO</v>
      </c>
      <c r="AD730" s="111" t="str">
        <f t="shared" si="205"/>
        <v>CUMPLIDA PENDIENTE DE REVISIÓN DE LA CGR</v>
      </c>
      <c r="AE730" s="165" t="s">
        <v>793</v>
      </c>
      <c r="AF730" s="98" t="str">
        <f t="shared" si="206"/>
        <v>H21AF19</v>
      </c>
      <c r="AG730" s="78">
        <f t="shared" si="207"/>
        <v>1</v>
      </c>
      <c r="AH730" s="78" t="str">
        <f t="shared" si="208"/>
        <v>H21AF19 - 1</v>
      </c>
      <c r="AI730" s="92">
        <f t="shared" si="209"/>
        <v>5</v>
      </c>
      <c r="AJ730" s="92">
        <f t="shared" si="210"/>
        <v>3</v>
      </c>
      <c r="AK730" s="92" t="str">
        <f t="shared" si="211"/>
        <v>H21AF19.</v>
      </c>
      <c r="AL730" s="92" t="str">
        <f t="shared" si="212"/>
        <v>H21AF19</v>
      </c>
      <c r="AM730" s="83"/>
      <c r="AN730" s="84"/>
      <c r="AO730" s="77"/>
    </row>
    <row r="731" spans="1:41" s="11" customFormat="1" ht="348.75" customHeight="1" x14ac:dyDescent="0.2">
      <c r="A731" s="110" t="str">
        <f>IF(ISBLANK(F731),"",COUNTA($F$2:F731))</f>
        <v/>
      </c>
      <c r="B731" s="111">
        <f t="shared" si="214"/>
        <v>730</v>
      </c>
      <c r="C731" s="111">
        <v>2020</v>
      </c>
      <c r="D731" s="111"/>
      <c r="E731" s="111"/>
      <c r="F731" s="111"/>
      <c r="G731" s="112" t="s">
        <v>782</v>
      </c>
      <c r="H731" s="146" t="s">
        <v>3420</v>
      </c>
      <c r="I731" s="146" t="s">
        <v>783</v>
      </c>
      <c r="J731" s="154" t="s">
        <v>3424</v>
      </c>
      <c r="K731" s="154" t="s">
        <v>3425</v>
      </c>
      <c r="L731" s="154" t="s">
        <v>3426</v>
      </c>
      <c r="M731" s="111">
        <v>1</v>
      </c>
      <c r="N731" s="155">
        <v>45565</v>
      </c>
      <c r="O731" s="155">
        <v>45688</v>
      </c>
      <c r="P731" s="118">
        <f t="shared" si="213"/>
        <v>17.571428571428573</v>
      </c>
      <c r="Q731" s="111" t="s">
        <v>1398</v>
      </c>
      <c r="R731" s="111" t="s">
        <v>1721</v>
      </c>
      <c r="S731" s="111">
        <v>0</v>
      </c>
      <c r="T731" s="146" t="s">
        <v>3401</v>
      </c>
      <c r="U731" s="162"/>
      <c r="V731" s="121">
        <f t="shared" si="198"/>
        <v>-1522.9333333333334</v>
      </c>
      <c r="W731" s="122">
        <f t="shared" si="199"/>
        <v>0</v>
      </c>
      <c r="X731" s="123">
        <f t="shared" si="200"/>
        <v>0</v>
      </c>
      <c r="Y731" s="123">
        <f t="shared" si="201"/>
        <v>0</v>
      </c>
      <c r="Z731" s="123">
        <f t="shared" si="202"/>
        <v>0</v>
      </c>
      <c r="AA731" s="111" t="s">
        <v>3366</v>
      </c>
      <c r="AB731" s="111" t="str">
        <f t="shared" si="203"/>
        <v>EN TERMINO</v>
      </c>
      <c r="AC731" s="111" t="str">
        <f t="shared" si="204"/>
        <v/>
      </c>
      <c r="AD731" s="111" t="str">
        <f t="shared" si="205"/>
        <v>EN EJECUCIÓN</v>
      </c>
      <c r="AE731" s="165" t="s">
        <v>793</v>
      </c>
      <c r="AF731" s="98" t="str">
        <f t="shared" si="206"/>
        <v>H21AF19</v>
      </c>
      <c r="AG731" s="78">
        <f t="shared" si="207"/>
        <v>2</v>
      </c>
      <c r="AH731" s="78" t="str">
        <f t="shared" si="208"/>
        <v>H21AF19 - 2</v>
      </c>
      <c r="AI731" s="92">
        <f t="shared" si="209"/>
        <v>3</v>
      </c>
      <c r="AJ731" s="92">
        <f t="shared" si="210"/>
        <v>3</v>
      </c>
      <c r="AK731" s="92" t="str">
        <f t="shared" si="211"/>
        <v>H21AF19.</v>
      </c>
      <c r="AL731" s="92" t="str">
        <f t="shared" si="212"/>
        <v>H21AF19</v>
      </c>
      <c r="AM731" s="83"/>
      <c r="AN731" s="84"/>
      <c r="AO731" s="77"/>
    </row>
    <row r="732" spans="1:41" s="11" customFormat="1" ht="348.75" customHeight="1" x14ac:dyDescent="0.2">
      <c r="A732" s="110" t="str">
        <f>IF(ISBLANK(F732),"",COUNTA($F$2:F732))</f>
        <v/>
      </c>
      <c r="B732" s="111">
        <f t="shared" si="214"/>
        <v>731</v>
      </c>
      <c r="C732" s="111">
        <v>2020</v>
      </c>
      <c r="D732" s="111"/>
      <c r="E732" s="111"/>
      <c r="F732" s="111"/>
      <c r="G732" s="112" t="s">
        <v>782</v>
      </c>
      <c r="H732" s="146" t="s">
        <v>3421</v>
      </c>
      <c r="I732" s="146" t="s">
        <v>783</v>
      </c>
      <c r="J732" s="154" t="s">
        <v>3427</v>
      </c>
      <c r="K732" s="154" t="s">
        <v>3428</v>
      </c>
      <c r="L732" s="154" t="s">
        <v>3429</v>
      </c>
      <c r="M732" s="111">
        <v>4</v>
      </c>
      <c r="N732" s="155">
        <v>45565</v>
      </c>
      <c r="O732" s="155">
        <v>45688</v>
      </c>
      <c r="P732" s="118">
        <f t="shared" si="213"/>
        <v>17.571428571428573</v>
      </c>
      <c r="Q732" s="111" t="s">
        <v>1398</v>
      </c>
      <c r="R732" s="111" t="s">
        <v>1721</v>
      </c>
      <c r="S732" s="111">
        <v>0</v>
      </c>
      <c r="T732" s="146" t="s">
        <v>3414</v>
      </c>
      <c r="U732" s="162"/>
      <c r="V732" s="121">
        <f t="shared" si="198"/>
        <v>-1522.9333333333334</v>
      </c>
      <c r="W732" s="122">
        <f t="shared" si="199"/>
        <v>0</v>
      </c>
      <c r="X732" s="123">
        <f t="shared" si="200"/>
        <v>0</v>
      </c>
      <c r="Y732" s="123">
        <f t="shared" si="201"/>
        <v>0</v>
      </c>
      <c r="Z732" s="123">
        <f t="shared" si="202"/>
        <v>0</v>
      </c>
      <c r="AA732" s="111" t="s">
        <v>3415</v>
      </c>
      <c r="AB732" s="111" t="str">
        <f t="shared" si="203"/>
        <v>EN TERMINO</v>
      </c>
      <c r="AC732" s="111" t="str">
        <f t="shared" si="204"/>
        <v/>
      </c>
      <c r="AD732" s="111" t="str">
        <f t="shared" si="205"/>
        <v>EN EJECUCIÓN</v>
      </c>
      <c r="AE732" s="165" t="s">
        <v>793</v>
      </c>
      <c r="AF732" s="98" t="str">
        <f t="shared" si="206"/>
        <v>H21AF19</v>
      </c>
      <c r="AG732" s="78">
        <f t="shared" si="207"/>
        <v>3</v>
      </c>
      <c r="AH732" s="78" t="str">
        <f t="shared" si="208"/>
        <v>H21AF19 - 3</v>
      </c>
      <c r="AI732" s="92">
        <f t="shared" si="209"/>
        <v>3</v>
      </c>
      <c r="AJ732" s="92">
        <f t="shared" si="210"/>
        <v>3</v>
      </c>
      <c r="AK732" s="92" t="str">
        <f t="shared" si="211"/>
        <v>H21AF19.</v>
      </c>
      <c r="AL732" s="92" t="str">
        <f t="shared" si="212"/>
        <v>H21AF19</v>
      </c>
      <c r="AM732" s="83"/>
      <c r="AN732" s="84"/>
      <c r="AO732" s="77"/>
    </row>
    <row r="733" spans="1:41" s="11" customFormat="1" ht="348.75" customHeight="1" x14ac:dyDescent="0.2">
      <c r="A733" s="110" t="str">
        <f>IF(ISBLANK(F733),"",COUNTA($F$2:F733))</f>
        <v/>
      </c>
      <c r="B733" s="111">
        <f t="shared" si="214"/>
        <v>732</v>
      </c>
      <c r="C733" s="111">
        <v>2020</v>
      </c>
      <c r="D733" s="111"/>
      <c r="E733" s="111"/>
      <c r="F733" s="111"/>
      <c r="G733" s="112" t="s">
        <v>782</v>
      </c>
      <c r="H733" s="146" t="s">
        <v>3422</v>
      </c>
      <c r="I733" s="146" t="s">
        <v>783</v>
      </c>
      <c r="J733" s="154" t="s">
        <v>3430</v>
      </c>
      <c r="K733" s="154" t="s">
        <v>3431</v>
      </c>
      <c r="L733" s="154" t="s">
        <v>3432</v>
      </c>
      <c r="M733" s="111">
        <v>4</v>
      </c>
      <c r="N733" s="155">
        <v>45565</v>
      </c>
      <c r="O733" s="155">
        <v>45688</v>
      </c>
      <c r="P733" s="118">
        <f t="shared" si="213"/>
        <v>17.571428571428573</v>
      </c>
      <c r="Q733" s="111" t="s">
        <v>1398</v>
      </c>
      <c r="R733" s="111" t="s">
        <v>1721</v>
      </c>
      <c r="S733" s="111">
        <v>0</v>
      </c>
      <c r="T733" s="146" t="s">
        <v>3414</v>
      </c>
      <c r="U733" s="162"/>
      <c r="V733" s="121">
        <f t="shared" si="198"/>
        <v>-1522.9333333333334</v>
      </c>
      <c r="W733" s="122">
        <f t="shared" si="199"/>
        <v>0</v>
      </c>
      <c r="X733" s="123">
        <f t="shared" si="200"/>
        <v>0</v>
      </c>
      <c r="Y733" s="123">
        <f t="shared" si="201"/>
        <v>0</v>
      </c>
      <c r="Z733" s="123">
        <f t="shared" si="202"/>
        <v>0</v>
      </c>
      <c r="AA733" s="111" t="s">
        <v>3415</v>
      </c>
      <c r="AB733" s="111" t="str">
        <f t="shared" si="203"/>
        <v>EN TERMINO</v>
      </c>
      <c r="AC733" s="111" t="str">
        <f t="shared" si="204"/>
        <v/>
      </c>
      <c r="AD733" s="111" t="str">
        <f t="shared" si="205"/>
        <v>EN EJECUCIÓN</v>
      </c>
      <c r="AE733" s="165" t="s">
        <v>793</v>
      </c>
      <c r="AF733" s="98" t="str">
        <f t="shared" si="206"/>
        <v>H21AF19</v>
      </c>
      <c r="AG733" s="78">
        <f t="shared" si="207"/>
        <v>4</v>
      </c>
      <c r="AH733" s="78" t="str">
        <f t="shared" si="208"/>
        <v>H21AF19 - 4</v>
      </c>
      <c r="AI733" s="92">
        <f t="shared" si="209"/>
        <v>3</v>
      </c>
      <c r="AJ733" s="92">
        <f t="shared" si="210"/>
        <v>3</v>
      </c>
      <c r="AK733" s="92" t="str">
        <f t="shared" si="211"/>
        <v>H21AF19.</v>
      </c>
      <c r="AL733" s="92" t="str">
        <f t="shared" si="212"/>
        <v>H21AF19</v>
      </c>
      <c r="AM733" s="83"/>
      <c r="AN733" s="84"/>
      <c r="AO733" s="77"/>
    </row>
    <row r="734" spans="1:41" s="11" customFormat="1" ht="348.75" customHeight="1" x14ac:dyDescent="0.2">
      <c r="A734" s="110" t="str">
        <f>IF(ISBLANK(F734),"",COUNTA($F$2:F734))</f>
        <v/>
      </c>
      <c r="B734" s="111">
        <f t="shared" si="214"/>
        <v>733</v>
      </c>
      <c r="C734" s="111">
        <v>2020</v>
      </c>
      <c r="D734" s="111"/>
      <c r="E734" s="111"/>
      <c r="F734" s="111"/>
      <c r="G734" s="112" t="s">
        <v>782</v>
      </c>
      <c r="H734" s="146" t="s">
        <v>3423</v>
      </c>
      <c r="I734" s="146" t="s">
        <v>783</v>
      </c>
      <c r="J734" s="154" t="s">
        <v>3433</v>
      </c>
      <c r="K734" s="154" t="s">
        <v>3434</v>
      </c>
      <c r="L734" s="154" t="s">
        <v>3435</v>
      </c>
      <c r="M734" s="111">
        <v>2</v>
      </c>
      <c r="N734" s="155">
        <v>45565</v>
      </c>
      <c r="O734" s="155">
        <v>45688</v>
      </c>
      <c r="P734" s="118">
        <f t="shared" si="213"/>
        <v>17.571428571428573</v>
      </c>
      <c r="Q734" s="111" t="s">
        <v>1398</v>
      </c>
      <c r="R734" s="111" t="s">
        <v>1721</v>
      </c>
      <c r="S734" s="111">
        <v>0</v>
      </c>
      <c r="T734" s="146" t="s">
        <v>3414</v>
      </c>
      <c r="U734" s="162"/>
      <c r="V734" s="121">
        <f t="shared" si="198"/>
        <v>-1522.9333333333334</v>
      </c>
      <c r="W734" s="122">
        <f t="shared" si="199"/>
        <v>0</v>
      </c>
      <c r="X734" s="123">
        <f t="shared" si="200"/>
        <v>0</v>
      </c>
      <c r="Y734" s="123">
        <f t="shared" si="201"/>
        <v>0</v>
      </c>
      <c r="Z734" s="123">
        <f t="shared" si="202"/>
        <v>0</v>
      </c>
      <c r="AA734" s="111" t="s">
        <v>3415</v>
      </c>
      <c r="AB734" s="111" t="str">
        <f t="shared" si="203"/>
        <v>EN TERMINO</v>
      </c>
      <c r="AC734" s="111" t="str">
        <f t="shared" si="204"/>
        <v/>
      </c>
      <c r="AD734" s="111" t="str">
        <f t="shared" si="205"/>
        <v>EN EJECUCIÓN</v>
      </c>
      <c r="AE734" s="165" t="s">
        <v>793</v>
      </c>
      <c r="AF734" s="98" t="str">
        <f t="shared" si="206"/>
        <v>H21AF19</v>
      </c>
      <c r="AG734" s="78">
        <f t="shared" si="207"/>
        <v>5</v>
      </c>
      <c r="AH734" s="78" t="str">
        <f t="shared" si="208"/>
        <v>H21AF19 - 5</v>
      </c>
      <c r="AI734" s="92">
        <f t="shared" si="209"/>
        <v>3</v>
      </c>
      <c r="AJ734" s="92">
        <f t="shared" si="210"/>
        <v>3</v>
      </c>
      <c r="AK734" s="92" t="str">
        <f t="shared" si="211"/>
        <v>H21AF19.</v>
      </c>
      <c r="AL734" s="92" t="str">
        <f t="shared" si="212"/>
        <v>H21AF19</v>
      </c>
      <c r="AM734" s="83"/>
      <c r="AN734" s="84"/>
      <c r="AO734" s="77"/>
    </row>
    <row r="735" spans="1:41" s="11" customFormat="1" ht="378" customHeight="1" x14ac:dyDescent="0.2">
      <c r="A735" s="110" t="str">
        <f>IF(ISBLANK(F735),"",COUNTA($F$2:F735))</f>
        <v/>
      </c>
      <c r="B735" s="111">
        <f t="shared" si="214"/>
        <v>734</v>
      </c>
      <c r="C735" s="111">
        <v>2020</v>
      </c>
      <c r="D735" s="111"/>
      <c r="E735" s="111"/>
      <c r="F735" s="111"/>
      <c r="G735" s="112" t="s">
        <v>782</v>
      </c>
      <c r="H735" s="146" t="s">
        <v>2208</v>
      </c>
      <c r="I735" s="146" t="s">
        <v>783</v>
      </c>
      <c r="J735" s="154" t="s">
        <v>2748</v>
      </c>
      <c r="K735" s="154" t="s">
        <v>2749</v>
      </c>
      <c r="L735" s="154" t="s">
        <v>2750</v>
      </c>
      <c r="M735" s="111">
        <v>2</v>
      </c>
      <c r="N735" s="155">
        <v>45505</v>
      </c>
      <c r="O735" s="155">
        <v>45626</v>
      </c>
      <c r="P735" s="118">
        <f t="shared" si="213"/>
        <v>17.285714285714285</v>
      </c>
      <c r="Q735" s="111" t="s">
        <v>1050</v>
      </c>
      <c r="R735" s="111" t="s">
        <v>1739</v>
      </c>
      <c r="S735" s="111">
        <v>2</v>
      </c>
      <c r="T735" s="146" t="s">
        <v>3050</v>
      </c>
      <c r="U735" s="162">
        <v>45566</v>
      </c>
      <c r="V735" s="121">
        <f t="shared" si="198"/>
        <v>-2</v>
      </c>
      <c r="W735" s="122">
        <f t="shared" si="199"/>
        <v>100</v>
      </c>
      <c r="X735" s="123">
        <f t="shared" si="200"/>
        <v>17.285714285714285</v>
      </c>
      <c r="Y735" s="123">
        <f t="shared" si="201"/>
        <v>17.285714285714285</v>
      </c>
      <c r="Z735" s="123">
        <f t="shared" si="202"/>
        <v>17.285714285714285</v>
      </c>
      <c r="AA735" s="111"/>
      <c r="AB735" s="111" t="str">
        <f t="shared" si="203"/>
        <v>CUMPLIDA</v>
      </c>
      <c r="AC735" s="111" t="str">
        <f t="shared" si="204"/>
        <v/>
      </c>
      <c r="AD735" s="111" t="str">
        <f t="shared" si="205"/>
        <v>CUMPLIDA PENDIENTE DE REVISIÓN DE LA CGR</v>
      </c>
      <c r="AE735" s="165" t="s">
        <v>793</v>
      </c>
      <c r="AF735" s="98" t="str">
        <f t="shared" si="206"/>
        <v>H21AF19</v>
      </c>
      <c r="AG735" s="78">
        <f t="shared" si="207"/>
        <v>6</v>
      </c>
      <c r="AH735" s="78" t="str">
        <f t="shared" si="208"/>
        <v>H21AF19 - 6</v>
      </c>
      <c r="AI735" s="92">
        <f t="shared" si="209"/>
        <v>5</v>
      </c>
      <c r="AJ735" s="92">
        <f t="shared" si="210"/>
        <v>3</v>
      </c>
      <c r="AK735" s="92" t="str">
        <f t="shared" si="211"/>
        <v>H21AF19.</v>
      </c>
      <c r="AL735" s="92" t="str">
        <f t="shared" si="212"/>
        <v>H21AF19</v>
      </c>
      <c r="AM735" s="83"/>
      <c r="AN735" s="84"/>
      <c r="AO735" s="77"/>
    </row>
    <row r="736" spans="1:41" s="11" customFormat="1" ht="378" customHeight="1" x14ac:dyDescent="0.2">
      <c r="A736" s="110" t="str">
        <f>IF(ISBLANK(F736),"",COUNTA($F$2:F736))</f>
        <v/>
      </c>
      <c r="B736" s="111">
        <f t="shared" si="214"/>
        <v>735</v>
      </c>
      <c r="C736" s="111">
        <v>2020</v>
      </c>
      <c r="D736" s="111"/>
      <c r="E736" s="111"/>
      <c r="F736" s="111"/>
      <c r="G736" s="112" t="s">
        <v>782</v>
      </c>
      <c r="H736" s="146" t="s">
        <v>3633</v>
      </c>
      <c r="I736" s="146" t="s">
        <v>783</v>
      </c>
      <c r="J736" s="154" t="s">
        <v>3634</v>
      </c>
      <c r="K736" s="154" t="s">
        <v>3637</v>
      </c>
      <c r="L736" s="111" t="s">
        <v>3635</v>
      </c>
      <c r="M736" s="111">
        <v>1</v>
      </c>
      <c r="N736" s="155">
        <v>45658</v>
      </c>
      <c r="O736" s="155">
        <v>45868</v>
      </c>
      <c r="P736" s="118">
        <f t="shared" si="213"/>
        <v>30</v>
      </c>
      <c r="Q736" s="111" t="s">
        <v>3636</v>
      </c>
      <c r="R736" s="111" t="s">
        <v>1734</v>
      </c>
      <c r="S736" s="111">
        <v>0</v>
      </c>
      <c r="T736" s="164" t="s">
        <v>3612</v>
      </c>
      <c r="U736" s="162"/>
      <c r="V736" s="121">
        <f t="shared" si="198"/>
        <v>-1528.9333333333334</v>
      </c>
      <c r="W736" s="122">
        <f t="shared" si="199"/>
        <v>0</v>
      </c>
      <c r="X736" s="123">
        <f t="shared" si="200"/>
        <v>0</v>
      </c>
      <c r="Y736" s="123">
        <f t="shared" si="201"/>
        <v>0</v>
      </c>
      <c r="Z736" s="123">
        <f t="shared" si="202"/>
        <v>0</v>
      </c>
      <c r="AA736" s="111" t="s">
        <v>3415</v>
      </c>
      <c r="AB736" s="111" t="str">
        <f t="shared" si="203"/>
        <v>EN TERMINO</v>
      </c>
      <c r="AC736" s="111" t="str">
        <f t="shared" si="204"/>
        <v/>
      </c>
      <c r="AD736" s="111" t="str">
        <f t="shared" si="205"/>
        <v>EN EJECUCIÓN</v>
      </c>
      <c r="AE736" s="165" t="s">
        <v>793</v>
      </c>
      <c r="AF736" s="98" t="str">
        <f t="shared" si="206"/>
        <v>H21AF19</v>
      </c>
      <c r="AG736" s="78">
        <f t="shared" si="207"/>
        <v>7</v>
      </c>
      <c r="AH736" s="78" t="str">
        <f t="shared" si="208"/>
        <v>H21AF19 - 7</v>
      </c>
      <c r="AI736" s="92">
        <f t="shared" si="209"/>
        <v>3</v>
      </c>
      <c r="AJ736" s="92">
        <f t="shared" si="210"/>
        <v>3</v>
      </c>
      <c r="AK736" s="92" t="str">
        <f t="shared" si="211"/>
        <v>H21AF19.</v>
      </c>
      <c r="AL736" s="92" t="str">
        <f t="shared" si="212"/>
        <v>H21AF19</v>
      </c>
      <c r="AM736" s="83"/>
      <c r="AN736" s="84"/>
      <c r="AO736" s="77"/>
    </row>
    <row r="737" spans="1:41" s="11" customFormat="1" ht="291.95" customHeight="1" x14ac:dyDescent="0.2">
      <c r="A737" s="110">
        <f>IF(ISBLANK(F737),"",COUNTA($F$2:F737))</f>
        <v>548</v>
      </c>
      <c r="B737" s="111">
        <f t="shared" si="214"/>
        <v>736</v>
      </c>
      <c r="C737" s="111">
        <v>2020</v>
      </c>
      <c r="D737" s="111" t="s">
        <v>2497</v>
      </c>
      <c r="E737" s="111" t="s">
        <v>637</v>
      </c>
      <c r="F737" s="111" t="s">
        <v>407</v>
      </c>
      <c r="G737" s="112" t="s">
        <v>747</v>
      </c>
      <c r="H737" s="146" t="s">
        <v>953</v>
      </c>
      <c r="I737" s="146" t="s">
        <v>788</v>
      </c>
      <c r="J737" s="154" t="s">
        <v>789</v>
      </c>
      <c r="K737" s="154" t="s">
        <v>748</v>
      </c>
      <c r="L737" s="111" t="s">
        <v>749</v>
      </c>
      <c r="M737" s="111">
        <v>1</v>
      </c>
      <c r="N737" s="155">
        <v>44032</v>
      </c>
      <c r="O737" s="155">
        <v>44165</v>
      </c>
      <c r="P737" s="118">
        <f t="shared" si="213"/>
        <v>19</v>
      </c>
      <c r="Q737" s="111" t="s">
        <v>1052</v>
      </c>
      <c r="R737" s="111" t="s">
        <v>1721</v>
      </c>
      <c r="S737" s="111">
        <v>1</v>
      </c>
      <c r="T737" s="146" t="s">
        <v>1065</v>
      </c>
      <c r="U737" s="162">
        <v>45408</v>
      </c>
      <c r="V737" s="121">
        <f t="shared" si="198"/>
        <v>41.43333333333333</v>
      </c>
      <c r="W737" s="122">
        <f t="shared" si="199"/>
        <v>100</v>
      </c>
      <c r="X737" s="123">
        <f t="shared" si="200"/>
        <v>19</v>
      </c>
      <c r="Y737" s="123">
        <f t="shared" si="201"/>
        <v>19</v>
      </c>
      <c r="Z737" s="123">
        <f t="shared" si="202"/>
        <v>19</v>
      </c>
      <c r="AA737" s="111"/>
      <c r="AB737" s="111" t="str">
        <f t="shared" si="203"/>
        <v>CUMPLIDA</v>
      </c>
      <c r="AC737" s="111" t="str">
        <f t="shared" si="204"/>
        <v>CUMPLIDO</v>
      </c>
      <c r="AD737" s="111" t="str">
        <f t="shared" si="205"/>
        <v>CUMPLIDA PENDIENTE DE REVISIÓN DE LA CGR</v>
      </c>
      <c r="AE737" s="112" t="s">
        <v>787</v>
      </c>
      <c r="AF737" s="98" t="str">
        <f t="shared" si="206"/>
        <v>H1ACPP</v>
      </c>
      <c r="AG737" s="78">
        <f t="shared" si="207"/>
        <v>1</v>
      </c>
      <c r="AH737" s="78" t="str">
        <f t="shared" si="208"/>
        <v>H1ACPP - 1</v>
      </c>
      <c r="AI737" s="92">
        <f t="shared" si="209"/>
        <v>5</v>
      </c>
      <c r="AJ737" s="92">
        <f t="shared" si="210"/>
        <v>5</v>
      </c>
      <c r="AK737" s="92" t="str">
        <f t="shared" si="211"/>
        <v>H1ACPP.</v>
      </c>
      <c r="AL737" s="92" t="str">
        <f t="shared" si="212"/>
        <v>H1ACPP</v>
      </c>
      <c r="AM737" s="83"/>
      <c r="AN737" s="84"/>
      <c r="AO737" s="77"/>
    </row>
    <row r="738" spans="1:41" s="11" customFormat="1" ht="291.95" customHeight="1" x14ac:dyDescent="0.2">
      <c r="A738" s="110">
        <f>IF(ISBLANK(F738),"",COUNTA($F$2:F738))</f>
        <v>549</v>
      </c>
      <c r="B738" s="111">
        <f t="shared" si="214"/>
        <v>737</v>
      </c>
      <c r="C738" s="111">
        <v>2020</v>
      </c>
      <c r="D738" s="111" t="s">
        <v>2498</v>
      </c>
      <c r="E738" s="111" t="s">
        <v>408</v>
      </c>
      <c r="F738" s="111" t="s">
        <v>408</v>
      </c>
      <c r="G738" s="112" t="s">
        <v>591</v>
      </c>
      <c r="H738" s="146" t="s">
        <v>750</v>
      </c>
      <c r="I738" s="146" t="s">
        <v>751</v>
      </c>
      <c r="J738" s="154" t="s">
        <v>752</v>
      </c>
      <c r="K738" s="154" t="s">
        <v>1032</v>
      </c>
      <c r="L738" s="111" t="s">
        <v>8</v>
      </c>
      <c r="M738" s="111">
        <v>1</v>
      </c>
      <c r="N738" s="155">
        <v>44032</v>
      </c>
      <c r="O738" s="155">
        <v>44196</v>
      </c>
      <c r="P738" s="118">
        <f t="shared" si="213"/>
        <v>23.428571428571427</v>
      </c>
      <c r="Q738" s="111" t="s">
        <v>1052</v>
      </c>
      <c r="R738" s="111" t="s">
        <v>1721</v>
      </c>
      <c r="S738" s="111">
        <v>1</v>
      </c>
      <c r="T738" s="146" t="s">
        <v>1397</v>
      </c>
      <c r="U738" s="162">
        <v>45502</v>
      </c>
      <c r="V738" s="121">
        <f t="shared" si="198"/>
        <v>43.533333333333331</v>
      </c>
      <c r="W738" s="122">
        <f t="shared" si="199"/>
        <v>100</v>
      </c>
      <c r="X738" s="123">
        <f t="shared" si="200"/>
        <v>23.428571428571427</v>
      </c>
      <c r="Y738" s="123">
        <f t="shared" si="201"/>
        <v>23.428571428571427</v>
      </c>
      <c r="Z738" s="123">
        <f t="shared" si="202"/>
        <v>23.428571428571427</v>
      </c>
      <c r="AA738" s="111"/>
      <c r="AB738" s="111" t="str">
        <f t="shared" si="203"/>
        <v>CUMPLIDA</v>
      </c>
      <c r="AC738" s="111" t="str">
        <f t="shared" si="204"/>
        <v>CUMPLIDO</v>
      </c>
      <c r="AD738" s="111" t="str">
        <f t="shared" si="205"/>
        <v>CUMPLIDA PENDIENTE DE REVISIÓN DE LA CGR</v>
      </c>
      <c r="AE738" s="112" t="s">
        <v>787</v>
      </c>
      <c r="AF738" s="98" t="str">
        <f t="shared" si="206"/>
        <v>H2ACPP</v>
      </c>
      <c r="AG738" s="78">
        <f t="shared" si="207"/>
        <v>1</v>
      </c>
      <c r="AH738" s="78" t="str">
        <f t="shared" si="208"/>
        <v>H2ACPP - 1</v>
      </c>
      <c r="AI738" s="92">
        <f t="shared" si="209"/>
        <v>5</v>
      </c>
      <c r="AJ738" s="92">
        <f t="shared" si="210"/>
        <v>5</v>
      </c>
      <c r="AK738" s="92" t="str">
        <f t="shared" si="211"/>
        <v>H2ACPP.</v>
      </c>
      <c r="AL738" s="92" t="str">
        <f t="shared" si="212"/>
        <v>H2ACPP</v>
      </c>
      <c r="AM738" s="83"/>
      <c r="AN738" s="84"/>
      <c r="AO738" s="77"/>
    </row>
    <row r="739" spans="1:41" s="11" customFormat="1" ht="291.95" customHeight="1" x14ac:dyDescent="0.2">
      <c r="A739" s="110">
        <f>IF(ISBLANK(F739),"",COUNTA($F$2:F739))</f>
        <v>550</v>
      </c>
      <c r="B739" s="111">
        <f t="shared" si="214"/>
        <v>738</v>
      </c>
      <c r="C739" s="111">
        <v>2020</v>
      </c>
      <c r="D739" s="111" t="s">
        <v>2498</v>
      </c>
      <c r="E739" s="111" t="s">
        <v>408</v>
      </c>
      <c r="F739" s="111" t="s">
        <v>753</v>
      </c>
      <c r="G739" s="112" t="s">
        <v>593</v>
      </c>
      <c r="H739" s="146" t="s">
        <v>754</v>
      </c>
      <c r="I739" s="146" t="s">
        <v>755</v>
      </c>
      <c r="J739" s="154" t="s">
        <v>756</v>
      </c>
      <c r="K739" s="154" t="s">
        <v>757</v>
      </c>
      <c r="L739" s="111" t="s">
        <v>758</v>
      </c>
      <c r="M739" s="111">
        <v>1</v>
      </c>
      <c r="N739" s="155">
        <v>44032</v>
      </c>
      <c r="O739" s="155">
        <v>44196</v>
      </c>
      <c r="P739" s="118">
        <f t="shared" si="213"/>
        <v>23.428571428571427</v>
      </c>
      <c r="Q739" s="111" t="s">
        <v>1049</v>
      </c>
      <c r="R739" s="145" t="s">
        <v>1739</v>
      </c>
      <c r="S739" s="111">
        <v>1</v>
      </c>
      <c r="T739" s="146" t="s">
        <v>3640</v>
      </c>
      <c r="U739" s="120">
        <v>44662</v>
      </c>
      <c r="V739" s="121">
        <f t="shared" si="198"/>
        <v>15.533333333333333</v>
      </c>
      <c r="W739" s="122">
        <f t="shared" si="199"/>
        <v>100</v>
      </c>
      <c r="X739" s="123">
        <f t="shared" si="200"/>
        <v>23.428571428571427</v>
      </c>
      <c r="Y739" s="123">
        <f t="shared" si="201"/>
        <v>23.428571428571427</v>
      </c>
      <c r="Z739" s="123">
        <f t="shared" si="202"/>
        <v>23.428571428571427</v>
      </c>
      <c r="AA739" s="111" t="s">
        <v>931</v>
      </c>
      <c r="AB739" s="111" t="s">
        <v>3057</v>
      </c>
      <c r="AC739" s="111" t="s">
        <v>3058</v>
      </c>
      <c r="AD739" s="111" t="str">
        <f t="shared" ref="AD739:AD740" si="215">IF(AB739="EN TERMINO","EN EJECUCIÓN",IF(AB739="CUMPLIDA","CUMPLIDA PENDIENTE DE REVISIÓN DE LA CGR",IF(AB739="VENCIDA","VENCIDA",IF(AB739="PRÓXIMA A VENCER","EN EJECUCIÓN",IF(AB739="CON AVANCE","EN EJECUCIÓN",IF(AB739="CUMPLIDA NO EFECTIVA","CUMPLIDA NO EFECTIVA",IF(AB739="CUMPLIDA EN MENOS DEL 100% PENDIENTE DE REVISIÓN POR LA CGR","CUMPLIDA EN MENOS DEL 100% PENDIENTE DE REVISIÓN POR LA CGR")))))))</f>
        <v>CUMPLIDA NO EFECTIVA</v>
      </c>
      <c r="AE739" s="112" t="s">
        <v>787</v>
      </c>
      <c r="AF739" s="98" t="str">
        <f t="shared" si="206"/>
        <v>H3ACPP</v>
      </c>
      <c r="AG739" s="78">
        <f t="shared" si="207"/>
        <v>1</v>
      </c>
      <c r="AH739" s="78" t="str">
        <f t="shared" si="208"/>
        <v>H3ACPP - 1</v>
      </c>
      <c r="AI739" s="92">
        <f t="shared" si="209"/>
        <v>0</v>
      </c>
      <c r="AJ739" s="92">
        <f t="shared" si="210"/>
        <v>0</v>
      </c>
      <c r="AK739" s="92" t="str">
        <f t="shared" si="211"/>
        <v>H3ACPP.</v>
      </c>
      <c r="AL739" s="92" t="str">
        <f t="shared" si="212"/>
        <v>H3ACPP</v>
      </c>
      <c r="AM739" s="83"/>
      <c r="AN739" s="84"/>
      <c r="AO739" s="77"/>
    </row>
    <row r="740" spans="1:41" s="11" customFormat="1" ht="291.95" customHeight="1" x14ac:dyDescent="0.2">
      <c r="A740" s="110">
        <f>IF(ISBLANK(F740),"",COUNTA($F$2:F740))</f>
        <v>551</v>
      </c>
      <c r="B740" s="111">
        <f t="shared" si="214"/>
        <v>739</v>
      </c>
      <c r="C740" s="111">
        <v>2020</v>
      </c>
      <c r="D740" s="111" t="s">
        <v>2498</v>
      </c>
      <c r="E740" s="111" t="s">
        <v>637</v>
      </c>
      <c r="F740" s="111" t="s">
        <v>407</v>
      </c>
      <c r="G740" s="112" t="s">
        <v>759</v>
      </c>
      <c r="H740" s="146" t="s">
        <v>760</v>
      </c>
      <c r="I740" s="146" t="s">
        <v>761</v>
      </c>
      <c r="J740" s="154" t="s">
        <v>1730</v>
      </c>
      <c r="K740" s="154" t="s">
        <v>1731</v>
      </c>
      <c r="L740" s="111" t="s">
        <v>1732</v>
      </c>
      <c r="M740" s="111">
        <v>2</v>
      </c>
      <c r="N740" s="155">
        <v>45139</v>
      </c>
      <c r="O740" s="155">
        <v>45230</v>
      </c>
      <c r="P740" s="118">
        <f t="shared" si="213"/>
        <v>13</v>
      </c>
      <c r="Q740" s="111" t="s">
        <v>1401</v>
      </c>
      <c r="R740" s="145" t="s">
        <v>1734</v>
      </c>
      <c r="S740" s="111">
        <v>2</v>
      </c>
      <c r="T740" s="146" t="s">
        <v>1853</v>
      </c>
      <c r="U740" s="120">
        <v>45350</v>
      </c>
      <c r="V740" s="121">
        <f t="shared" si="198"/>
        <v>4</v>
      </c>
      <c r="W740" s="122">
        <f t="shared" si="199"/>
        <v>100</v>
      </c>
      <c r="X740" s="123">
        <f t="shared" si="200"/>
        <v>13</v>
      </c>
      <c r="Y740" s="123">
        <f t="shared" si="201"/>
        <v>13</v>
      </c>
      <c r="Z740" s="123">
        <f t="shared" si="202"/>
        <v>13</v>
      </c>
      <c r="AA740" s="111"/>
      <c r="AB740" s="111" t="str">
        <f t="shared" ref="AB740" si="216">IF(W740=100,"CUMPLIDA",IF(O740-$AN$1&lt;0,"VENCIDA",IF(O740-$AN$1&lt;=30,"PRÓXIMA A VENCER",IF(W740&gt;0,"CON AVANCE","EN TERMINO"))))</f>
        <v>CUMPLIDA</v>
      </c>
      <c r="AC740" s="111" t="str">
        <f t="shared" ref="AC740" si="217">IF(A740&lt;&gt;"",IF(AJ740=1,"VENCIDO",IF(AJ740=2,"PRÓXIMO A VENCER",IF(AJ740=3,"EN TERMINO",IF(AJ740=4,"CON AVANCE",IF(AJ740=5,"CUMPLIDO",))))),"")</f>
        <v>CUMPLIDO</v>
      </c>
      <c r="AD740" s="111" t="str">
        <f t="shared" si="215"/>
        <v>CUMPLIDA PENDIENTE DE REVISIÓN DE LA CGR</v>
      </c>
      <c r="AE740" s="112" t="s">
        <v>787</v>
      </c>
      <c r="AF740" s="98" t="str">
        <f t="shared" si="206"/>
        <v>H5ACPP</v>
      </c>
      <c r="AG740" s="78">
        <f t="shared" si="207"/>
        <v>1</v>
      </c>
      <c r="AH740" s="78" t="str">
        <f t="shared" si="208"/>
        <v>H5ACPP - 1</v>
      </c>
      <c r="AI740" s="92">
        <f t="shared" si="209"/>
        <v>5</v>
      </c>
      <c r="AJ740" s="92">
        <f t="shared" si="210"/>
        <v>5</v>
      </c>
      <c r="AK740" s="92" t="str">
        <f t="shared" si="211"/>
        <v>H5ACPP.</v>
      </c>
      <c r="AL740" s="92" t="str">
        <f t="shared" si="212"/>
        <v>H5ACPP</v>
      </c>
      <c r="AM740" s="83"/>
      <c r="AN740" s="84"/>
      <c r="AO740" s="77"/>
    </row>
    <row r="741" spans="1:41" s="11" customFormat="1" ht="291.95" customHeight="1" x14ac:dyDescent="0.2">
      <c r="A741" s="110">
        <f>IF(ISBLANK(F741),"",COUNTA($F$2:F741))</f>
        <v>552</v>
      </c>
      <c r="B741" s="111">
        <f t="shared" si="214"/>
        <v>740</v>
      </c>
      <c r="C741" s="111">
        <v>2019</v>
      </c>
      <c r="D741" s="111" t="s">
        <v>2501</v>
      </c>
      <c r="E741" s="111" t="s">
        <v>2473</v>
      </c>
      <c r="F741" s="111" t="s">
        <v>2465</v>
      </c>
      <c r="G741" s="112" t="s">
        <v>702</v>
      </c>
      <c r="H741" s="146" t="s">
        <v>3436</v>
      </c>
      <c r="I741" s="146" t="s">
        <v>703</v>
      </c>
      <c r="J741" s="154" t="s">
        <v>3372</v>
      </c>
      <c r="K741" s="154" t="s">
        <v>3373</v>
      </c>
      <c r="L741" s="154" t="s">
        <v>3374</v>
      </c>
      <c r="M741" s="110">
        <v>2</v>
      </c>
      <c r="N741" s="155">
        <v>45566</v>
      </c>
      <c r="O741" s="155">
        <v>45657</v>
      </c>
      <c r="P741" s="118">
        <f t="shared" si="213"/>
        <v>13</v>
      </c>
      <c r="Q741" s="111" t="s">
        <v>1401</v>
      </c>
      <c r="R741" s="111" t="s">
        <v>2009</v>
      </c>
      <c r="S741" s="110">
        <v>0</v>
      </c>
      <c r="T741" s="146" t="s">
        <v>3437</v>
      </c>
      <c r="U741" s="162"/>
      <c r="V741" s="121">
        <f t="shared" si="198"/>
        <v>-1521.9</v>
      </c>
      <c r="W741" s="122">
        <f t="shared" si="199"/>
        <v>0</v>
      </c>
      <c r="X741" s="123">
        <f t="shared" si="200"/>
        <v>0</v>
      </c>
      <c r="Y741" s="123">
        <f t="shared" si="201"/>
        <v>0</v>
      </c>
      <c r="Z741" s="123">
        <f t="shared" si="202"/>
        <v>13</v>
      </c>
      <c r="AA741" s="111" t="s">
        <v>3366</v>
      </c>
      <c r="AB741" s="111" t="str">
        <f t="shared" ref="AB741:AB804" si="218">IF(W741=100,"CUMPLIDA",IF(O741-$AN$1&lt;0,"VENCIDA",IF(O741-$AN$1&lt;=30,"PRÓXIMA A VENCER",IF(W741&gt;0,"CON AVANCE","EN TERMINO"))))</f>
        <v>PRÓXIMA A VENCER</v>
      </c>
      <c r="AC741" s="111" t="str">
        <f t="shared" ref="AC741:AC804" si="219">IF(A741&lt;&gt;"",IF(AJ741=1,"VENCIDO",IF(AJ741=2,"PRÓXIMO A VENCER",IF(AJ741=3,"EN TERMINO",IF(AJ741=4,"CON AVANCE",IF(AJ741=5,"CUMPLIDO",))))),"")</f>
        <v>PRÓXIMO A VENCER</v>
      </c>
      <c r="AD741" s="111" t="str">
        <f t="shared" ref="AD741:AD804" si="220">IF(AB741="EN TERMINO","EN EJECUCIÓN",IF(AB741="CUMPLIDA","CUMPLIDA PENDIENTE DE REVISIÓN DE LA CGR",IF(AB741="VENCIDA","VENCIDA",IF(AB741="PRÓXIMA A VENCER","EN EJECUCIÓN",IF(AB741="CON AVANCE","EN EJECUCIÓN",IF(AB741="CUMPLIDA NO EFECTIVA","CUMPLIDA NO EFECTIVA",IF(AB741="CUMPLIDA EN MENOS DEL 100% PENDIENTE DE REVISIÓN POR LA CGR","CUMPLIDA EN MENOS DEL 100% PENDIENTE DE REVISIÓN POR LA CGR")))))))</f>
        <v>EN EJECUCIÓN</v>
      </c>
      <c r="AE741" s="165" t="s">
        <v>704</v>
      </c>
      <c r="AF741" s="98" t="str">
        <f t="shared" si="206"/>
        <v>H4ACTL</v>
      </c>
      <c r="AG741" s="78">
        <f t="shared" si="207"/>
        <v>1</v>
      </c>
      <c r="AH741" s="78" t="str">
        <f t="shared" si="208"/>
        <v>H4ACTL - 1</v>
      </c>
      <c r="AI741" s="92">
        <f t="shared" si="209"/>
        <v>2</v>
      </c>
      <c r="AJ741" s="92">
        <f t="shared" si="210"/>
        <v>2</v>
      </c>
      <c r="AK741" s="92" t="str">
        <f t="shared" si="211"/>
        <v>H4ACTL.</v>
      </c>
      <c r="AL741" s="92" t="str">
        <f t="shared" si="212"/>
        <v>H4ACTL</v>
      </c>
      <c r="AM741" s="83"/>
      <c r="AN741" s="84"/>
      <c r="AO741" s="77"/>
    </row>
    <row r="742" spans="1:41" s="11" customFormat="1" ht="291.95" customHeight="1" x14ac:dyDescent="0.2">
      <c r="A742" s="110">
        <f>IF(ISBLANK(F742),"",COUNTA($F$2:F742))</f>
        <v>553</v>
      </c>
      <c r="B742" s="111">
        <f t="shared" si="214"/>
        <v>741</v>
      </c>
      <c r="C742" s="111">
        <v>2019</v>
      </c>
      <c r="D742" s="111" t="s">
        <v>2500</v>
      </c>
      <c r="E742" s="111" t="s">
        <v>408</v>
      </c>
      <c r="F742" s="111" t="s">
        <v>408</v>
      </c>
      <c r="G742" s="112">
        <v>1801001</v>
      </c>
      <c r="H742" s="146" t="s">
        <v>3440</v>
      </c>
      <c r="I742" s="146" t="s">
        <v>658</v>
      </c>
      <c r="J742" s="154" t="s">
        <v>3438</v>
      </c>
      <c r="K742" s="154" t="s">
        <v>3439</v>
      </c>
      <c r="L742" s="111" t="s">
        <v>8</v>
      </c>
      <c r="M742" s="111">
        <v>1</v>
      </c>
      <c r="N742" s="155">
        <v>45631</v>
      </c>
      <c r="O742" s="162">
        <v>45657</v>
      </c>
      <c r="P742" s="118">
        <f t="shared" si="213"/>
        <v>3.7142857142857144</v>
      </c>
      <c r="Q742" s="111" t="s">
        <v>1050</v>
      </c>
      <c r="R742" s="111" t="s">
        <v>1739</v>
      </c>
      <c r="S742" s="110">
        <v>0</v>
      </c>
      <c r="T742" s="146" t="s">
        <v>3413</v>
      </c>
      <c r="U742" s="162"/>
      <c r="V742" s="121">
        <f t="shared" si="198"/>
        <v>-1521.9</v>
      </c>
      <c r="W742" s="122">
        <f t="shared" si="199"/>
        <v>0</v>
      </c>
      <c r="X742" s="123">
        <f t="shared" si="200"/>
        <v>0</v>
      </c>
      <c r="Y742" s="123">
        <f t="shared" si="201"/>
        <v>0</v>
      </c>
      <c r="Z742" s="123">
        <f t="shared" si="202"/>
        <v>3.7142857142857144</v>
      </c>
      <c r="AA742" s="111" t="s">
        <v>3366</v>
      </c>
      <c r="AB742" s="111" t="str">
        <f t="shared" si="218"/>
        <v>PRÓXIMA A VENCER</v>
      </c>
      <c r="AC742" s="111" t="str">
        <f t="shared" si="219"/>
        <v>PRÓXIMO A VENCER</v>
      </c>
      <c r="AD742" s="111" t="str">
        <f t="shared" si="220"/>
        <v>EN EJECUCIÓN</v>
      </c>
      <c r="AE742" s="165" t="s">
        <v>656</v>
      </c>
      <c r="AF742" s="98" t="str">
        <f t="shared" si="206"/>
        <v>H10AF18</v>
      </c>
      <c r="AG742" s="78">
        <f t="shared" si="207"/>
        <v>1</v>
      </c>
      <c r="AH742" s="78" t="str">
        <f t="shared" si="208"/>
        <v>H10AF18 - 1</v>
      </c>
      <c r="AI742" s="92">
        <f t="shared" si="209"/>
        <v>2</v>
      </c>
      <c r="AJ742" s="92">
        <f t="shared" si="210"/>
        <v>2</v>
      </c>
      <c r="AK742" s="92" t="str">
        <f t="shared" si="211"/>
        <v>H10AF18.</v>
      </c>
      <c r="AL742" s="92" t="str">
        <f t="shared" si="212"/>
        <v>H10AF18</v>
      </c>
      <c r="AM742" s="83"/>
      <c r="AN742" s="84"/>
      <c r="AO742" s="77"/>
    </row>
    <row r="743" spans="1:41" s="11" customFormat="1" ht="291.95" customHeight="1" x14ac:dyDescent="0.2">
      <c r="A743" s="110" t="str">
        <f>IF(ISBLANK(F743),"",COUNTA($F$2:F743))</f>
        <v/>
      </c>
      <c r="B743" s="111">
        <f t="shared" si="214"/>
        <v>742</v>
      </c>
      <c r="C743" s="111">
        <v>2019</v>
      </c>
      <c r="D743" s="111"/>
      <c r="E743" s="111"/>
      <c r="F743" s="111"/>
      <c r="G743" s="112">
        <v>1801001</v>
      </c>
      <c r="H743" s="146" t="s">
        <v>3441</v>
      </c>
      <c r="I743" s="146" t="s">
        <v>658</v>
      </c>
      <c r="J743" s="154" t="s">
        <v>3442</v>
      </c>
      <c r="K743" s="154" t="s">
        <v>3443</v>
      </c>
      <c r="L743" s="154" t="s">
        <v>3444</v>
      </c>
      <c r="M743" s="111">
        <v>1</v>
      </c>
      <c r="N743" s="155">
        <v>45631</v>
      </c>
      <c r="O743" s="162">
        <v>45657</v>
      </c>
      <c r="P743" s="118">
        <f t="shared" si="213"/>
        <v>3.7142857142857144</v>
      </c>
      <c r="Q743" s="111" t="s">
        <v>1050</v>
      </c>
      <c r="R743" s="111" t="s">
        <v>1739</v>
      </c>
      <c r="S743" s="111">
        <v>0</v>
      </c>
      <c r="T743" s="146" t="s">
        <v>3413</v>
      </c>
      <c r="U743" s="162"/>
      <c r="V743" s="121">
        <f t="shared" si="198"/>
        <v>-1521.9</v>
      </c>
      <c r="W743" s="122">
        <f t="shared" si="199"/>
        <v>0</v>
      </c>
      <c r="X743" s="123">
        <f t="shared" si="200"/>
        <v>0</v>
      </c>
      <c r="Y743" s="123">
        <f t="shared" si="201"/>
        <v>0</v>
      </c>
      <c r="Z743" s="123">
        <f t="shared" si="202"/>
        <v>3.7142857142857144</v>
      </c>
      <c r="AA743" s="111" t="s">
        <v>3366</v>
      </c>
      <c r="AB743" s="111" t="str">
        <f t="shared" si="218"/>
        <v>PRÓXIMA A VENCER</v>
      </c>
      <c r="AC743" s="111" t="str">
        <f t="shared" si="219"/>
        <v/>
      </c>
      <c r="AD743" s="111" t="str">
        <f t="shared" si="220"/>
        <v>EN EJECUCIÓN</v>
      </c>
      <c r="AE743" s="165" t="s">
        <v>656</v>
      </c>
      <c r="AF743" s="98" t="str">
        <f t="shared" si="206"/>
        <v>H10AF18</v>
      </c>
      <c r="AG743" s="78">
        <f t="shared" si="207"/>
        <v>2</v>
      </c>
      <c r="AH743" s="78" t="str">
        <f t="shared" si="208"/>
        <v>H10AF18 - 2</v>
      </c>
      <c r="AI743" s="92">
        <f t="shared" si="209"/>
        <v>2</v>
      </c>
      <c r="AJ743" s="92">
        <f t="shared" si="210"/>
        <v>2</v>
      </c>
      <c r="AK743" s="92" t="str">
        <f t="shared" si="211"/>
        <v>H10AF18.</v>
      </c>
      <c r="AL743" s="92" t="str">
        <f t="shared" si="212"/>
        <v>H10AF18</v>
      </c>
      <c r="AM743" s="83"/>
      <c r="AN743" s="84"/>
      <c r="AO743" s="77"/>
    </row>
    <row r="744" spans="1:41" s="11" customFormat="1" ht="291.95" customHeight="1" x14ac:dyDescent="0.2">
      <c r="A744" s="110" t="str">
        <f>IF(ISBLANK(F744),"",COUNTA($F$2:F744))</f>
        <v/>
      </c>
      <c r="B744" s="111">
        <f t="shared" si="214"/>
        <v>743</v>
      </c>
      <c r="C744" s="111">
        <v>2019</v>
      </c>
      <c r="D744" s="111"/>
      <c r="E744" s="111"/>
      <c r="F744" s="111"/>
      <c r="G744" s="112">
        <v>1801001</v>
      </c>
      <c r="H744" s="146" t="s">
        <v>3445</v>
      </c>
      <c r="I744" s="146" t="s">
        <v>658</v>
      </c>
      <c r="J744" s="154" t="s">
        <v>3446</v>
      </c>
      <c r="K744" s="154" t="s">
        <v>3447</v>
      </c>
      <c r="L744" s="154" t="s">
        <v>3392</v>
      </c>
      <c r="M744" s="111">
        <v>1</v>
      </c>
      <c r="N744" s="155">
        <v>45631</v>
      </c>
      <c r="O744" s="162">
        <v>45747</v>
      </c>
      <c r="P744" s="118">
        <f t="shared" si="213"/>
        <v>16.571428571428573</v>
      </c>
      <c r="Q744" s="111" t="s">
        <v>1050</v>
      </c>
      <c r="R744" s="111" t="s">
        <v>1739</v>
      </c>
      <c r="S744" s="111">
        <v>0</v>
      </c>
      <c r="T744" s="146" t="s">
        <v>3413</v>
      </c>
      <c r="U744" s="162"/>
      <c r="V744" s="121">
        <f t="shared" ref="V744:V807" si="221">(U744-O744)/30</f>
        <v>-1524.9</v>
      </c>
      <c r="W744" s="122">
        <f t="shared" ref="W744:W807" si="222">IF(S744/M744&gt;1,100,+S744/M744*100)</f>
        <v>0</v>
      </c>
      <c r="X744" s="123">
        <f t="shared" ref="X744:X807" si="223">+P744*W744/100</f>
        <v>0</v>
      </c>
      <c r="Y744" s="123">
        <f t="shared" ref="Y744:Y807" si="224">IF(O744&lt;=$AN$1,X744,0)</f>
        <v>0</v>
      </c>
      <c r="Z744" s="123">
        <f t="shared" ref="Z744:Z807" si="225">IF($AN$1&gt;=O744,P744,0)</f>
        <v>0</v>
      </c>
      <c r="AA744" s="111" t="s">
        <v>3366</v>
      </c>
      <c r="AB744" s="111" t="str">
        <f t="shared" si="218"/>
        <v>EN TERMINO</v>
      </c>
      <c r="AC744" s="111" t="str">
        <f t="shared" si="219"/>
        <v/>
      </c>
      <c r="AD744" s="111" t="str">
        <f t="shared" si="220"/>
        <v>EN EJECUCIÓN</v>
      </c>
      <c r="AE744" s="165" t="s">
        <v>656</v>
      </c>
      <c r="AF744" s="98" t="str">
        <f t="shared" si="206"/>
        <v>H10AF18</v>
      </c>
      <c r="AG744" s="78">
        <f t="shared" si="207"/>
        <v>3</v>
      </c>
      <c r="AH744" s="78" t="str">
        <f t="shared" si="208"/>
        <v>H10AF18 - 3</v>
      </c>
      <c r="AI744" s="92">
        <f t="shared" si="209"/>
        <v>3</v>
      </c>
      <c r="AJ744" s="92">
        <f t="shared" si="210"/>
        <v>3</v>
      </c>
      <c r="AK744" s="92" t="str">
        <f t="shared" si="211"/>
        <v>H10AF18.</v>
      </c>
      <c r="AL744" s="92" t="str">
        <f t="shared" si="212"/>
        <v>H10AF18</v>
      </c>
      <c r="AM744" s="83"/>
      <c r="AN744" s="84"/>
      <c r="AO744" s="77"/>
    </row>
    <row r="745" spans="1:41" s="11" customFormat="1" ht="291.95" customHeight="1" x14ac:dyDescent="0.2">
      <c r="A745" s="110" t="str">
        <f>IF(ISBLANK(F745),"",COUNTA($F$2:F745))</f>
        <v/>
      </c>
      <c r="B745" s="111">
        <f t="shared" si="214"/>
        <v>744</v>
      </c>
      <c r="C745" s="111">
        <v>2019</v>
      </c>
      <c r="D745" s="111"/>
      <c r="E745" s="111"/>
      <c r="F745" s="111"/>
      <c r="G745" s="112">
        <v>1801001</v>
      </c>
      <c r="H745" s="146" t="s">
        <v>3607</v>
      </c>
      <c r="I745" s="146" t="s">
        <v>658</v>
      </c>
      <c r="J745" s="154" t="s">
        <v>3608</v>
      </c>
      <c r="K745" s="154" t="s">
        <v>3609</v>
      </c>
      <c r="L745" s="111" t="s">
        <v>3510</v>
      </c>
      <c r="M745" s="111">
        <v>1</v>
      </c>
      <c r="N745" s="155">
        <v>45658</v>
      </c>
      <c r="O745" s="162">
        <v>45838</v>
      </c>
      <c r="P745" s="118">
        <f t="shared" si="213"/>
        <v>25.714285714285715</v>
      </c>
      <c r="Q745" s="111" t="s">
        <v>3610</v>
      </c>
      <c r="R745" s="111" t="s">
        <v>3611</v>
      </c>
      <c r="S745" s="111">
        <v>0</v>
      </c>
      <c r="T745" s="164" t="s">
        <v>3612</v>
      </c>
      <c r="U745" s="162"/>
      <c r="V745" s="121">
        <f t="shared" si="221"/>
        <v>-1527.9333333333334</v>
      </c>
      <c r="W745" s="122">
        <f t="shared" si="222"/>
        <v>0</v>
      </c>
      <c r="X745" s="123">
        <f t="shared" si="223"/>
        <v>0</v>
      </c>
      <c r="Y745" s="123">
        <f t="shared" si="224"/>
        <v>0</v>
      </c>
      <c r="Z745" s="123">
        <f t="shared" si="225"/>
        <v>0</v>
      </c>
      <c r="AA745" s="111" t="s">
        <v>3415</v>
      </c>
      <c r="AB745" s="111" t="str">
        <f t="shared" si="218"/>
        <v>EN TERMINO</v>
      </c>
      <c r="AC745" s="111" t="str">
        <f t="shared" si="219"/>
        <v/>
      </c>
      <c r="AD745" s="111" t="str">
        <f t="shared" si="220"/>
        <v>EN EJECUCIÓN</v>
      </c>
      <c r="AE745" s="165" t="s">
        <v>656</v>
      </c>
      <c r="AF745" s="98" t="str">
        <f t="shared" si="206"/>
        <v>H10AF18</v>
      </c>
      <c r="AG745" s="78">
        <f t="shared" si="207"/>
        <v>4</v>
      </c>
      <c r="AH745" s="78" t="str">
        <f t="shared" si="208"/>
        <v>H10AF18 - 4</v>
      </c>
      <c r="AI745" s="92">
        <f t="shared" si="209"/>
        <v>3</v>
      </c>
      <c r="AJ745" s="92">
        <f t="shared" si="210"/>
        <v>3</v>
      </c>
      <c r="AK745" s="92" t="str">
        <f t="shared" si="211"/>
        <v>H10AF18.</v>
      </c>
      <c r="AL745" s="92" t="str">
        <f t="shared" si="212"/>
        <v>H10AF18</v>
      </c>
      <c r="AM745" s="83"/>
      <c r="AN745" s="84"/>
      <c r="AO745" s="77"/>
    </row>
    <row r="746" spans="1:41" s="11" customFormat="1" ht="291.95" customHeight="1" x14ac:dyDescent="0.2">
      <c r="A746" s="110">
        <f>IF(ISBLANK(F746),"",COUNTA($F$2:F746))</f>
        <v>554</v>
      </c>
      <c r="B746" s="111">
        <f t="shared" si="214"/>
        <v>745</v>
      </c>
      <c r="C746" s="111">
        <v>2019</v>
      </c>
      <c r="D746" s="111" t="s">
        <v>2500</v>
      </c>
      <c r="E746" s="111" t="s">
        <v>408</v>
      </c>
      <c r="F746" s="111" t="s">
        <v>408</v>
      </c>
      <c r="G746" s="112">
        <v>1801001</v>
      </c>
      <c r="H746" s="146" t="s">
        <v>3448</v>
      </c>
      <c r="I746" s="146" t="s">
        <v>659</v>
      </c>
      <c r="J746" s="154" t="s">
        <v>3449</v>
      </c>
      <c r="K746" s="154" t="s">
        <v>3408</v>
      </c>
      <c r="L746" s="111" t="s">
        <v>252</v>
      </c>
      <c r="M746" s="111">
        <v>1</v>
      </c>
      <c r="N746" s="155">
        <v>45577</v>
      </c>
      <c r="O746" s="162">
        <v>45657</v>
      </c>
      <c r="P746" s="118">
        <f t="shared" si="213"/>
        <v>11.428571428571429</v>
      </c>
      <c r="Q746" s="111" t="s">
        <v>1061</v>
      </c>
      <c r="R746" s="111" t="s">
        <v>1826</v>
      </c>
      <c r="S746" s="110">
        <v>0</v>
      </c>
      <c r="T746" s="146" t="s">
        <v>3413</v>
      </c>
      <c r="U746" s="162"/>
      <c r="V746" s="121">
        <f t="shared" si="221"/>
        <v>-1521.9</v>
      </c>
      <c r="W746" s="122">
        <f t="shared" si="222"/>
        <v>0</v>
      </c>
      <c r="X746" s="123">
        <f t="shared" si="223"/>
        <v>0</v>
      </c>
      <c r="Y746" s="123">
        <f t="shared" si="224"/>
        <v>0</v>
      </c>
      <c r="Z746" s="123">
        <f t="shared" si="225"/>
        <v>11.428571428571429</v>
      </c>
      <c r="AA746" s="111" t="s">
        <v>3366</v>
      </c>
      <c r="AB746" s="111" t="str">
        <f t="shared" si="218"/>
        <v>PRÓXIMA A VENCER</v>
      </c>
      <c r="AC746" s="111" t="str">
        <f t="shared" si="219"/>
        <v>PRÓXIMO A VENCER</v>
      </c>
      <c r="AD746" s="111" t="str">
        <f t="shared" si="220"/>
        <v>EN EJECUCIÓN</v>
      </c>
      <c r="AE746" s="165" t="s">
        <v>656</v>
      </c>
      <c r="AF746" s="98" t="str">
        <f t="shared" si="206"/>
        <v>H12AF18</v>
      </c>
      <c r="AG746" s="78">
        <f t="shared" si="207"/>
        <v>1</v>
      </c>
      <c r="AH746" s="78" t="str">
        <f t="shared" si="208"/>
        <v>H12AF18 - 1</v>
      </c>
      <c r="AI746" s="92">
        <f t="shared" si="209"/>
        <v>2</v>
      </c>
      <c r="AJ746" s="92">
        <f t="shared" si="210"/>
        <v>2</v>
      </c>
      <c r="AK746" s="92" t="str">
        <f t="shared" si="211"/>
        <v>H12AF18.</v>
      </c>
      <c r="AL746" s="92" t="str">
        <f t="shared" si="212"/>
        <v>H12AF18</v>
      </c>
      <c r="AM746" s="83"/>
      <c r="AN746" s="84"/>
      <c r="AO746" s="77"/>
    </row>
    <row r="747" spans="1:41" s="11" customFormat="1" ht="291.95" customHeight="1" x14ac:dyDescent="0.2">
      <c r="A747" s="110" t="str">
        <f>IF(ISBLANK(F747),"",COUNTA($F$2:F747))</f>
        <v/>
      </c>
      <c r="B747" s="111">
        <f t="shared" si="214"/>
        <v>746</v>
      </c>
      <c r="C747" s="111">
        <v>2019</v>
      </c>
      <c r="D747" s="111"/>
      <c r="E747" s="111"/>
      <c r="F747" s="111"/>
      <c r="G747" s="112">
        <v>1801001</v>
      </c>
      <c r="H747" s="146" t="s">
        <v>3450</v>
      </c>
      <c r="I747" s="146" t="s">
        <v>659</v>
      </c>
      <c r="J747" s="154" t="s">
        <v>3409</v>
      </c>
      <c r="K747" s="154" t="s">
        <v>3451</v>
      </c>
      <c r="L747" s="111" t="s">
        <v>3411</v>
      </c>
      <c r="M747" s="111">
        <v>4</v>
      </c>
      <c r="N747" s="155">
        <v>45658</v>
      </c>
      <c r="O747" s="162">
        <v>47118</v>
      </c>
      <c r="P747" s="118">
        <f t="shared" si="213"/>
        <v>208.57142857142858</v>
      </c>
      <c r="Q747" s="111" t="s">
        <v>1061</v>
      </c>
      <c r="R747" s="111" t="s">
        <v>1826</v>
      </c>
      <c r="S747" s="110">
        <v>0</v>
      </c>
      <c r="T747" s="146" t="s">
        <v>3452</v>
      </c>
      <c r="U747" s="162"/>
      <c r="V747" s="121">
        <f t="shared" si="221"/>
        <v>-1570.6</v>
      </c>
      <c r="W747" s="122">
        <f t="shared" si="222"/>
        <v>0</v>
      </c>
      <c r="X747" s="123">
        <f t="shared" si="223"/>
        <v>0</v>
      </c>
      <c r="Y747" s="123">
        <f t="shared" si="224"/>
        <v>0</v>
      </c>
      <c r="Z747" s="123">
        <f t="shared" si="225"/>
        <v>0</v>
      </c>
      <c r="AA747" s="111" t="s">
        <v>3366</v>
      </c>
      <c r="AB747" s="111" t="str">
        <f t="shared" si="218"/>
        <v>EN TERMINO</v>
      </c>
      <c r="AC747" s="111" t="str">
        <f t="shared" si="219"/>
        <v/>
      </c>
      <c r="AD747" s="111" t="str">
        <f t="shared" si="220"/>
        <v>EN EJECUCIÓN</v>
      </c>
      <c r="AE747" s="165" t="s">
        <v>656</v>
      </c>
      <c r="AF747" s="98" t="str">
        <f t="shared" si="206"/>
        <v>H12AF18</v>
      </c>
      <c r="AG747" s="78">
        <f t="shared" si="207"/>
        <v>2</v>
      </c>
      <c r="AH747" s="78" t="str">
        <f t="shared" si="208"/>
        <v>H12AF18 - 2</v>
      </c>
      <c r="AI747" s="92">
        <f t="shared" si="209"/>
        <v>3</v>
      </c>
      <c r="AJ747" s="92">
        <f t="shared" si="210"/>
        <v>3</v>
      </c>
      <c r="AK747" s="92" t="str">
        <f t="shared" si="211"/>
        <v>H12AF18.</v>
      </c>
      <c r="AL747" s="92" t="str">
        <f t="shared" si="212"/>
        <v>H12AF18</v>
      </c>
      <c r="AM747" s="83"/>
      <c r="AN747" s="84"/>
      <c r="AO747" s="77"/>
    </row>
    <row r="748" spans="1:41" s="11" customFormat="1" ht="291.95" customHeight="1" x14ac:dyDescent="0.2">
      <c r="A748" s="110">
        <f>IF(ISBLANK(F748),"",COUNTA($F$2:F748))</f>
        <v>555</v>
      </c>
      <c r="B748" s="111">
        <f t="shared" si="214"/>
        <v>747</v>
      </c>
      <c r="C748" s="111">
        <v>2019</v>
      </c>
      <c r="D748" s="111" t="s">
        <v>2500</v>
      </c>
      <c r="E748" s="111" t="s">
        <v>637</v>
      </c>
      <c r="F748" s="111" t="s">
        <v>407</v>
      </c>
      <c r="G748" s="112">
        <v>1801001</v>
      </c>
      <c r="H748" s="154" t="s">
        <v>3453</v>
      </c>
      <c r="I748" s="154" t="s">
        <v>660</v>
      </c>
      <c r="J748" s="154" t="s">
        <v>3363</v>
      </c>
      <c r="K748" s="154" t="s">
        <v>3364</v>
      </c>
      <c r="L748" s="111" t="s">
        <v>3455</v>
      </c>
      <c r="M748" s="111">
        <v>1</v>
      </c>
      <c r="N748" s="155">
        <v>45566</v>
      </c>
      <c r="O748" s="155">
        <v>45657</v>
      </c>
      <c r="P748" s="118">
        <f t="shared" si="213"/>
        <v>13</v>
      </c>
      <c r="Q748" s="111" t="s">
        <v>223</v>
      </c>
      <c r="R748" s="111" t="s">
        <v>1701</v>
      </c>
      <c r="S748" s="111">
        <v>0</v>
      </c>
      <c r="T748" s="154" t="s">
        <v>3454</v>
      </c>
      <c r="U748" s="155"/>
      <c r="V748" s="121">
        <f t="shared" si="221"/>
        <v>-1521.9</v>
      </c>
      <c r="W748" s="122">
        <f t="shared" si="222"/>
        <v>0</v>
      </c>
      <c r="X748" s="123">
        <f t="shared" si="223"/>
        <v>0</v>
      </c>
      <c r="Y748" s="123">
        <f t="shared" si="224"/>
        <v>0</v>
      </c>
      <c r="Z748" s="123">
        <f t="shared" si="225"/>
        <v>13</v>
      </c>
      <c r="AA748" s="111" t="s">
        <v>3366</v>
      </c>
      <c r="AB748" s="111" t="str">
        <f t="shared" si="218"/>
        <v>PRÓXIMA A VENCER</v>
      </c>
      <c r="AC748" s="111" t="str">
        <f t="shared" si="219"/>
        <v>PRÓXIMO A VENCER</v>
      </c>
      <c r="AD748" s="111" t="str">
        <f t="shared" si="220"/>
        <v>EN EJECUCIÓN</v>
      </c>
      <c r="AE748" s="165" t="s">
        <v>656</v>
      </c>
      <c r="AF748" s="98" t="str">
        <f t="shared" si="206"/>
        <v>H23AF18</v>
      </c>
      <c r="AG748" s="78">
        <f t="shared" si="207"/>
        <v>1</v>
      </c>
      <c r="AH748" s="78" t="str">
        <f t="shared" si="208"/>
        <v>H23AF18 - 1</v>
      </c>
      <c r="AI748" s="92">
        <f t="shared" si="209"/>
        <v>2</v>
      </c>
      <c r="AJ748" s="92">
        <f t="shared" si="210"/>
        <v>2</v>
      </c>
      <c r="AK748" s="92" t="str">
        <f t="shared" si="211"/>
        <v>H23AF18.</v>
      </c>
      <c r="AL748" s="92" t="str">
        <f t="shared" si="212"/>
        <v>H23AF18</v>
      </c>
      <c r="AM748" s="83"/>
      <c r="AN748" s="84"/>
      <c r="AO748" s="77"/>
    </row>
    <row r="749" spans="1:41" s="11" customFormat="1" ht="291.95" customHeight="1" x14ac:dyDescent="0.2">
      <c r="A749" s="110">
        <f>IF(ISBLANK(F749),"",COUNTA($F$2:F749))</f>
        <v>556</v>
      </c>
      <c r="B749" s="111">
        <f t="shared" si="214"/>
        <v>748</v>
      </c>
      <c r="C749" s="111">
        <v>2019</v>
      </c>
      <c r="D749" s="111" t="s">
        <v>2497</v>
      </c>
      <c r="E749" s="111" t="s">
        <v>408</v>
      </c>
      <c r="F749" s="111" t="s">
        <v>408</v>
      </c>
      <c r="G749" s="112" t="s">
        <v>662</v>
      </c>
      <c r="H749" s="146" t="s">
        <v>2517</v>
      </c>
      <c r="I749" s="146" t="s">
        <v>663</v>
      </c>
      <c r="J749" s="154" t="s">
        <v>2530</v>
      </c>
      <c r="K749" s="154" t="s">
        <v>735</v>
      </c>
      <c r="L749" s="111" t="s">
        <v>664</v>
      </c>
      <c r="M749" s="111">
        <v>29</v>
      </c>
      <c r="N749" s="155">
        <v>43690</v>
      </c>
      <c r="O749" s="155">
        <v>43861</v>
      </c>
      <c r="P749" s="118">
        <f t="shared" si="213"/>
        <v>24.428571428571427</v>
      </c>
      <c r="Q749" s="111" t="s">
        <v>1049</v>
      </c>
      <c r="R749" s="145" t="s">
        <v>1739</v>
      </c>
      <c r="S749" s="110">
        <v>26</v>
      </c>
      <c r="T749" s="146" t="s">
        <v>2531</v>
      </c>
      <c r="U749" s="162"/>
      <c r="V749" s="121">
        <f t="shared" si="221"/>
        <v>-1462.0333333333333</v>
      </c>
      <c r="W749" s="122">
        <f t="shared" si="222"/>
        <v>89.65517241379311</v>
      </c>
      <c r="X749" s="123">
        <f t="shared" si="223"/>
        <v>21.901477832512313</v>
      </c>
      <c r="Y749" s="123">
        <f t="shared" si="224"/>
        <v>21.901477832512313</v>
      </c>
      <c r="Z749" s="123">
        <f t="shared" si="225"/>
        <v>24.428571428571427</v>
      </c>
      <c r="AA749" s="111"/>
      <c r="AB749" s="111" t="str">
        <f t="shared" si="218"/>
        <v>VENCIDA</v>
      </c>
      <c r="AC749" s="111" t="str">
        <f t="shared" si="219"/>
        <v>VENCIDO</v>
      </c>
      <c r="AD749" s="111" t="str">
        <f t="shared" si="220"/>
        <v>VENCIDA</v>
      </c>
      <c r="AE749" s="165" t="s">
        <v>656</v>
      </c>
      <c r="AF749" s="98" t="str">
        <f t="shared" si="206"/>
        <v>H30AF18</v>
      </c>
      <c r="AG749" s="78">
        <f t="shared" si="207"/>
        <v>1</v>
      </c>
      <c r="AH749" s="78" t="str">
        <f t="shared" si="208"/>
        <v>H30AF18 - 1</v>
      </c>
      <c r="AI749" s="92">
        <f t="shared" si="209"/>
        <v>1</v>
      </c>
      <c r="AJ749" s="92">
        <f t="shared" si="210"/>
        <v>1</v>
      </c>
      <c r="AK749" s="92" t="str">
        <f t="shared" si="211"/>
        <v>H30AF18.</v>
      </c>
      <c r="AL749" s="92" t="str">
        <f t="shared" si="212"/>
        <v>H30AF18</v>
      </c>
      <c r="AM749" s="83"/>
      <c r="AN749" s="84"/>
      <c r="AO749" s="77"/>
    </row>
    <row r="750" spans="1:41" s="11" customFormat="1" ht="291.95" customHeight="1" x14ac:dyDescent="0.2">
      <c r="A750" s="110">
        <f>IF(ISBLANK(F750),"",COUNTA($F$2:F750))</f>
        <v>557</v>
      </c>
      <c r="B750" s="111">
        <f t="shared" si="214"/>
        <v>749</v>
      </c>
      <c r="C750" s="111">
        <v>2019</v>
      </c>
      <c r="D750" s="111" t="s">
        <v>2498</v>
      </c>
      <c r="E750" s="111" t="s">
        <v>2469</v>
      </c>
      <c r="F750" s="111" t="s">
        <v>811</v>
      </c>
      <c r="G750" s="112" t="s">
        <v>665</v>
      </c>
      <c r="H750" s="154" t="s">
        <v>1006</v>
      </c>
      <c r="I750" s="154" t="s">
        <v>666</v>
      </c>
      <c r="J750" s="154" t="s">
        <v>1005</v>
      </c>
      <c r="K750" s="154" t="s">
        <v>1005</v>
      </c>
      <c r="L750" s="111" t="s">
        <v>971</v>
      </c>
      <c r="M750" s="111">
        <v>1</v>
      </c>
      <c r="N750" s="155">
        <v>44407</v>
      </c>
      <c r="O750" s="155">
        <v>44561</v>
      </c>
      <c r="P750" s="118">
        <f t="shared" si="213"/>
        <v>22</v>
      </c>
      <c r="Q750" s="111" t="s">
        <v>1051</v>
      </c>
      <c r="R750" s="145" t="s">
        <v>1721</v>
      </c>
      <c r="S750" s="111">
        <v>1</v>
      </c>
      <c r="T750" s="154" t="s">
        <v>2209</v>
      </c>
      <c r="U750" s="155">
        <v>44962</v>
      </c>
      <c r="V750" s="121">
        <f t="shared" si="221"/>
        <v>13.366666666666667</v>
      </c>
      <c r="W750" s="122">
        <f t="shared" si="222"/>
        <v>100</v>
      </c>
      <c r="X750" s="123">
        <f t="shared" si="223"/>
        <v>22</v>
      </c>
      <c r="Y750" s="123">
        <f t="shared" si="224"/>
        <v>22</v>
      </c>
      <c r="Z750" s="123">
        <f t="shared" si="225"/>
        <v>22</v>
      </c>
      <c r="AA750" s="111"/>
      <c r="AB750" s="111" t="str">
        <f t="shared" si="218"/>
        <v>CUMPLIDA</v>
      </c>
      <c r="AC750" s="111" t="str">
        <f t="shared" si="219"/>
        <v>CUMPLIDO</v>
      </c>
      <c r="AD750" s="111" t="str">
        <f t="shared" si="220"/>
        <v>CUMPLIDA PENDIENTE DE REVISIÓN DE LA CGR</v>
      </c>
      <c r="AE750" s="165" t="s">
        <v>656</v>
      </c>
      <c r="AF750" s="98" t="str">
        <f t="shared" si="206"/>
        <v>H31AF18</v>
      </c>
      <c r="AG750" s="78">
        <f t="shared" si="207"/>
        <v>1</v>
      </c>
      <c r="AH750" s="78" t="str">
        <f t="shared" si="208"/>
        <v>H31AF18 - 1</v>
      </c>
      <c r="AI750" s="92">
        <f t="shared" si="209"/>
        <v>5</v>
      </c>
      <c r="AJ750" s="92">
        <f t="shared" si="210"/>
        <v>5</v>
      </c>
      <c r="AK750" s="92" t="str">
        <f t="shared" si="211"/>
        <v>H31AF18.</v>
      </c>
      <c r="AL750" s="92" t="str">
        <f t="shared" si="212"/>
        <v>H31AF18</v>
      </c>
      <c r="AM750" s="83"/>
      <c r="AN750" s="84"/>
      <c r="AO750" s="77"/>
    </row>
    <row r="751" spans="1:41" s="11" customFormat="1" ht="291.95" customHeight="1" x14ac:dyDescent="0.2">
      <c r="A751" s="110" t="str">
        <f>IF(ISBLANK(F751),"",COUNTA($F$2:F751))</f>
        <v/>
      </c>
      <c r="B751" s="111">
        <f t="shared" si="214"/>
        <v>750</v>
      </c>
      <c r="C751" s="111">
        <v>2019</v>
      </c>
      <c r="D751" s="111" t="s">
        <v>2501</v>
      </c>
      <c r="E751" s="111"/>
      <c r="F751" s="111"/>
      <c r="G751" s="112" t="s">
        <v>665</v>
      </c>
      <c r="H751" s="146" t="s">
        <v>1031</v>
      </c>
      <c r="I751" s="146" t="s">
        <v>667</v>
      </c>
      <c r="J751" s="146" t="s">
        <v>668</v>
      </c>
      <c r="K751" s="146" t="s">
        <v>736</v>
      </c>
      <c r="L751" s="110" t="s">
        <v>669</v>
      </c>
      <c r="M751" s="110">
        <v>2</v>
      </c>
      <c r="N751" s="162">
        <v>43690</v>
      </c>
      <c r="O751" s="162">
        <v>44055</v>
      </c>
      <c r="P751" s="118">
        <f t="shared" si="213"/>
        <v>52.142857142857146</v>
      </c>
      <c r="Q751" s="111" t="s">
        <v>1051</v>
      </c>
      <c r="R751" s="145" t="s">
        <v>1721</v>
      </c>
      <c r="S751" s="111">
        <v>2</v>
      </c>
      <c r="T751" s="146" t="s">
        <v>2710</v>
      </c>
      <c r="U751" s="162">
        <v>45421</v>
      </c>
      <c r="V751" s="121">
        <f t="shared" si="221"/>
        <v>45.533333333333331</v>
      </c>
      <c r="W751" s="122">
        <f t="shared" si="222"/>
        <v>100</v>
      </c>
      <c r="X751" s="123">
        <f t="shared" si="223"/>
        <v>52.142857142857146</v>
      </c>
      <c r="Y751" s="123">
        <f t="shared" si="224"/>
        <v>52.142857142857146</v>
      </c>
      <c r="Z751" s="123">
        <f t="shared" si="225"/>
        <v>52.142857142857146</v>
      </c>
      <c r="AA751" s="111"/>
      <c r="AB751" s="111" t="str">
        <f t="shared" si="218"/>
        <v>CUMPLIDA</v>
      </c>
      <c r="AC751" s="111" t="str">
        <f t="shared" si="219"/>
        <v/>
      </c>
      <c r="AD751" s="111" t="str">
        <f t="shared" si="220"/>
        <v>CUMPLIDA PENDIENTE DE REVISIÓN DE LA CGR</v>
      </c>
      <c r="AE751" s="165" t="s">
        <v>656</v>
      </c>
      <c r="AF751" s="98" t="str">
        <f t="shared" si="206"/>
        <v>H31AF18</v>
      </c>
      <c r="AG751" s="78">
        <f t="shared" si="207"/>
        <v>2</v>
      </c>
      <c r="AH751" s="78" t="str">
        <f t="shared" si="208"/>
        <v>H31AF18 - 2</v>
      </c>
      <c r="AI751" s="92">
        <f t="shared" si="209"/>
        <v>5</v>
      </c>
      <c r="AJ751" s="92">
        <f t="shared" si="210"/>
        <v>5</v>
      </c>
      <c r="AK751" s="92" t="str">
        <f t="shared" si="211"/>
        <v>H31AF18.</v>
      </c>
      <c r="AL751" s="92" t="str">
        <f t="shared" si="212"/>
        <v>H31AF18</v>
      </c>
      <c r="AM751" s="83"/>
      <c r="AN751" s="84"/>
      <c r="AO751" s="77"/>
    </row>
    <row r="752" spans="1:41" s="11" customFormat="1" ht="291.95" customHeight="1" x14ac:dyDescent="0.2">
      <c r="A752" s="110">
        <f>IF(ISBLANK(F752),"",COUNTA($F$2:F752))</f>
        <v>558</v>
      </c>
      <c r="B752" s="111">
        <f t="shared" si="214"/>
        <v>751</v>
      </c>
      <c r="C752" s="111">
        <v>2019</v>
      </c>
      <c r="D752" s="111" t="s">
        <v>2496</v>
      </c>
      <c r="E752" s="111" t="s">
        <v>2469</v>
      </c>
      <c r="F752" s="111" t="s">
        <v>473</v>
      </c>
      <c r="G752" s="112" t="s">
        <v>670</v>
      </c>
      <c r="H752" s="146" t="s">
        <v>815</v>
      </c>
      <c r="I752" s="146" t="s">
        <v>671</v>
      </c>
      <c r="J752" s="154" t="s">
        <v>3372</v>
      </c>
      <c r="K752" s="154" t="s">
        <v>3373</v>
      </c>
      <c r="L752" s="111" t="s">
        <v>3374</v>
      </c>
      <c r="M752" s="110">
        <v>2</v>
      </c>
      <c r="N752" s="162">
        <v>45566</v>
      </c>
      <c r="O752" s="162">
        <v>45657</v>
      </c>
      <c r="P752" s="118">
        <f t="shared" si="213"/>
        <v>13</v>
      </c>
      <c r="Q752" s="111" t="s">
        <v>1053</v>
      </c>
      <c r="R752" s="145" t="s">
        <v>3389</v>
      </c>
      <c r="S752" s="111">
        <v>0</v>
      </c>
      <c r="T752" s="146" t="s">
        <v>3370</v>
      </c>
      <c r="U752" s="162"/>
      <c r="V752" s="121">
        <f t="shared" si="221"/>
        <v>-1521.9</v>
      </c>
      <c r="W752" s="122">
        <f t="shared" si="222"/>
        <v>0</v>
      </c>
      <c r="X752" s="123">
        <f t="shared" si="223"/>
        <v>0</v>
      </c>
      <c r="Y752" s="123">
        <f t="shared" si="224"/>
        <v>0</v>
      </c>
      <c r="Z752" s="123">
        <f t="shared" si="225"/>
        <v>13</v>
      </c>
      <c r="AA752" s="111" t="s">
        <v>3366</v>
      </c>
      <c r="AB752" s="111" t="str">
        <f t="shared" si="218"/>
        <v>PRÓXIMA A VENCER</v>
      </c>
      <c r="AC752" s="111" t="str">
        <f t="shared" si="219"/>
        <v>PRÓXIMO A VENCER</v>
      </c>
      <c r="AD752" s="111" t="str">
        <f t="shared" si="220"/>
        <v>EN EJECUCIÓN</v>
      </c>
      <c r="AE752" s="165" t="s">
        <v>656</v>
      </c>
      <c r="AF752" s="98" t="str">
        <f t="shared" si="206"/>
        <v>H33AF18</v>
      </c>
      <c r="AG752" s="78">
        <f t="shared" si="207"/>
        <v>1</v>
      </c>
      <c r="AH752" s="78" t="str">
        <f t="shared" si="208"/>
        <v>H33AF18 - 1</v>
      </c>
      <c r="AI752" s="92">
        <f t="shared" si="209"/>
        <v>2</v>
      </c>
      <c r="AJ752" s="92">
        <f t="shared" si="210"/>
        <v>2</v>
      </c>
      <c r="AK752" s="92" t="str">
        <f t="shared" si="211"/>
        <v>H33AF18.</v>
      </c>
      <c r="AL752" s="92" t="str">
        <f t="shared" si="212"/>
        <v>H33AF18</v>
      </c>
      <c r="AM752" s="83"/>
      <c r="AN752" s="84"/>
      <c r="AO752" s="77"/>
    </row>
    <row r="753" spans="1:41" s="11" customFormat="1" ht="291.95" customHeight="1" x14ac:dyDescent="0.2">
      <c r="A753" s="110">
        <f>IF(ISBLANK(F753),"",COUNTA($F$2:F753))</f>
        <v>559</v>
      </c>
      <c r="B753" s="111">
        <f t="shared" si="214"/>
        <v>752</v>
      </c>
      <c r="C753" s="111">
        <v>2019</v>
      </c>
      <c r="D753" s="111" t="s">
        <v>2496</v>
      </c>
      <c r="E753" s="111" t="s">
        <v>408</v>
      </c>
      <c r="F753" s="111" t="s">
        <v>408</v>
      </c>
      <c r="G753" s="112" t="s">
        <v>670</v>
      </c>
      <c r="H753" s="146" t="s">
        <v>816</v>
      </c>
      <c r="I753" s="146" t="s">
        <v>672</v>
      </c>
      <c r="J753" s="166" t="s">
        <v>673</v>
      </c>
      <c r="K753" s="167" t="s">
        <v>935</v>
      </c>
      <c r="L753" s="168" t="s">
        <v>934</v>
      </c>
      <c r="M753" s="169">
        <v>1</v>
      </c>
      <c r="N753" s="170">
        <v>43709</v>
      </c>
      <c r="O753" s="170">
        <v>43799</v>
      </c>
      <c r="P753" s="118">
        <f t="shared" si="213"/>
        <v>12.857142857142858</v>
      </c>
      <c r="Q753" s="111" t="s">
        <v>1049</v>
      </c>
      <c r="R753" s="145" t="s">
        <v>1739</v>
      </c>
      <c r="S753" s="111">
        <v>1</v>
      </c>
      <c r="T753" s="146" t="s">
        <v>944</v>
      </c>
      <c r="U753" s="162">
        <v>45492</v>
      </c>
      <c r="V753" s="121">
        <f t="shared" si="221"/>
        <v>56.43333333333333</v>
      </c>
      <c r="W753" s="122">
        <f t="shared" si="222"/>
        <v>100</v>
      </c>
      <c r="X753" s="123">
        <f t="shared" si="223"/>
        <v>12.857142857142858</v>
      </c>
      <c r="Y753" s="123">
        <f t="shared" si="224"/>
        <v>12.857142857142858</v>
      </c>
      <c r="Z753" s="123">
        <f t="shared" si="225"/>
        <v>12.857142857142858</v>
      </c>
      <c r="AA753" s="111"/>
      <c r="AB753" s="111" t="str">
        <f t="shared" si="218"/>
        <v>CUMPLIDA</v>
      </c>
      <c r="AC753" s="111" t="str">
        <f t="shared" si="219"/>
        <v>CUMPLIDO</v>
      </c>
      <c r="AD753" s="111" t="str">
        <f t="shared" si="220"/>
        <v>CUMPLIDA PENDIENTE DE REVISIÓN DE LA CGR</v>
      </c>
      <c r="AE753" s="165" t="s">
        <v>656</v>
      </c>
      <c r="AF753" s="98" t="str">
        <f t="shared" si="206"/>
        <v>H35AF18</v>
      </c>
      <c r="AG753" s="78">
        <f t="shared" si="207"/>
        <v>1</v>
      </c>
      <c r="AH753" s="78" t="str">
        <f t="shared" si="208"/>
        <v>H35AF18 - 1</v>
      </c>
      <c r="AI753" s="92">
        <f t="shared" si="209"/>
        <v>5</v>
      </c>
      <c r="AJ753" s="92">
        <f t="shared" si="210"/>
        <v>5</v>
      </c>
      <c r="AK753" s="92" t="str">
        <f t="shared" si="211"/>
        <v>H35AF18.</v>
      </c>
      <c r="AL753" s="92" t="str">
        <f t="shared" si="212"/>
        <v>H35AF18</v>
      </c>
      <c r="AM753" s="83"/>
      <c r="AN753" s="84"/>
      <c r="AO753" s="77"/>
    </row>
    <row r="754" spans="1:41" s="11" customFormat="1" ht="291.95" customHeight="1" x14ac:dyDescent="0.2">
      <c r="A754" s="110" t="str">
        <f>IF(ISBLANK(F754),"",COUNTA($F$2:F754))</f>
        <v/>
      </c>
      <c r="B754" s="111">
        <f t="shared" si="214"/>
        <v>753</v>
      </c>
      <c r="C754" s="111">
        <v>2019</v>
      </c>
      <c r="D754" s="111" t="s">
        <v>2496</v>
      </c>
      <c r="E754" s="111"/>
      <c r="F754" s="111"/>
      <c r="G754" s="112" t="s">
        <v>670</v>
      </c>
      <c r="H754" s="146" t="s">
        <v>817</v>
      </c>
      <c r="I754" s="146" t="s">
        <v>672</v>
      </c>
      <c r="J754" s="166" t="s">
        <v>674</v>
      </c>
      <c r="K754" s="166" t="s">
        <v>675</v>
      </c>
      <c r="L754" s="166" t="s">
        <v>936</v>
      </c>
      <c r="M754" s="169">
        <v>8</v>
      </c>
      <c r="N754" s="170">
        <v>43718</v>
      </c>
      <c r="O754" s="170">
        <v>44012</v>
      </c>
      <c r="P754" s="118">
        <f t="shared" si="213"/>
        <v>42</v>
      </c>
      <c r="Q754" s="111" t="s">
        <v>1049</v>
      </c>
      <c r="R754" s="145" t="s">
        <v>1739</v>
      </c>
      <c r="S754" s="111">
        <v>8</v>
      </c>
      <c r="T754" s="146" t="s">
        <v>2711</v>
      </c>
      <c r="U754" s="162"/>
      <c r="V754" s="121">
        <f t="shared" si="221"/>
        <v>-1467.0666666666666</v>
      </c>
      <c r="W754" s="122">
        <f t="shared" si="222"/>
        <v>100</v>
      </c>
      <c r="X754" s="123">
        <f t="shared" si="223"/>
        <v>42</v>
      </c>
      <c r="Y754" s="123">
        <f t="shared" si="224"/>
        <v>42</v>
      </c>
      <c r="Z754" s="123">
        <f t="shared" si="225"/>
        <v>42</v>
      </c>
      <c r="AA754" s="111"/>
      <c r="AB754" s="111" t="str">
        <f t="shared" si="218"/>
        <v>CUMPLIDA</v>
      </c>
      <c r="AC754" s="111" t="str">
        <f t="shared" si="219"/>
        <v/>
      </c>
      <c r="AD754" s="111" t="str">
        <f t="shared" si="220"/>
        <v>CUMPLIDA PENDIENTE DE REVISIÓN DE LA CGR</v>
      </c>
      <c r="AE754" s="165" t="s">
        <v>656</v>
      </c>
      <c r="AF754" s="98" t="str">
        <f t="shared" si="206"/>
        <v>H35AF18</v>
      </c>
      <c r="AG754" s="78">
        <f t="shared" si="207"/>
        <v>2</v>
      </c>
      <c r="AH754" s="78" t="str">
        <f t="shared" si="208"/>
        <v>H35AF18 - 2</v>
      </c>
      <c r="AI754" s="92">
        <f t="shared" si="209"/>
        <v>5</v>
      </c>
      <c r="AJ754" s="92">
        <f t="shared" si="210"/>
        <v>5</v>
      </c>
      <c r="AK754" s="92" t="str">
        <f t="shared" si="211"/>
        <v>H35AF18.</v>
      </c>
      <c r="AL754" s="92" t="str">
        <f t="shared" si="212"/>
        <v>H35AF18</v>
      </c>
      <c r="AM754" s="83"/>
      <c r="AN754" s="84"/>
      <c r="AO754" s="77"/>
    </row>
    <row r="755" spans="1:41" s="11" customFormat="1" ht="291.95" customHeight="1" x14ac:dyDescent="0.2">
      <c r="A755" s="110">
        <f>IF(ISBLANK(F755),"",COUNTA($F$2:F755))</f>
        <v>560</v>
      </c>
      <c r="B755" s="111">
        <f t="shared" si="214"/>
        <v>754</v>
      </c>
      <c r="C755" s="111">
        <v>2019</v>
      </c>
      <c r="D755" s="111" t="s">
        <v>2498</v>
      </c>
      <c r="E755" s="111" t="s">
        <v>2469</v>
      </c>
      <c r="F755" s="111" t="s">
        <v>812</v>
      </c>
      <c r="G755" s="112" t="s">
        <v>670</v>
      </c>
      <c r="H755" s="146" t="s">
        <v>818</v>
      </c>
      <c r="I755" s="146" t="s">
        <v>676</v>
      </c>
      <c r="J755" s="146" t="s">
        <v>3372</v>
      </c>
      <c r="K755" s="146" t="s">
        <v>3373</v>
      </c>
      <c r="L755" s="146" t="s">
        <v>3374</v>
      </c>
      <c r="M755" s="110">
        <v>2</v>
      </c>
      <c r="N755" s="162">
        <v>45566</v>
      </c>
      <c r="O755" s="162">
        <v>45657</v>
      </c>
      <c r="P755" s="118">
        <f t="shared" si="213"/>
        <v>13</v>
      </c>
      <c r="Q755" s="110" t="s">
        <v>1053</v>
      </c>
      <c r="R755" s="145" t="s">
        <v>3389</v>
      </c>
      <c r="S755" s="111">
        <v>0</v>
      </c>
      <c r="T755" s="146" t="s">
        <v>3370</v>
      </c>
      <c r="U755" s="162"/>
      <c r="V755" s="121">
        <f t="shared" si="221"/>
        <v>-1521.9</v>
      </c>
      <c r="W755" s="122">
        <f t="shared" si="222"/>
        <v>0</v>
      </c>
      <c r="X755" s="123">
        <f t="shared" si="223"/>
        <v>0</v>
      </c>
      <c r="Y755" s="123">
        <f t="shared" si="224"/>
        <v>0</v>
      </c>
      <c r="Z755" s="123">
        <f t="shared" si="225"/>
        <v>13</v>
      </c>
      <c r="AA755" s="111" t="s">
        <v>3366</v>
      </c>
      <c r="AB755" s="111" t="str">
        <f t="shared" si="218"/>
        <v>PRÓXIMA A VENCER</v>
      </c>
      <c r="AC755" s="111" t="str">
        <f t="shared" si="219"/>
        <v>PRÓXIMO A VENCER</v>
      </c>
      <c r="AD755" s="111" t="str">
        <f t="shared" si="220"/>
        <v>EN EJECUCIÓN</v>
      </c>
      <c r="AE755" s="165" t="s">
        <v>656</v>
      </c>
      <c r="AF755" s="98" t="str">
        <f t="shared" si="206"/>
        <v>H37AF18</v>
      </c>
      <c r="AG755" s="78">
        <f t="shared" si="207"/>
        <v>1</v>
      </c>
      <c r="AH755" s="78" t="str">
        <f t="shared" si="208"/>
        <v>H37AF18 - 1</v>
      </c>
      <c r="AI755" s="92">
        <f t="shared" si="209"/>
        <v>2</v>
      </c>
      <c r="AJ755" s="92">
        <f t="shared" si="210"/>
        <v>2</v>
      </c>
      <c r="AK755" s="92" t="str">
        <f t="shared" si="211"/>
        <v>H37AF18.</v>
      </c>
      <c r="AL755" s="92" t="str">
        <f t="shared" si="212"/>
        <v>H37AF18</v>
      </c>
      <c r="AM755" s="83"/>
      <c r="AN755" s="84"/>
      <c r="AO755" s="77"/>
    </row>
    <row r="756" spans="1:41" s="11" customFormat="1" ht="291.95" customHeight="1" x14ac:dyDescent="0.2">
      <c r="A756" s="110">
        <f>IF(ISBLANK(F756),"",COUNTA($F$2:F756))</f>
        <v>561</v>
      </c>
      <c r="B756" s="111">
        <f t="shared" si="214"/>
        <v>755</v>
      </c>
      <c r="C756" s="111">
        <v>2019</v>
      </c>
      <c r="D756" s="111" t="s">
        <v>2498</v>
      </c>
      <c r="E756" s="111" t="s">
        <v>2469</v>
      </c>
      <c r="F756" s="111" t="s">
        <v>813</v>
      </c>
      <c r="G756" s="112" t="s">
        <v>670</v>
      </c>
      <c r="H756" s="146" t="s">
        <v>819</v>
      </c>
      <c r="I756" s="146" t="s">
        <v>677</v>
      </c>
      <c r="J756" s="146" t="s">
        <v>3372</v>
      </c>
      <c r="K756" s="146" t="s">
        <v>3373</v>
      </c>
      <c r="L756" s="146" t="s">
        <v>3374</v>
      </c>
      <c r="M756" s="110">
        <v>2</v>
      </c>
      <c r="N756" s="162">
        <v>45566</v>
      </c>
      <c r="O756" s="162">
        <v>45657</v>
      </c>
      <c r="P756" s="118">
        <f t="shared" si="213"/>
        <v>13</v>
      </c>
      <c r="Q756" s="110" t="s">
        <v>1053</v>
      </c>
      <c r="R756" s="145" t="s">
        <v>3389</v>
      </c>
      <c r="S756" s="111">
        <v>0</v>
      </c>
      <c r="T756" s="146" t="s">
        <v>3370</v>
      </c>
      <c r="U756" s="162"/>
      <c r="V756" s="121">
        <f t="shared" si="221"/>
        <v>-1521.9</v>
      </c>
      <c r="W756" s="122">
        <f t="shared" si="222"/>
        <v>0</v>
      </c>
      <c r="X756" s="123">
        <f t="shared" si="223"/>
        <v>0</v>
      </c>
      <c r="Y756" s="123">
        <f t="shared" si="224"/>
        <v>0</v>
      </c>
      <c r="Z756" s="123">
        <f t="shared" si="225"/>
        <v>13</v>
      </c>
      <c r="AA756" s="111" t="s">
        <v>3366</v>
      </c>
      <c r="AB756" s="111" t="str">
        <f t="shared" si="218"/>
        <v>PRÓXIMA A VENCER</v>
      </c>
      <c r="AC756" s="111" t="str">
        <f t="shared" si="219"/>
        <v>PRÓXIMO A VENCER</v>
      </c>
      <c r="AD756" s="111" t="str">
        <f t="shared" si="220"/>
        <v>EN EJECUCIÓN</v>
      </c>
      <c r="AE756" s="165" t="s">
        <v>656</v>
      </c>
      <c r="AF756" s="98" t="str">
        <f t="shared" si="206"/>
        <v>H38AF18</v>
      </c>
      <c r="AG756" s="78">
        <f t="shared" si="207"/>
        <v>1</v>
      </c>
      <c r="AH756" s="78" t="str">
        <f t="shared" si="208"/>
        <v>H38AF18 - 1</v>
      </c>
      <c r="AI756" s="92">
        <f t="shared" si="209"/>
        <v>2</v>
      </c>
      <c r="AJ756" s="92">
        <f t="shared" si="210"/>
        <v>2</v>
      </c>
      <c r="AK756" s="92" t="str">
        <f t="shared" si="211"/>
        <v>H38AF18.</v>
      </c>
      <c r="AL756" s="92" t="str">
        <f t="shared" si="212"/>
        <v>H38AF18</v>
      </c>
      <c r="AM756" s="83"/>
      <c r="AN756" s="84"/>
      <c r="AO756" s="77"/>
    </row>
    <row r="757" spans="1:41" s="11" customFormat="1" ht="291.95" customHeight="1" x14ac:dyDescent="0.2">
      <c r="A757" s="110">
        <f>IF(ISBLANK(F757),"",COUNTA($F$2:F757))</f>
        <v>562</v>
      </c>
      <c r="B757" s="111">
        <f t="shared" si="214"/>
        <v>756</v>
      </c>
      <c r="C757" s="111">
        <v>2019</v>
      </c>
      <c r="D757" s="111" t="s">
        <v>2498</v>
      </c>
      <c r="E757" s="111" t="s">
        <v>2469</v>
      </c>
      <c r="F757" s="111" t="s">
        <v>473</v>
      </c>
      <c r="G757" s="112" t="s">
        <v>670</v>
      </c>
      <c r="H757" s="146" t="s">
        <v>2717</v>
      </c>
      <c r="I757" s="146" t="s">
        <v>678</v>
      </c>
      <c r="J757" s="166" t="s">
        <v>842</v>
      </c>
      <c r="K757" s="171" t="s">
        <v>843</v>
      </c>
      <c r="L757" s="168" t="s">
        <v>737</v>
      </c>
      <c r="M757" s="168">
        <v>1</v>
      </c>
      <c r="N757" s="170">
        <v>43690</v>
      </c>
      <c r="O757" s="170">
        <v>43830</v>
      </c>
      <c r="P757" s="118">
        <f t="shared" si="213"/>
        <v>20</v>
      </c>
      <c r="Q757" s="111" t="s">
        <v>1049</v>
      </c>
      <c r="R757" s="145" t="s">
        <v>1739</v>
      </c>
      <c r="S757" s="111">
        <v>0.2</v>
      </c>
      <c r="T757" s="146" t="s">
        <v>2712</v>
      </c>
      <c r="U757" s="162"/>
      <c r="V757" s="121">
        <f t="shared" si="221"/>
        <v>-1461</v>
      </c>
      <c r="W757" s="122">
        <f t="shared" si="222"/>
        <v>20</v>
      </c>
      <c r="X757" s="123">
        <f t="shared" si="223"/>
        <v>4</v>
      </c>
      <c r="Y757" s="123">
        <f t="shared" si="224"/>
        <v>4</v>
      </c>
      <c r="Z757" s="123">
        <f t="shared" si="225"/>
        <v>20</v>
      </c>
      <c r="AA757" s="111"/>
      <c r="AB757" s="111" t="str">
        <f t="shared" si="218"/>
        <v>VENCIDA</v>
      </c>
      <c r="AC757" s="111" t="str">
        <f t="shared" si="219"/>
        <v>VENCIDO</v>
      </c>
      <c r="AD757" s="111" t="str">
        <f t="shared" si="220"/>
        <v>VENCIDA</v>
      </c>
      <c r="AE757" s="165" t="s">
        <v>656</v>
      </c>
      <c r="AF757" s="98" t="str">
        <f t="shared" si="206"/>
        <v>H39AF18</v>
      </c>
      <c r="AG757" s="78">
        <f t="shared" si="207"/>
        <v>1</v>
      </c>
      <c r="AH757" s="78" t="str">
        <f t="shared" si="208"/>
        <v>H39AF18 - 1</v>
      </c>
      <c r="AI757" s="92">
        <f t="shared" si="209"/>
        <v>1</v>
      </c>
      <c r="AJ757" s="92">
        <f t="shared" si="210"/>
        <v>1</v>
      </c>
      <c r="AK757" s="92" t="str">
        <f t="shared" si="211"/>
        <v>H39AF18.</v>
      </c>
      <c r="AL757" s="92" t="str">
        <f t="shared" si="212"/>
        <v>H39AF18</v>
      </c>
      <c r="AM757" s="83"/>
      <c r="AN757" s="84"/>
      <c r="AO757" s="77"/>
    </row>
    <row r="758" spans="1:41" s="11" customFormat="1" ht="291.95" customHeight="1" x14ac:dyDescent="0.2">
      <c r="A758" s="110">
        <f>IF(ISBLANK(F758),"",COUNTA($F$2:F758))</f>
        <v>563</v>
      </c>
      <c r="B758" s="111">
        <f t="shared" si="214"/>
        <v>757</v>
      </c>
      <c r="C758" s="111">
        <v>2019</v>
      </c>
      <c r="D758" s="111" t="s">
        <v>2496</v>
      </c>
      <c r="E758" s="111" t="s">
        <v>408</v>
      </c>
      <c r="F758" s="111" t="s">
        <v>408</v>
      </c>
      <c r="G758" s="112" t="s">
        <v>670</v>
      </c>
      <c r="H758" s="146" t="s">
        <v>820</v>
      </c>
      <c r="I758" s="146" t="s">
        <v>679</v>
      </c>
      <c r="J758" s="166" t="s">
        <v>740</v>
      </c>
      <c r="K758" s="167" t="s">
        <v>738</v>
      </c>
      <c r="L758" s="168" t="s">
        <v>739</v>
      </c>
      <c r="M758" s="169">
        <v>1</v>
      </c>
      <c r="N758" s="170">
        <v>43718</v>
      </c>
      <c r="O758" s="170">
        <v>44012</v>
      </c>
      <c r="P758" s="118">
        <f t="shared" si="213"/>
        <v>42</v>
      </c>
      <c r="Q758" s="111" t="s">
        <v>1049</v>
      </c>
      <c r="R758" s="145" t="s">
        <v>1739</v>
      </c>
      <c r="S758" s="111">
        <v>1</v>
      </c>
      <c r="T758" s="146" t="s">
        <v>944</v>
      </c>
      <c r="U758" s="162">
        <v>45447</v>
      </c>
      <c r="V758" s="121">
        <f t="shared" si="221"/>
        <v>47.833333333333336</v>
      </c>
      <c r="W758" s="122">
        <f t="shared" si="222"/>
        <v>100</v>
      </c>
      <c r="X758" s="123">
        <f t="shared" si="223"/>
        <v>42</v>
      </c>
      <c r="Y758" s="123">
        <f t="shared" si="224"/>
        <v>42</v>
      </c>
      <c r="Z758" s="123">
        <f t="shared" si="225"/>
        <v>42</v>
      </c>
      <c r="AA758" s="111"/>
      <c r="AB758" s="111" t="str">
        <f t="shared" si="218"/>
        <v>CUMPLIDA</v>
      </c>
      <c r="AC758" s="111" t="str">
        <f t="shared" si="219"/>
        <v>VENCIDO</v>
      </c>
      <c r="AD758" s="111" t="str">
        <f t="shared" si="220"/>
        <v>CUMPLIDA PENDIENTE DE REVISIÓN DE LA CGR</v>
      </c>
      <c r="AE758" s="165" t="s">
        <v>656</v>
      </c>
      <c r="AF758" s="98" t="str">
        <f t="shared" si="206"/>
        <v>H45AF18</v>
      </c>
      <c r="AG758" s="78">
        <f t="shared" si="207"/>
        <v>1</v>
      </c>
      <c r="AH758" s="78" t="str">
        <f t="shared" si="208"/>
        <v>H45AF18 - 1</v>
      </c>
      <c r="AI758" s="92">
        <f t="shared" si="209"/>
        <v>5</v>
      </c>
      <c r="AJ758" s="92">
        <f t="shared" si="210"/>
        <v>1</v>
      </c>
      <c r="AK758" s="92" t="str">
        <f t="shared" si="211"/>
        <v>H45AF18.</v>
      </c>
      <c r="AL758" s="92" t="str">
        <f t="shared" si="212"/>
        <v>H45AF18</v>
      </c>
      <c r="AM758" s="83"/>
      <c r="AN758" s="84"/>
      <c r="AO758" s="77"/>
    </row>
    <row r="759" spans="1:41" s="11" customFormat="1" ht="291.95" customHeight="1" x14ac:dyDescent="0.2">
      <c r="A759" s="110" t="str">
        <f>IF(ISBLANK(F759),"",COUNTA($F$2:F759))</f>
        <v/>
      </c>
      <c r="B759" s="111">
        <f t="shared" si="214"/>
        <v>758</v>
      </c>
      <c r="C759" s="111">
        <v>2019</v>
      </c>
      <c r="D759" s="111" t="s">
        <v>2496</v>
      </c>
      <c r="E759" s="111"/>
      <c r="F759" s="111"/>
      <c r="G759" s="112" t="s">
        <v>670</v>
      </c>
      <c r="H759" s="146" t="s">
        <v>821</v>
      </c>
      <c r="I759" s="146" t="s">
        <v>679</v>
      </c>
      <c r="J759" s="166" t="s">
        <v>693</v>
      </c>
      <c r="K759" s="167" t="s">
        <v>741</v>
      </c>
      <c r="L759" s="167" t="s">
        <v>742</v>
      </c>
      <c r="M759" s="169">
        <v>1</v>
      </c>
      <c r="N759" s="170">
        <v>43690</v>
      </c>
      <c r="O759" s="170">
        <v>43830</v>
      </c>
      <c r="P759" s="118">
        <f t="shared" si="213"/>
        <v>20</v>
      </c>
      <c r="Q759" s="111" t="s">
        <v>1049</v>
      </c>
      <c r="R759" s="145" t="s">
        <v>1739</v>
      </c>
      <c r="S759" s="111">
        <v>0</v>
      </c>
      <c r="T759" s="146" t="s">
        <v>944</v>
      </c>
      <c r="U759" s="162"/>
      <c r="V759" s="121">
        <f t="shared" si="221"/>
        <v>-1461</v>
      </c>
      <c r="W759" s="122">
        <f t="shared" si="222"/>
        <v>0</v>
      </c>
      <c r="X759" s="123">
        <f t="shared" si="223"/>
        <v>0</v>
      </c>
      <c r="Y759" s="123">
        <f t="shared" si="224"/>
        <v>0</v>
      </c>
      <c r="Z759" s="123">
        <f t="shared" si="225"/>
        <v>20</v>
      </c>
      <c r="AA759" s="111"/>
      <c r="AB759" s="111" t="str">
        <f t="shared" si="218"/>
        <v>VENCIDA</v>
      </c>
      <c r="AC759" s="111" t="str">
        <f t="shared" si="219"/>
        <v/>
      </c>
      <c r="AD759" s="111" t="str">
        <f t="shared" si="220"/>
        <v>VENCIDA</v>
      </c>
      <c r="AE759" s="165" t="s">
        <v>656</v>
      </c>
      <c r="AF759" s="98" t="str">
        <f t="shared" si="206"/>
        <v>H45AF18</v>
      </c>
      <c r="AG759" s="78">
        <f t="shared" si="207"/>
        <v>2</v>
      </c>
      <c r="AH759" s="78" t="str">
        <f t="shared" si="208"/>
        <v>H45AF18 - 2</v>
      </c>
      <c r="AI759" s="92">
        <f t="shared" si="209"/>
        <v>1</v>
      </c>
      <c r="AJ759" s="92">
        <f t="shared" si="210"/>
        <v>1</v>
      </c>
      <c r="AK759" s="92" t="str">
        <f t="shared" si="211"/>
        <v>H45AF18.</v>
      </c>
      <c r="AL759" s="92" t="str">
        <f t="shared" si="212"/>
        <v>H45AF18</v>
      </c>
      <c r="AM759" s="83"/>
      <c r="AN759" s="84"/>
      <c r="AO759" s="77"/>
    </row>
    <row r="760" spans="1:41" s="11" customFormat="1" ht="291.95" customHeight="1" x14ac:dyDescent="0.2">
      <c r="A760" s="110" t="str">
        <f>IF(ISBLANK(F760),"",COUNTA($F$2:F760))</f>
        <v/>
      </c>
      <c r="B760" s="111">
        <f t="shared" si="214"/>
        <v>759</v>
      </c>
      <c r="C760" s="111">
        <v>2019</v>
      </c>
      <c r="D760" s="111" t="s">
        <v>2496</v>
      </c>
      <c r="E760" s="111"/>
      <c r="F760" s="111"/>
      <c r="G760" s="112" t="s">
        <v>670</v>
      </c>
      <c r="H760" s="146" t="s">
        <v>822</v>
      </c>
      <c r="I760" s="146" t="s">
        <v>679</v>
      </c>
      <c r="J760" s="166" t="s">
        <v>743</v>
      </c>
      <c r="K760" s="166" t="s">
        <v>744</v>
      </c>
      <c r="L760" s="169" t="s">
        <v>680</v>
      </c>
      <c r="M760" s="169">
        <v>1</v>
      </c>
      <c r="N760" s="170">
        <v>43690</v>
      </c>
      <c r="O760" s="170">
        <v>43830</v>
      </c>
      <c r="P760" s="118">
        <f t="shared" si="213"/>
        <v>20</v>
      </c>
      <c r="Q760" s="111" t="s">
        <v>1049</v>
      </c>
      <c r="R760" s="145" t="s">
        <v>1739</v>
      </c>
      <c r="S760" s="111">
        <v>1</v>
      </c>
      <c r="T760" s="146" t="s">
        <v>944</v>
      </c>
      <c r="U760" s="162">
        <v>45614</v>
      </c>
      <c r="V760" s="121">
        <f t="shared" si="221"/>
        <v>59.466666666666669</v>
      </c>
      <c r="W760" s="122">
        <f t="shared" si="222"/>
        <v>100</v>
      </c>
      <c r="X760" s="123">
        <f t="shared" si="223"/>
        <v>20</v>
      </c>
      <c r="Y760" s="123">
        <f t="shared" si="224"/>
        <v>20</v>
      </c>
      <c r="Z760" s="123">
        <f t="shared" si="225"/>
        <v>20</v>
      </c>
      <c r="AA760" s="111"/>
      <c r="AB760" s="111" t="str">
        <f t="shared" si="218"/>
        <v>CUMPLIDA</v>
      </c>
      <c r="AC760" s="111" t="str">
        <f t="shared" si="219"/>
        <v/>
      </c>
      <c r="AD760" s="111" t="str">
        <f t="shared" si="220"/>
        <v>CUMPLIDA PENDIENTE DE REVISIÓN DE LA CGR</v>
      </c>
      <c r="AE760" s="165" t="s">
        <v>656</v>
      </c>
      <c r="AF760" s="98" t="str">
        <f t="shared" si="206"/>
        <v>H45AF18</v>
      </c>
      <c r="AG760" s="78">
        <f t="shared" si="207"/>
        <v>3</v>
      </c>
      <c r="AH760" s="78" t="str">
        <f t="shared" si="208"/>
        <v>H45AF18 - 3</v>
      </c>
      <c r="AI760" s="92">
        <f t="shared" si="209"/>
        <v>5</v>
      </c>
      <c r="AJ760" s="92">
        <f t="shared" si="210"/>
        <v>5</v>
      </c>
      <c r="AK760" s="92" t="str">
        <f t="shared" si="211"/>
        <v>H45AF18.</v>
      </c>
      <c r="AL760" s="92" t="str">
        <f t="shared" si="212"/>
        <v>H45AF18</v>
      </c>
      <c r="AM760" s="83"/>
      <c r="AN760" s="84"/>
      <c r="AO760" s="77"/>
    </row>
    <row r="761" spans="1:41" s="11" customFormat="1" ht="291.95" customHeight="1" x14ac:dyDescent="0.2">
      <c r="A761" s="110">
        <f>IF(ISBLANK(F761),"",COUNTA($F$2:F761))</f>
        <v>564</v>
      </c>
      <c r="B761" s="111">
        <f t="shared" si="214"/>
        <v>760</v>
      </c>
      <c r="C761" s="111">
        <v>2019</v>
      </c>
      <c r="D761" s="111" t="s">
        <v>2496</v>
      </c>
      <c r="E761" s="111" t="s">
        <v>408</v>
      </c>
      <c r="F761" s="111" t="s">
        <v>408</v>
      </c>
      <c r="G761" s="112" t="s">
        <v>670</v>
      </c>
      <c r="H761" s="146" t="s">
        <v>2718</v>
      </c>
      <c r="I761" s="146" t="s">
        <v>835</v>
      </c>
      <c r="J761" s="166" t="s">
        <v>3613</v>
      </c>
      <c r="K761" s="166" t="s">
        <v>3614</v>
      </c>
      <c r="L761" s="169" t="s">
        <v>3615</v>
      </c>
      <c r="M761" s="169">
        <v>1</v>
      </c>
      <c r="N761" s="170">
        <v>45630</v>
      </c>
      <c r="O761" s="170">
        <v>45657</v>
      </c>
      <c r="P761" s="118">
        <f t="shared" si="213"/>
        <v>3.8571428571428572</v>
      </c>
      <c r="Q761" s="111" t="s">
        <v>1049</v>
      </c>
      <c r="R761" s="145" t="s">
        <v>1739</v>
      </c>
      <c r="S761" s="111">
        <v>0</v>
      </c>
      <c r="T761" s="146" t="s">
        <v>3616</v>
      </c>
      <c r="U761" s="162"/>
      <c r="V761" s="121">
        <f t="shared" si="221"/>
        <v>-1521.9</v>
      </c>
      <c r="W761" s="122">
        <f t="shared" si="222"/>
        <v>0</v>
      </c>
      <c r="X761" s="123">
        <f t="shared" si="223"/>
        <v>0</v>
      </c>
      <c r="Y761" s="123">
        <f t="shared" si="224"/>
        <v>0</v>
      </c>
      <c r="Z761" s="123">
        <f t="shared" si="225"/>
        <v>3.8571428571428572</v>
      </c>
      <c r="AA761" s="111" t="s">
        <v>3366</v>
      </c>
      <c r="AB761" s="111" t="str">
        <f t="shared" si="218"/>
        <v>PRÓXIMA A VENCER</v>
      </c>
      <c r="AC761" s="111" t="str">
        <f t="shared" si="219"/>
        <v>PRÓXIMO A VENCER</v>
      </c>
      <c r="AD761" s="111" t="str">
        <f t="shared" si="220"/>
        <v>EN EJECUCIÓN</v>
      </c>
      <c r="AE761" s="165" t="s">
        <v>656</v>
      </c>
      <c r="AF761" s="98" t="str">
        <f t="shared" si="206"/>
        <v>H46AF18</v>
      </c>
      <c r="AG761" s="78">
        <f t="shared" si="207"/>
        <v>1</v>
      </c>
      <c r="AH761" s="78" t="str">
        <f t="shared" si="208"/>
        <v>H46AF18 - 1</v>
      </c>
      <c r="AI761" s="92">
        <f t="shared" si="209"/>
        <v>2</v>
      </c>
      <c r="AJ761" s="92">
        <f t="shared" si="210"/>
        <v>2</v>
      </c>
      <c r="AK761" s="92" t="str">
        <f t="shared" si="211"/>
        <v>H46AF18.</v>
      </c>
      <c r="AL761" s="92" t="str">
        <f t="shared" si="212"/>
        <v>H46AF18</v>
      </c>
      <c r="AM761" s="83"/>
      <c r="AN761" s="84"/>
      <c r="AO761" s="77"/>
    </row>
    <row r="762" spans="1:41" s="11" customFormat="1" ht="291.95" customHeight="1" x14ac:dyDescent="0.2">
      <c r="A762" s="110">
        <f>IF(ISBLANK(F762),"",COUNTA($F$2:F762))</f>
        <v>565</v>
      </c>
      <c r="B762" s="111">
        <f t="shared" si="214"/>
        <v>761</v>
      </c>
      <c r="C762" s="111">
        <v>2019</v>
      </c>
      <c r="D762" s="111" t="s">
        <v>2496</v>
      </c>
      <c r="E762" s="111" t="s">
        <v>637</v>
      </c>
      <c r="F762" s="111" t="s">
        <v>407</v>
      </c>
      <c r="G762" s="112" t="s">
        <v>670</v>
      </c>
      <c r="H762" s="146" t="s">
        <v>823</v>
      </c>
      <c r="I762" s="146" t="s">
        <v>682</v>
      </c>
      <c r="J762" s="166" t="s">
        <v>746</v>
      </c>
      <c r="K762" s="166" t="s">
        <v>937</v>
      </c>
      <c r="L762" s="169" t="s">
        <v>745</v>
      </c>
      <c r="M762" s="172" t="s">
        <v>681</v>
      </c>
      <c r="N762" s="170">
        <v>43690</v>
      </c>
      <c r="O762" s="170">
        <v>43830</v>
      </c>
      <c r="P762" s="118">
        <f t="shared" si="213"/>
        <v>20</v>
      </c>
      <c r="Q762" s="111" t="s">
        <v>1049</v>
      </c>
      <c r="R762" s="145" t="s">
        <v>1739</v>
      </c>
      <c r="S762" s="111">
        <v>0</v>
      </c>
      <c r="T762" s="146" t="s">
        <v>944</v>
      </c>
      <c r="U762" s="162"/>
      <c r="V762" s="121">
        <f t="shared" si="221"/>
        <v>-1461</v>
      </c>
      <c r="W762" s="122">
        <f t="shared" si="222"/>
        <v>0</v>
      </c>
      <c r="X762" s="123">
        <f t="shared" si="223"/>
        <v>0</v>
      </c>
      <c r="Y762" s="123">
        <f t="shared" si="224"/>
        <v>0</v>
      </c>
      <c r="Z762" s="123">
        <f t="shared" si="225"/>
        <v>20</v>
      </c>
      <c r="AA762" s="111"/>
      <c r="AB762" s="111" t="str">
        <f t="shared" si="218"/>
        <v>VENCIDA</v>
      </c>
      <c r="AC762" s="111" t="str">
        <f t="shared" si="219"/>
        <v>VENCIDO</v>
      </c>
      <c r="AD762" s="111" t="str">
        <f t="shared" si="220"/>
        <v>VENCIDA</v>
      </c>
      <c r="AE762" s="165" t="s">
        <v>656</v>
      </c>
      <c r="AF762" s="98" t="str">
        <f t="shared" si="206"/>
        <v>H48AF18</v>
      </c>
      <c r="AG762" s="78">
        <f t="shared" si="207"/>
        <v>1</v>
      </c>
      <c r="AH762" s="78" t="str">
        <f t="shared" si="208"/>
        <v>H48AF18 - 1</v>
      </c>
      <c r="AI762" s="92">
        <f t="shared" si="209"/>
        <v>1</v>
      </c>
      <c r="AJ762" s="92">
        <f t="shared" si="210"/>
        <v>1</v>
      </c>
      <c r="AK762" s="92" t="str">
        <f t="shared" si="211"/>
        <v>H48AF18.</v>
      </c>
      <c r="AL762" s="92" t="str">
        <f t="shared" si="212"/>
        <v>H48AF18</v>
      </c>
      <c r="AM762" s="83"/>
      <c r="AN762" s="84"/>
      <c r="AO762" s="77"/>
    </row>
    <row r="763" spans="1:41" s="11" customFormat="1" ht="291.95" customHeight="1" x14ac:dyDescent="0.2">
      <c r="A763" s="110" t="str">
        <f>IF(ISBLANK(F763),"",COUNTA($F$2:F763))</f>
        <v/>
      </c>
      <c r="B763" s="111">
        <f t="shared" si="214"/>
        <v>762</v>
      </c>
      <c r="C763" s="111">
        <v>2019</v>
      </c>
      <c r="D763" s="111" t="s">
        <v>2496</v>
      </c>
      <c r="E763" s="111"/>
      <c r="F763" s="111"/>
      <c r="G763" s="112" t="s">
        <v>670</v>
      </c>
      <c r="H763" s="146" t="s">
        <v>824</v>
      </c>
      <c r="I763" s="146" t="s">
        <v>682</v>
      </c>
      <c r="J763" s="166" t="s">
        <v>683</v>
      </c>
      <c r="K763" s="166" t="s">
        <v>684</v>
      </c>
      <c r="L763" s="169" t="s">
        <v>9</v>
      </c>
      <c r="M763" s="172" t="s">
        <v>681</v>
      </c>
      <c r="N763" s="170">
        <v>43690</v>
      </c>
      <c r="O763" s="170">
        <v>43830</v>
      </c>
      <c r="P763" s="118">
        <f t="shared" si="213"/>
        <v>20</v>
      </c>
      <c r="Q763" s="111" t="s">
        <v>1049</v>
      </c>
      <c r="R763" s="145" t="s">
        <v>1739</v>
      </c>
      <c r="S763" s="111">
        <v>0</v>
      </c>
      <c r="T763" s="146" t="s">
        <v>944</v>
      </c>
      <c r="U763" s="162"/>
      <c r="V763" s="121">
        <f t="shared" si="221"/>
        <v>-1461</v>
      </c>
      <c r="W763" s="122">
        <f t="shared" si="222"/>
        <v>0</v>
      </c>
      <c r="X763" s="123">
        <f t="shared" si="223"/>
        <v>0</v>
      </c>
      <c r="Y763" s="123">
        <f t="shared" si="224"/>
        <v>0</v>
      </c>
      <c r="Z763" s="123">
        <f t="shared" si="225"/>
        <v>20</v>
      </c>
      <c r="AA763" s="111"/>
      <c r="AB763" s="111" t="str">
        <f t="shared" si="218"/>
        <v>VENCIDA</v>
      </c>
      <c r="AC763" s="111" t="str">
        <f t="shared" si="219"/>
        <v/>
      </c>
      <c r="AD763" s="111" t="str">
        <f t="shared" si="220"/>
        <v>VENCIDA</v>
      </c>
      <c r="AE763" s="165" t="s">
        <v>656</v>
      </c>
      <c r="AF763" s="98" t="str">
        <f t="shared" si="206"/>
        <v>H48AF18</v>
      </c>
      <c r="AG763" s="78">
        <f t="shared" si="207"/>
        <v>2</v>
      </c>
      <c r="AH763" s="78" t="str">
        <f t="shared" si="208"/>
        <v>H48AF18 - 2</v>
      </c>
      <c r="AI763" s="92">
        <f t="shared" si="209"/>
        <v>1</v>
      </c>
      <c r="AJ763" s="92">
        <f t="shared" si="210"/>
        <v>1</v>
      </c>
      <c r="AK763" s="92" t="str">
        <f t="shared" si="211"/>
        <v>H48AF18.</v>
      </c>
      <c r="AL763" s="92" t="str">
        <f t="shared" si="212"/>
        <v>H48AF18</v>
      </c>
      <c r="AM763" s="83"/>
      <c r="AN763" s="84"/>
      <c r="AO763" s="77"/>
    </row>
    <row r="764" spans="1:41" s="11" customFormat="1" ht="291.95" customHeight="1" x14ac:dyDescent="0.2">
      <c r="A764" s="110">
        <f>IF(ISBLANK(F764),"",COUNTA($F$2:F764))</f>
        <v>566</v>
      </c>
      <c r="B764" s="111">
        <f t="shared" si="214"/>
        <v>763</v>
      </c>
      <c r="C764" s="111">
        <v>2019</v>
      </c>
      <c r="D764" s="111" t="s">
        <v>2496</v>
      </c>
      <c r="E764" s="111" t="s">
        <v>2469</v>
      </c>
      <c r="F764" s="111" t="s">
        <v>472</v>
      </c>
      <c r="G764" s="112" t="s">
        <v>670</v>
      </c>
      <c r="H764" s="146" t="s">
        <v>2508</v>
      </c>
      <c r="I764" s="146" t="s">
        <v>685</v>
      </c>
      <c r="J764" s="154" t="s">
        <v>3372</v>
      </c>
      <c r="K764" s="154" t="s">
        <v>3373</v>
      </c>
      <c r="L764" s="111" t="s">
        <v>3374</v>
      </c>
      <c r="M764" s="110">
        <v>2</v>
      </c>
      <c r="N764" s="162">
        <v>45566</v>
      </c>
      <c r="O764" s="162">
        <v>45657</v>
      </c>
      <c r="P764" s="118">
        <f t="shared" si="213"/>
        <v>13</v>
      </c>
      <c r="Q764" s="111" t="s">
        <v>1401</v>
      </c>
      <c r="R764" s="145" t="s">
        <v>1734</v>
      </c>
      <c r="S764" s="111">
        <v>0</v>
      </c>
      <c r="T764" s="146" t="s">
        <v>3370</v>
      </c>
      <c r="U764" s="162"/>
      <c r="V764" s="121">
        <f t="shared" si="221"/>
        <v>-1521.9</v>
      </c>
      <c r="W764" s="122">
        <f t="shared" si="222"/>
        <v>0</v>
      </c>
      <c r="X764" s="123">
        <f t="shared" si="223"/>
        <v>0</v>
      </c>
      <c r="Y764" s="123">
        <f t="shared" si="224"/>
        <v>0</v>
      </c>
      <c r="Z764" s="123">
        <f t="shared" si="225"/>
        <v>13</v>
      </c>
      <c r="AA764" s="111" t="s">
        <v>3366</v>
      </c>
      <c r="AB764" s="111" t="str">
        <f t="shared" si="218"/>
        <v>PRÓXIMA A VENCER</v>
      </c>
      <c r="AC764" s="111" t="str">
        <f t="shared" si="219"/>
        <v>PRÓXIMO A VENCER</v>
      </c>
      <c r="AD764" s="111" t="str">
        <f t="shared" si="220"/>
        <v>EN EJECUCIÓN</v>
      </c>
      <c r="AE764" s="165" t="s">
        <v>656</v>
      </c>
      <c r="AF764" s="98" t="str">
        <f t="shared" si="206"/>
        <v>H50AF18</v>
      </c>
      <c r="AG764" s="78">
        <f t="shared" si="207"/>
        <v>1</v>
      </c>
      <c r="AH764" s="78" t="str">
        <f t="shared" si="208"/>
        <v>H50AF18 - 1</v>
      </c>
      <c r="AI764" s="92">
        <f t="shared" si="209"/>
        <v>2</v>
      </c>
      <c r="AJ764" s="92">
        <f t="shared" si="210"/>
        <v>2</v>
      </c>
      <c r="AK764" s="92" t="str">
        <f t="shared" si="211"/>
        <v>H50AF18.</v>
      </c>
      <c r="AL764" s="92" t="str">
        <f t="shared" si="212"/>
        <v>H50AF18</v>
      </c>
      <c r="AM764" s="83"/>
      <c r="AN764" s="84"/>
      <c r="AO764" s="77"/>
    </row>
    <row r="765" spans="1:41" s="11" customFormat="1" ht="291.95" customHeight="1" x14ac:dyDescent="0.2">
      <c r="A765" s="110" t="str">
        <f>IF(ISBLANK(F765),"",COUNTA($F$2:F765))</f>
        <v/>
      </c>
      <c r="B765" s="111">
        <f t="shared" si="214"/>
        <v>764</v>
      </c>
      <c r="C765" s="111">
        <v>2019</v>
      </c>
      <c r="D765" s="111" t="s">
        <v>2496</v>
      </c>
      <c r="E765" s="111"/>
      <c r="F765" s="111"/>
      <c r="G765" s="112" t="s">
        <v>670</v>
      </c>
      <c r="H765" s="146" t="s">
        <v>825</v>
      </c>
      <c r="I765" s="146" t="s">
        <v>685</v>
      </c>
      <c r="J765" s="146" t="s">
        <v>3372</v>
      </c>
      <c r="K765" s="146" t="s">
        <v>3373</v>
      </c>
      <c r="L765" s="110" t="s">
        <v>3374</v>
      </c>
      <c r="M765" s="110">
        <v>2</v>
      </c>
      <c r="N765" s="162">
        <v>45566</v>
      </c>
      <c r="O765" s="162">
        <v>45657</v>
      </c>
      <c r="P765" s="118">
        <f t="shared" si="213"/>
        <v>13</v>
      </c>
      <c r="Q765" s="110" t="s">
        <v>1401</v>
      </c>
      <c r="R765" s="145" t="s">
        <v>1734</v>
      </c>
      <c r="S765" s="110">
        <v>0</v>
      </c>
      <c r="T765" s="146" t="s">
        <v>3437</v>
      </c>
      <c r="U765" s="162"/>
      <c r="V765" s="121">
        <f t="shared" si="221"/>
        <v>-1521.9</v>
      </c>
      <c r="W765" s="122">
        <f t="shared" si="222"/>
        <v>0</v>
      </c>
      <c r="X765" s="123">
        <f t="shared" si="223"/>
        <v>0</v>
      </c>
      <c r="Y765" s="123">
        <f t="shared" si="224"/>
        <v>0</v>
      </c>
      <c r="Z765" s="123">
        <f t="shared" si="225"/>
        <v>13</v>
      </c>
      <c r="AA765" s="111" t="s">
        <v>3366</v>
      </c>
      <c r="AB765" s="111" t="str">
        <f t="shared" si="218"/>
        <v>PRÓXIMA A VENCER</v>
      </c>
      <c r="AC765" s="111" t="str">
        <f t="shared" si="219"/>
        <v/>
      </c>
      <c r="AD765" s="111" t="str">
        <f t="shared" si="220"/>
        <v>EN EJECUCIÓN</v>
      </c>
      <c r="AE765" s="165" t="s">
        <v>656</v>
      </c>
      <c r="AF765" s="98" t="str">
        <f t="shared" si="206"/>
        <v>H50AF18</v>
      </c>
      <c r="AG765" s="78">
        <f t="shared" si="207"/>
        <v>2</v>
      </c>
      <c r="AH765" s="78" t="str">
        <f t="shared" si="208"/>
        <v>H50AF18 - 2</v>
      </c>
      <c r="AI765" s="92">
        <f t="shared" si="209"/>
        <v>2</v>
      </c>
      <c r="AJ765" s="92">
        <f t="shared" si="210"/>
        <v>2</v>
      </c>
      <c r="AK765" s="92" t="str">
        <f t="shared" si="211"/>
        <v>H50AF18.</v>
      </c>
      <c r="AL765" s="92" t="str">
        <f t="shared" si="212"/>
        <v>H50AF18</v>
      </c>
      <c r="AM765" s="83"/>
      <c r="AN765" s="84"/>
      <c r="AO765" s="77"/>
    </row>
    <row r="766" spans="1:41" s="11" customFormat="1" ht="291.95" customHeight="1" x14ac:dyDescent="0.2">
      <c r="A766" s="110">
        <f>IF(ISBLANK(F766),"",COUNTA($F$2:F766))</f>
        <v>567</v>
      </c>
      <c r="B766" s="111">
        <f t="shared" si="214"/>
        <v>765</v>
      </c>
      <c r="C766" s="111">
        <v>2019</v>
      </c>
      <c r="D766" s="111" t="s">
        <v>2496</v>
      </c>
      <c r="E766" s="111" t="s">
        <v>637</v>
      </c>
      <c r="F766" s="111" t="s">
        <v>661</v>
      </c>
      <c r="G766" s="112" t="s">
        <v>670</v>
      </c>
      <c r="H766" s="146" t="s">
        <v>2518</v>
      </c>
      <c r="I766" s="146" t="s">
        <v>686</v>
      </c>
      <c r="J766" s="146" t="s">
        <v>3372</v>
      </c>
      <c r="K766" s="146" t="s">
        <v>3373</v>
      </c>
      <c r="L766" s="146" t="s">
        <v>3456</v>
      </c>
      <c r="M766" s="110">
        <v>2</v>
      </c>
      <c r="N766" s="162">
        <v>45566</v>
      </c>
      <c r="O766" s="162">
        <v>45657</v>
      </c>
      <c r="P766" s="118">
        <f t="shared" si="213"/>
        <v>13</v>
      </c>
      <c r="Q766" s="110" t="s">
        <v>1401</v>
      </c>
      <c r="R766" s="145" t="s">
        <v>1734</v>
      </c>
      <c r="S766" s="111">
        <v>0</v>
      </c>
      <c r="T766" s="146" t="s">
        <v>3370</v>
      </c>
      <c r="U766" s="162"/>
      <c r="V766" s="121">
        <f t="shared" si="221"/>
        <v>-1521.9</v>
      </c>
      <c r="W766" s="122">
        <f t="shared" si="222"/>
        <v>0</v>
      </c>
      <c r="X766" s="123">
        <f t="shared" si="223"/>
        <v>0</v>
      </c>
      <c r="Y766" s="123">
        <f t="shared" si="224"/>
        <v>0</v>
      </c>
      <c r="Z766" s="123">
        <f t="shared" si="225"/>
        <v>13</v>
      </c>
      <c r="AA766" s="111" t="s">
        <v>3366</v>
      </c>
      <c r="AB766" s="111" t="str">
        <f t="shared" si="218"/>
        <v>PRÓXIMA A VENCER</v>
      </c>
      <c r="AC766" s="111" t="str">
        <f t="shared" si="219"/>
        <v>PRÓXIMO A VENCER</v>
      </c>
      <c r="AD766" s="111" t="str">
        <f t="shared" si="220"/>
        <v>EN EJECUCIÓN</v>
      </c>
      <c r="AE766" s="165" t="s">
        <v>656</v>
      </c>
      <c r="AF766" s="98" t="str">
        <f t="shared" si="206"/>
        <v>H51AF18</v>
      </c>
      <c r="AG766" s="78">
        <f t="shared" si="207"/>
        <v>1</v>
      </c>
      <c r="AH766" s="78" t="str">
        <f t="shared" si="208"/>
        <v>H51AF18 - 1</v>
      </c>
      <c r="AI766" s="92">
        <f t="shared" si="209"/>
        <v>2</v>
      </c>
      <c r="AJ766" s="92">
        <f t="shared" si="210"/>
        <v>2</v>
      </c>
      <c r="AK766" s="92" t="str">
        <f t="shared" si="211"/>
        <v>H51AF18.</v>
      </c>
      <c r="AL766" s="92" t="str">
        <f t="shared" si="212"/>
        <v>H51AF18</v>
      </c>
      <c r="AM766" s="83"/>
      <c r="AN766" s="84"/>
      <c r="AO766" s="77"/>
    </row>
    <row r="767" spans="1:41" s="11" customFormat="1" ht="291.95" customHeight="1" x14ac:dyDescent="0.2">
      <c r="A767" s="110">
        <f>IF(ISBLANK(F767),"",COUNTA($F$2:F767))</f>
        <v>568</v>
      </c>
      <c r="B767" s="111">
        <f t="shared" si="214"/>
        <v>766</v>
      </c>
      <c r="C767" s="111">
        <v>2019</v>
      </c>
      <c r="D767" s="111" t="s">
        <v>2497</v>
      </c>
      <c r="E767" s="111" t="s">
        <v>408</v>
      </c>
      <c r="F767" s="111" t="s">
        <v>408</v>
      </c>
      <c r="G767" s="112" t="s">
        <v>670</v>
      </c>
      <c r="H767" s="146" t="s">
        <v>826</v>
      </c>
      <c r="I767" s="146" t="s">
        <v>687</v>
      </c>
      <c r="J767" s="146" t="s">
        <v>3372</v>
      </c>
      <c r="K767" s="146" t="s">
        <v>3373</v>
      </c>
      <c r="L767" s="146" t="s">
        <v>3456</v>
      </c>
      <c r="M767" s="110">
        <v>2</v>
      </c>
      <c r="N767" s="162">
        <v>45566</v>
      </c>
      <c r="O767" s="162">
        <v>45657</v>
      </c>
      <c r="P767" s="118">
        <f t="shared" si="213"/>
        <v>13</v>
      </c>
      <c r="Q767" s="110" t="s">
        <v>1053</v>
      </c>
      <c r="R767" s="145" t="s">
        <v>3389</v>
      </c>
      <c r="S767" s="111">
        <v>0</v>
      </c>
      <c r="T767" s="146" t="s">
        <v>3457</v>
      </c>
      <c r="U767" s="162"/>
      <c r="V767" s="121">
        <f t="shared" si="221"/>
        <v>-1521.9</v>
      </c>
      <c r="W767" s="122">
        <f t="shared" si="222"/>
        <v>0</v>
      </c>
      <c r="X767" s="123">
        <f t="shared" si="223"/>
        <v>0</v>
      </c>
      <c r="Y767" s="123">
        <f t="shared" si="224"/>
        <v>0</v>
      </c>
      <c r="Z767" s="123">
        <f t="shared" si="225"/>
        <v>13</v>
      </c>
      <c r="AA767" s="111" t="s">
        <v>3366</v>
      </c>
      <c r="AB767" s="111" t="str">
        <f t="shared" si="218"/>
        <v>PRÓXIMA A VENCER</v>
      </c>
      <c r="AC767" s="111" t="str">
        <f t="shared" si="219"/>
        <v>PRÓXIMO A VENCER</v>
      </c>
      <c r="AD767" s="111" t="str">
        <f t="shared" si="220"/>
        <v>EN EJECUCIÓN</v>
      </c>
      <c r="AE767" s="165" t="s">
        <v>656</v>
      </c>
      <c r="AF767" s="98" t="str">
        <f t="shared" si="206"/>
        <v>H52AF18</v>
      </c>
      <c r="AG767" s="78">
        <f t="shared" si="207"/>
        <v>1</v>
      </c>
      <c r="AH767" s="78" t="str">
        <f t="shared" si="208"/>
        <v>H52AF18 - 1</v>
      </c>
      <c r="AI767" s="92">
        <f t="shared" si="209"/>
        <v>2</v>
      </c>
      <c r="AJ767" s="92">
        <f t="shared" si="210"/>
        <v>2</v>
      </c>
      <c r="AK767" s="92" t="str">
        <f t="shared" si="211"/>
        <v>H52AF18.</v>
      </c>
      <c r="AL767" s="92" t="str">
        <f t="shared" si="212"/>
        <v>H52AF18</v>
      </c>
      <c r="AM767" s="83"/>
      <c r="AN767" s="84"/>
      <c r="AO767" s="77"/>
    </row>
    <row r="768" spans="1:41" s="11" customFormat="1" ht="291.95" customHeight="1" x14ac:dyDescent="0.2">
      <c r="A768" s="110">
        <f>IF(ISBLANK(F768),"",COUNTA($F$2:F768))</f>
        <v>569</v>
      </c>
      <c r="B768" s="111">
        <f t="shared" si="214"/>
        <v>767</v>
      </c>
      <c r="C768" s="111">
        <v>2019</v>
      </c>
      <c r="D768" s="111" t="s">
        <v>2496</v>
      </c>
      <c r="E768" s="111" t="s">
        <v>637</v>
      </c>
      <c r="F768" s="111" t="s">
        <v>407</v>
      </c>
      <c r="G768" s="112" t="s">
        <v>670</v>
      </c>
      <c r="H768" s="154" t="s">
        <v>827</v>
      </c>
      <c r="I768" s="154" t="s">
        <v>688</v>
      </c>
      <c r="J768" s="173" t="s">
        <v>689</v>
      </c>
      <c r="K768" s="154" t="s">
        <v>938</v>
      </c>
      <c r="L768" s="154" t="s">
        <v>939</v>
      </c>
      <c r="M768" s="111">
        <v>1</v>
      </c>
      <c r="N768" s="155">
        <v>43690</v>
      </c>
      <c r="O768" s="155">
        <v>43830</v>
      </c>
      <c r="P768" s="118">
        <f t="shared" si="213"/>
        <v>20</v>
      </c>
      <c r="Q768" s="111" t="s">
        <v>1054</v>
      </c>
      <c r="R768" s="111" t="s">
        <v>1739</v>
      </c>
      <c r="S768" s="111">
        <v>0</v>
      </c>
      <c r="T768" s="146" t="s">
        <v>720</v>
      </c>
      <c r="U768" s="162"/>
      <c r="V768" s="121">
        <f t="shared" si="221"/>
        <v>-1461</v>
      </c>
      <c r="W768" s="122">
        <f t="shared" si="222"/>
        <v>0</v>
      </c>
      <c r="X768" s="123">
        <f t="shared" si="223"/>
        <v>0</v>
      </c>
      <c r="Y768" s="123">
        <f t="shared" si="224"/>
        <v>0</v>
      </c>
      <c r="Z768" s="123">
        <f t="shared" si="225"/>
        <v>20</v>
      </c>
      <c r="AA768" s="111"/>
      <c r="AB768" s="111" t="str">
        <f t="shared" si="218"/>
        <v>VENCIDA</v>
      </c>
      <c r="AC768" s="111" t="str">
        <f t="shared" si="219"/>
        <v>VENCIDO</v>
      </c>
      <c r="AD768" s="111" t="str">
        <f t="shared" si="220"/>
        <v>VENCIDA</v>
      </c>
      <c r="AE768" s="165" t="s">
        <v>656</v>
      </c>
      <c r="AF768" s="98" t="str">
        <f t="shared" si="206"/>
        <v>H53AF18</v>
      </c>
      <c r="AG768" s="78">
        <f t="shared" si="207"/>
        <v>1</v>
      </c>
      <c r="AH768" s="78" t="str">
        <f t="shared" si="208"/>
        <v>H53AF18 - 1</v>
      </c>
      <c r="AI768" s="92">
        <f t="shared" si="209"/>
        <v>1</v>
      </c>
      <c r="AJ768" s="92">
        <f t="shared" si="210"/>
        <v>1</v>
      </c>
      <c r="AK768" s="92" t="str">
        <f t="shared" si="211"/>
        <v>H53AF18.</v>
      </c>
      <c r="AL768" s="92" t="str">
        <f t="shared" si="212"/>
        <v>H53AF18</v>
      </c>
      <c r="AM768" s="83"/>
      <c r="AN768" s="84"/>
      <c r="AO768" s="77"/>
    </row>
    <row r="769" spans="1:41" s="11" customFormat="1" ht="291.95" customHeight="1" x14ac:dyDescent="0.2">
      <c r="A769" s="110">
        <f>IF(ISBLANK(F769),"",COUNTA($F$2:F769))</f>
        <v>570</v>
      </c>
      <c r="B769" s="111">
        <f t="shared" si="214"/>
        <v>768</v>
      </c>
      <c r="C769" s="111">
        <v>2019</v>
      </c>
      <c r="D769" s="111" t="s">
        <v>2501</v>
      </c>
      <c r="E769" s="111" t="s">
        <v>637</v>
      </c>
      <c r="F769" s="111" t="s">
        <v>407</v>
      </c>
      <c r="G769" s="112" t="s">
        <v>670</v>
      </c>
      <c r="H769" s="154" t="s">
        <v>828</v>
      </c>
      <c r="I769" s="154" t="s">
        <v>690</v>
      </c>
      <c r="J769" s="167" t="s">
        <v>2092</v>
      </c>
      <c r="K769" s="167" t="s">
        <v>2093</v>
      </c>
      <c r="L769" s="168" t="s">
        <v>2094</v>
      </c>
      <c r="M769" s="168">
        <v>1</v>
      </c>
      <c r="N769" s="174">
        <v>45176</v>
      </c>
      <c r="O769" s="174">
        <v>45230</v>
      </c>
      <c r="P769" s="118">
        <f t="shared" si="213"/>
        <v>7.7142857142857144</v>
      </c>
      <c r="Q769" s="111" t="s">
        <v>1049</v>
      </c>
      <c r="R769" s="145" t="s">
        <v>2097</v>
      </c>
      <c r="S769" s="110">
        <v>1</v>
      </c>
      <c r="T769" s="146" t="s">
        <v>2109</v>
      </c>
      <c r="U769" s="162">
        <v>45510</v>
      </c>
      <c r="V769" s="121">
        <f t="shared" si="221"/>
        <v>9.3333333333333339</v>
      </c>
      <c r="W769" s="122">
        <f t="shared" si="222"/>
        <v>100</v>
      </c>
      <c r="X769" s="123">
        <f t="shared" si="223"/>
        <v>7.7142857142857144</v>
      </c>
      <c r="Y769" s="123">
        <f t="shared" si="224"/>
        <v>7.7142857142857144</v>
      </c>
      <c r="Z769" s="123">
        <f t="shared" si="225"/>
        <v>7.7142857142857144</v>
      </c>
      <c r="AA769" s="111"/>
      <c r="AB769" s="111" t="str">
        <f t="shared" si="218"/>
        <v>CUMPLIDA</v>
      </c>
      <c r="AC769" s="111" t="str">
        <f t="shared" si="219"/>
        <v>CUMPLIDO</v>
      </c>
      <c r="AD769" s="111" t="str">
        <f t="shared" si="220"/>
        <v>CUMPLIDA PENDIENTE DE REVISIÓN DE LA CGR</v>
      </c>
      <c r="AE769" s="165" t="s">
        <v>656</v>
      </c>
      <c r="AF769" s="98" t="str">
        <f t="shared" si="206"/>
        <v xml:space="preserve">
H54AF18</v>
      </c>
      <c r="AG769" s="78">
        <f t="shared" si="207"/>
        <v>1</v>
      </c>
      <c r="AH769" s="78" t="str">
        <f t="shared" si="208"/>
        <v xml:space="preserve">
H54AF18 - 1</v>
      </c>
      <c r="AI769" s="92">
        <f t="shared" si="209"/>
        <v>5</v>
      </c>
      <c r="AJ769" s="92">
        <f t="shared" si="210"/>
        <v>5</v>
      </c>
      <c r="AK769" s="92" t="str">
        <f t="shared" si="211"/>
        <v xml:space="preserve">
H54AF18.</v>
      </c>
      <c r="AL769" s="92" t="str">
        <f t="shared" si="212"/>
        <v xml:space="preserve">
H54AF18</v>
      </c>
      <c r="AM769" s="83"/>
      <c r="AN769" s="84"/>
      <c r="AO769" s="77"/>
    </row>
    <row r="770" spans="1:41" s="11" customFormat="1" ht="291.95" customHeight="1" x14ac:dyDescent="0.2">
      <c r="A770" s="110">
        <f>IF(ISBLANK(F770),"",COUNTA($F$2:F770))</f>
        <v>571</v>
      </c>
      <c r="B770" s="111">
        <f t="shared" si="214"/>
        <v>769</v>
      </c>
      <c r="C770" s="111">
        <v>2019</v>
      </c>
      <c r="D770" s="111" t="s">
        <v>2496</v>
      </c>
      <c r="E770" s="111" t="s">
        <v>2466</v>
      </c>
      <c r="F770" s="112" t="s">
        <v>2457</v>
      </c>
      <c r="G770" s="112" t="s">
        <v>670</v>
      </c>
      <c r="H770" s="154" t="s">
        <v>829</v>
      </c>
      <c r="I770" s="154" t="s">
        <v>691</v>
      </c>
      <c r="J770" s="167" t="s">
        <v>2095</v>
      </c>
      <c r="K770" s="167" t="s">
        <v>2095</v>
      </c>
      <c r="L770" s="168" t="s">
        <v>2096</v>
      </c>
      <c r="M770" s="168">
        <v>1</v>
      </c>
      <c r="N770" s="174">
        <v>45203</v>
      </c>
      <c r="O770" s="174">
        <v>45230</v>
      </c>
      <c r="P770" s="118">
        <f t="shared" si="213"/>
        <v>3.8571428571428572</v>
      </c>
      <c r="Q770" s="111" t="s">
        <v>1049</v>
      </c>
      <c r="R770" s="145" t="s">
        <v>2097</v>
      </c>
      <c r="S770" s="111">
        <v>1</v>
      </c>
      <c r="T770" s="146" t="s">
        <v>2109</v>
      </c>
      <c r="U770" s="162">
        <v>45467</v>
      </c>
      <c r="V770" s="121">
        <f t="shared" si="221"/>
        <v>7.9</v>
      </c>
      <c r="W770" s="122">
        <f t="shared" si="222"/>
        <v>100</v>
      </c>
      <c r="X770" s="123">
        <f t="shared" si="223"/>
        <v>3.8571428571428572</v>
      </c>
      <c r="Y770" s="123">
        <f t="shared" si="224"/>
        <v>3.8571428571428572</v>
      </c>
      <c r="Z770" s="123">
        <f t="shared" si="225"/>
        <v>3.8571428571428572</v>
      </c>
      <c r="AA770" s="111"/>
      <c r="AB770" s="111" t="str">
        <f t="shared" si="218"/>
        <v>CUMPLIDA</v>
      </c>
      <c r="AC770" s="111" t="str">
        <f t="shared" si="219"/>
        <v>CUMPLIDO</v>
      </c>
      <c r="AD770" s="111" t="str">
        <f t="shared" si="220"/>
        <v>CUMPLIDA PENDIENTE DE REVISIÓN DE LA CGR</v>
      </c>
      <c r="AE770" s="165" t="s">
        <v>656</v>
      </c>
      <c r="AF770" s="98" t="str">
        <f t="shared" si="206"/>
        <v>H55AF18</v>
      </c>
      <c r="AG770" s="78">
        <f t="shared" si="207"/>
        <v>1</v>
      </c>
      <c r="AH770" s="78" t="str">
        <f t="shared" si="208"/>
        <v>H55AF18 - 1</v>
      </c>
      <c r="AI770" s="92">
        <f t="shared" si="209"/>
        <v>5</v>
      </c>
      <c r="AJ770" s="92">
        <f t="shared" si="210"/>
        <v>5</v>
      </c>
      <c r="AK770" s="92" t="str">
        <f t="shared" si="211"/>
        <v>H55AF18.</v>
      </c>
      <c r="AL770" s="92" t="str">
        <f t="shared" si="212"/>
        <v>H55AF18</v>
      </c>
      <c r="AM770" s="83"/>
      <c r="AN770" s="84"/>
      <c r="AO770" s="77"/>
    </row>
    <row r="771" spans="1:41" s="11" customFormat="1" ht="291.95" customHeight="1" x14ac:dyDescent="0.2">
      <c r="A771" s="110">
        <f>IF(ISBLANK(F771),"",COUNTA($F$2:F771))</f>
        <v>572</v>
      </c>
      <c r="B771" s="111">
        <f t="shared" si="214"/>
        <v>770</v>
      </c>
      <c r="C771" s="111">
        <v>2019</v>
      </c>
      <c r="D771" s="111" t="s">
        <v>2498</v>
      </c>
      <c r="E771" s="111" t="s">
        <v>408</v>
      </c>
      <c r="F771" s="111" t="s">
        <v>408</v>
      </c>
      <c r="G771" s="112" t="s">
        <v>670</v>
      </c>
      <c r="H771" s="146" t="s">
        <v>2509</v>
      </c>
      <c r="I771" s="146" t="s">
        <v>692</v>
      </c>
      <c r="J771" s="146" t="s">
        <v>3372</v>
      </c>
      <c r="K771" s="146" t="s">
        <v>3373</v>
      </c>
      <c r="L771" s="146" t="s">
        <v>3374</v>
      </c>
      <c r="M771" s="110">
        <v>2</v>
      </c>
      <c r="N771" s="162">
        <v>45566</v>
      </c>
      <c r="O771" s="162">
        <v>45657</v>
      </c>
      <c r="P771" s="118">
        <f t="shared" si="213"/>
        <v>13</v>
      </c>
      <c r="Q771" s="110" t="s">
        <v>283</v>
      </c>
      <c r="R771" s="145" t="s">
        <v>3389</v>
      </c>
      <c r="S771" s="110">
        <v>0</v>
      </c>
      <c r="T771" s="146" t="s">
        <v>3370</v>
      </c>
      <c r="U771" s="162"/>
      <c r="V771" s="121">
        <f t="shared" si="221"/>
        <v>-1521.9</v>
      </c>
      <c r="W771" s="122">
        <f t="shared" si="222"/>
        <v>0</v>
      </c>
      <c r="X771" s="123">
        <f t="shared" si="223"/>
        <v>0</v>
      </c>
      <c r="Y771" s="123">
        <f t="shared" si="224"/>
        <v>0</v>
      </c>
      <c r="Z771" s="123">
        <f t="shared" si="225"/>
        <v>13</v>
      </c>
      <c r="AA771" s="111" t="s">
        <v>3366</v>
      </c>
      <c r="AB771" s="111" t="str">
        <f t="shared" si="218"/>
        <v>PRÓXIMA A VENCER</v>
      </c>
      <c r="AC771" s="111" t="str">
        <f t="shared" si="219"/>
        <v>PRÓXIMO A VENCER</v>
      </c>
      <c r="AD771" s="111" t="str">
        <f t="shared" si="220"/>
        <v>EN EJECUCIÓN</v>
      </c>
      <c r="AE771" s="165" t="s">
        <v>656</v>
      </c>
      <c r="AF771" s="98" t="str">
        <f t="shared" ref="AF771:AF834" si="226">AL771</f>
        <v>H57AF18</v>
      </c>
      <c r="AG771" s="78">
        <f t="shared" ref="AG771:AG834" si="227">IF(A771&lt;&gt;"",1,AG770+1)</f>
        <v>1</v>
      </c>
      <c r="AH771" s="78" t="str">
        <f t="shared" ref="AH771:AH834" si="228">CONCATENATE(AF771," - ",AG771)</f>
        <v>H57AF18 - 1</v>
      </c>
      <c r="AI771" s="92">
        <f t="shared" ref="AI771:AI834" si="229">IF(AB771="VENCIDA",1,IF(AB771="PRÓXIMA A VENCER",2,IF(AB771="EN TERMINO",3,IF(AB771="CON AVANCE",4,IF(AB771="CUMPLIDA",5,)))))</f>
        <v>2</v>
      </c>
      <c r="AJ771" s="92">
        <f t="shared" ref="AJ771:AJ834" si="230">IF(AG772=AG771+1,MIN(AI771,AJ772),AI771)</f>
        <v>2</v>
      </c>
      <c r="AK771" s="92" t="str">
        <f t="shared" ref="AK771:AK834" si="231">IF(A771&lt;&gt;"",MID(H771,1,FIND(" ",H771,1)-1),AK770)</f>
        <v>H57AF18.</v>
      </c>
      <c r="AL771" s="92" t="str">
        <f t="shared" ref="AL771:AL834" si="232">IFERROR(MID(AK771,1,FIND(".",AK771,1)-1),AK771)</f>
        <v>H57AF18</v>
      </c>
      <c r="AM771" s="83"/>
      <c r="AN771" s="84"/>
      <c r="AO771" s="77"/>
    </row>
    <row r="772" spans="1:41" s="11" customFormat="1" ht="291.95" customHeight="1" x14ac:dyDescent="0.2">
      <c r="A772" s="110">
        <f>IF(ISBLANK(F772),"",COUNTA($F$2:F772))</f>
        <v>573</v>
      </c>
      <c r="B772" s="111">
        <f t="shared" si="214"/>
        <v>771</v>
      </c>
      <c r="C772" s="111">
        <v>2018</v>
      </c>
      <c r="D772" s="111" t="s">
        <v>2510</v>
      </c>
      <c r="E772" s="111" t="s">
        <v>2473</v>
      </c>
      <c r="F772" s="111" t="s">
        <v>636</v>
      </c>
      <c r="G772" s="112" t="s">
        <v>594</v>
      </c>
      <c r="H772" s="146" t="s">
        <v>653</v>
      </c>
      <c r="I772" s="146" t="s">
        <v>638</v>
      </c>
      <c r="J772" s="154" t="s">
        <v>639</v>
      </c>
      <c r="K772" s="154" t="s">
        <v>640</v>
      </c>
      <c r="L772" s="111" t="s">
        <v>563</v>
      </c>
      <c r="M772" s="111">
        <v>1</v>
      </c>
      <c r="N772" s="155">
        <v>43480</v>
      </c>
      <c r="O772" s="155">
        <v>43524</v>
      </c>
      <c r="P772" s="118">
        <f t="shared" si="213"/>
        <v>6.2857142857142856</v>
      </c>
      <c r="Q772" s="111" t="s">
        <v>283</v>
      </c>
      <c r="R772" s="145" t="s">
        <v>1734</v>
      </c>
      <c r="S772" s="111">
        <v>1</v>
      </c>
      <c r="T772" s="146" t="s">
        <v>720</v>
      </c>
      <c r="U772" s="162">
        <v>45517</v>
      </c>
      <c r="V772" s="121">
        <f t="shared" si="221"/>
        <v>66.433333333333337</v>
      </c>
      <c r="W772" s="122">
        <f t="shared" si="222"/>
        <v>100</v>
      </c>
      <c r="X772" s="123">
        <f t="shared" si="223"/>
        <v>6.2857142857142856</v>
      </c>
      <c r="Y772" s="123">
        <f t="shared" si="224"/>
        <v>6.2857142857142856</v>
      </c>
      <c r="Z772" s="123">
        <f t="shared" si="225"/>
        <v>6.2857142857142856</v>
      </c>
      <c r="AA772" s="111"/>
      <c r="AB772" s="111" t="str">
        <f t="shared" si="218"/>
        <v>CUMPLIDA</v>
      </c>
      <c r="AC772" s="111" t="str">
        <f t="shared" si="219"/>
        <v>CUMPLIDO</v>
      </c>
      <c r="AD772" s="111" t="str">
        <f t="shared" si="220"/>
        <v>CUMPLIDA PENDIENTE DE REVISIÓN DE LA CGR</v>
      </c>
      <c r="AE772" s="165" t="s">
        <v>652</v>
      </c>
      <c r="AF772" s="98" t="str">
        <f t="shared" si="226"/>
        <v>H1APCSMF18</v>
      </c>
      <c r="AG772" s="78">
        <f t="shared" si="227"/>
        <v>1</v>
      </c>
      <c r="AH772" s="78" t="str">
        <f t="shared" si="228"/>
        <v>H1APCSMF18 - 1</v>
      </c>
      <c r="AI772" s="92">
        <f t="shared" si="229"/>
        <v>5</v>
      </c>
      <c r="AJ772" s="92">
        <f t="shared" si="230"/>
        <v>5</v>
      </c>
      <c r="AK772" s="92" t="str">
        <f t="shared" si="231"/>
        <v>H1APCSMF18.</v>
      </c>
      <c r="AL772" s="92" t="str">
        <f t="shared" si="232"/>
        <v>H1APCSMF18</v>
      </c>
      <c r="AM772" s="83"/>
      <c r="AN772" s="84"/>
      <c r="AO772" s="77"/>
    </row>
    <row r="773" spans="1:41" s="11" customFormat="1" ht="344.25" customHeight="1" x14ac:dyDescent="0.2">
      <c r="A773" s="110">
        <f>IF(ISBLANK(F773),"",COUNTA($F$2:F773))</f>
        <v>574</v>
      </c>
      <c r="B773" s="111">
        <f t="shared" si="214"/>
        <v>772</v>
      </c>
      <c r="C773" s="111">
        <v>2018</v>
      </c>
      <c r="D773" s="111" t="s">
        <v>2497</v>
      </c>
      <c r="E773" s="111" t="s">
        <v>637</v>
      </c>
      <c r="F773" s="111" t="s">
        <v>637</v>
      </c>
      <c r="G773" s="112" t="s">
        <v>594</v>
      </c>
      <c r="H773" s="146" t="s">
        <v>654</v>
      </c>
      <c r="I773" s="146" t="s">
        <v>641</v>
      </c>
      <c r="J773" s="154" t="s">
        <v>642</v>
      </c>
      <c r="K773" s="154" t="s">
        <v>559</v>
      </c>
      <c r="L773" s="111" t="s">
        <v>563</v>
      </c>
      <c r="M773" s="111">
        <v>1</v>
      </c>
      <c r="N773" s="155">
        <v>43480</v>
      </c>
      <c r="O773" s="155">
        <v>43524</v>
      </c>
      <c r="P773" s="118">
        <f t="shared" ref="P773:P836" si="233">(+O773-N773)/7</f>
        <v>6.2857142857142856</v>
      </c>
      <c r="Q773" s="111" t="s">
        <v>283</v>
      </c>
      <c r="R773" s="145" t="s">
        <v>1734</v>
      </c>
      <c r="S773" s="111">
        <v>1</v>
      </c>
      <c r="T773" s="146" t="s">
        <v>720</v>
      </c>
      <c r="U773" s="162">
        <v>45169</v>
      </c>
      <c r="V773" s="121">
        <f t="shared" si="221"/>
        <v>54.833333333333336</v>
      </c>
      <c r="W773" s="122">
        <f t="shared" si="222"/>
        <v>100</v>
      </c>
      <c r="X773" s="123">
        <f t="shared" si="223"/>
        <v>6.2857142857142856</v>
      </c>
      <c r="Y773" s="123">
        <f t="shared" si="224"/>
        <v>6.2857142857142856</v>
      </c>
      <c r="Z773" s="123">
        <f t="shared" si="225"/>
        <v>6.2857142857142856</v>
      </c>
      <c r="AA773" s="111"/>
      <c r="AB773" s="111" t="str">
        <f t="shared" si="218"/>
        <v>CUMPLIDA</v>
      </c>
      <c r="AC773" s="111" t="str">
        <f t="shared" si="219"/>
        <v>CUMPLIDO</v>
      </c>
      <c r="AD773" s="111" t="str">
        <f t="shared" si="220"/>
        <v>CUMPLIDA PENDIENTE DE REVISIÓN DE LA CGR</v>
      </c>
      <c r="AE773" s="165" t="s">
        <v>652</v>
      </c>
      <c r="AF773" s="98" t="str">
        <f t="shared" si="226"/>
        <v>H2APCSMF18</v>
      </c>
      <c r="AG773" s="78">
        <f t="shared" si="227"/>
        <v>1</v>
      </c>
      <c r="AH773" s="78" t="str">
        <f t="shared" si="228"/>
        <v>H2APCSMF18 - 1</v>
      </c>
      <c r="AI773" s="92">
        <f t="shared" si="229"/>
        <v>5</v>
      </c>
      <c r="AJ773" s="92">
        <f t="shared" si="230"/>
        <v>5</v>
      </c>
      <c r="AK773" s="92" t="str">
        <f t="shared" si="231"/>
        <v>H2APCSMF18.</v>
      </c>
      <c r="AL773" s="92" t="str">
        <f t="shared" si="232"/>
        <v>H2APCSMF18</v>
      </c>
      <c r="AM773" s="83"/>
      <c r="AN773" s="84"/>
      <c r="AO773" s="77"/>
    </row>
    <row r="774" spans="1:41" s="11" customFormat="1" ht="291.95" customHeight="1" x14ac:dyDescent="0.2">
      <c r="A774" s="110">
        <f>IF(ISBLANK(F774),"",COUNTA($F$2:F774))</f>
        <v>575</v>
      </c>
      <c r="B774" s="111">
        <f t="shared" si="214"/>
        <v>773</v>
      </c>
      <c r="C774" s="111">
        <v>2018</v>
      </c>
      <c r="D774" s="111" t="s">
        <v>2497</v>
      </c>
      <c r="E774" s="111" t="s">
        <v>408</v>
      </c>
      <c r="F774" s="111" t="s">
        <v>408</v>
      </c>
      <c r="G774" s="112" t="s">
        <v>650</v>
      </c>
      <c r="H774" s="146" t="s">
        <v>2511</v>
      </c>
      <c r="I774" s="146" t="s">
        <v>643</v>
      </c>
      <c r="J774" s="154" t="s">
        <v>644</v>
      </c>
      <c r="K774" s="154" t="s">
        <v>645</v>
      </c>
      <c r="L774" s="111" t="s">
        <v>646</v>
      </c>
      <c r="M774" s="111">
        <v>1</v>
      </c>
      <c r="N774" s="155">
        <v>43480</v>
      </c>
      <c r="O774" s="155">
        <v>43524</v>
      </c>
      <c r="P774" s="118">
        <f t="shared" si="233"/>
        <v>6.2857142857142856</v>
      </c>
      <c r="Q774" s="111" t="s">
        <v>283</v>
      </c>
      <c r="R774" s="145" t="s">
        <v>1734</v>
      </c>
      <c r="S774" s="111">
        <v>1</v>
      </c>
      <c r="T774" s="146" t="s">
        <v>720</v>
      </c>
      <c r="U774" s="162">
        <v>44866</v>
      </c>
      <c r="V774" s="121">
        <f t="shared" si="221"/>
        <v>44.733333333333334</v>
      </c>
      <c r="W774" s="122">
        <f t="shared" si="222"/>
        <v>100</v>
      </c>
      <c r="X774" s="123">
        <f t="shared" si="223"/>
        <v>6.2857142857142856</v>
      </c>
      <c r="Y774" s="123">
        <f t="shared" si="224"/>
        <v>6.2857142857142856</v>
      </c>
      <c r="Z774" s="123">
        <f t="shared" si="225"/>
        <v>6.2857142857142856</v>
      </c>
      <c r="AA774" s="111"/>
      <c r="AB774" s="111" t="str">
        <f t="shared" si="218"/>
        <v>CUMPLIDA</v>
      </c>
      <c r="AC774" s="111" t="str">
        <f t="shared" si="219"/>
        <v>CUMPLIDO</v>
      </c>
      <c r="AD774" s="111" t="str">
        <f t="shared" si="220"/>
        <v>CUMPLIDA PENDIENTE DE REVISIÓN DE LA CGR</v>
      </c>
      <c r="AE774" s="165" t="s">
        <v>652</v>
      </c>
      <c r="AF774" s="98" t="str">
        <f t="shared" si="226"/>
        <v>H5APCSMF18</v>
      </c>
      <c r="AG774" s="78">
        <f t="shared" si="227"/>
        <v>1</v>
      </c>
      <c r="AH774" s="78" t="str">
        <f t="shared" si="228"/>
        <v>H5APCSMF18 - 1</v>
      </c>
      <c r="AI774" s="92">
        <f t="shared" si="229"/>
        <v>5</v>
      </c>
      <c r="AJ774" s="92">
        <f t="shared" si="230"/>
        <v>5</v>
      </c>
      <c r="AK774" s="92" t="str">
        <f t="shared" si="231"/>
        <v>H5APCSMF18.</v>
      </c>
      <c r="AL774" s="92" t="str">
        <f t="shared" si="232"/>
        <v>H5APCSMF18</v>
      </c>
      <c r="AM774" s="83"/>
      <c r="AN774" s="84"/>
      <c r="AO774" s="77"/>
    </row>
    <row r="775" spans="1:41" s="11" customFormat="1" ht="291.95" customHeight="1" x14ac:dyDescent="0.2">
      <c r="A775" s="110">
        <f>IF(ISBLANK(F775),"",COUNTA($F$2:F775))</f>
        <v>576</v>
      </c>
      <c r="B775" s="111">
        <f t="shared" si="214"/>
        <v>774</v>
      </c>
      <c r="C775" s="111">
        <v>2018</v>
      </c>
      <c r="D775" s="111" t="s">
        <v>2498</v>
      </c>
      <c r="E775" s="111" t="s">
        <v>2473</v>
      </c>
      <c r="F775" s="111" t="s">
        <v>636</v>
      </c>
      <c r="G775" s="112" t="s">
        <v>594</v>
      </c>
      <c r="H775" s="146" t="s">
        <v>2481</v>
      </c>
      <c r="I775" s="146" t="s">
        <v>647</v>
      </c>
      <c r="J775" s="154" t="s">
        <v>648</v>
      </c>
      <c r="K775" s="154" t="s">
        <v>649</v>
      </c>
      <c r="L775" s="111" t="s">
        <v>563</v>
      </c>
      <c r="M775" s="111">
        <v>1</v>
      </c>
      <c r="N775" s="155">
        <v>43480</v>
      </c>
      <c r="O775" s="155">
        <v>43524</v>
      </c>
      <c r="P775" s="118">
        <f t="shared" si="233"/>
        <v>6.2857142857142856</v>
      </c>
      <c r="Q775" s="111" t="s">
        <v>283</v>
      </c>
      <c r="R775" s="145" t="s">
        <v>1734</v>
      </c>
      <c r="S775" s="111">
        <v>1</v>
      </c>
      <c r="T775" s="146" t="s">
        <v>720</v>
      </c>
      <c r="U775" s="162">
        <v>45517</v>
      </c>
      <c r="V775" s="121">
        <f t="shared" si="221"/>
        <v>66.433333333333337</v>
      </c>
      <c r="W775" s="122">
        <f t="shared" si="222"/>
        <v>100</v>
      </c>
      <c r="X775" s="123">
        <f t="shared" si="223"/>
        <v>6.2857142857142856</v>
      </c>
      <c r="Y775" s="123">
        <f t="shared" si="224"/>
        <v>6.2857142857142856</v>
      </c>
      <c r="Z775" s="123">
        <f t="shared" si="225"/>
        <v>6.2857142857142856</v>
      </c>
      <c r="AA775" s="111"/>
      <c r="AB775" s="111" t="str">
        <f t="shared" si="218"/>
        <v>CUMPLIDA</v>
      </c>
      <c r="AC775" s="111" t="str">
        <f t="shared" si="219"/>
        <v>CUMPLIDO</v>
      </c>
      <c r="AD775" s="111" t="str">
        <f t="shared" si="220"/>
        <v>CUMPLIDA PENDIENTE DE REVISIÓN DE LA CGR</v>
      </c>
      <c r="AE775" s="165" t="s">
        <v>652</v>
      </c>
      <c r="AF775" s="98" t="str">
        <f t="shared" si="226"/>
        <v>H6APCSMF18</v>
      </c>
      <c r="AG775" s="78">
        <f t="shared" si="227"/>
        <v>1</v>
      </c>
      <c r="AH775" s="78" t="str">
        <f t="shared" si="228"/>
        <v>H6APCSMF18 - 1</v>
      </c>
      <c r="AI775" s="92">
        <f t="shared" si="229"/>
        <v>5</v>
      </c>
      <c r="AJ775" s="92">
        <f t="shared" si="230"/>
        <v>5</v>
      </c>
      <c r="AK775" s="92" t="str">
        <f t="shared" si="231"/>
        <v>H6APCSMF18.</v>
      </c>
      <c r="AL775" s="92" t="str">
        <f t="shared" si="232"/>
        <v>H6APCSMF18</v>
      </c>
      <c r="AM775" s="83"/>
      <c r="AN775" s="84"/>
      <c r="AO775" s="77"/>
    </row>
    <row r="776" spans="1:41" s="11" customFormat="1" ht="291.95" customHeight="1" x14ac:dyDescent="0.2">
      <c r="A776" s="110">
        <f>IF(ISBLANK(F776),"",COUNTA($F$2:F776))</f>
        <v>577</v>
      </c>
      <c r="B776" s="111">
        <f t="shared" si="214"/>
        <v>775</v>
      </c>
      <c r="C776" s="111">
        <v>2018</v>
      </c>
      <c r="D776" s="111" t="s">
        <v>2497</v>
      </c>
      <c r="E776" s="111" t="s">
        <v>2469</v>
      </c>
      <c r="F776" s="111" t="s">
        <v>473</v>
      </c>
      <c r="G776" s="112" t="s">
        <v>591</v>
      </c>
      <c r="H776" s="146" t="s">
        <v>515</v>
      </c>
      <c r="I776" s="146" t="s">
        <v>516</v>
      </c>
      <c r="J776" s="154" t="s">
        <v>567</v>
      </c>
      <c r="K776" s="154" t="s">
        <v>558</v>
      </c>
      <c r="L776" s="111" t="s">
        <v>568</v>
      </c>
      <c r="M776" s="111">
        <v>1</v>
      </c>
      <c r="N776" s="155">
        <v>43467</v>
      </c>
      <c r="O776" s="155">
        <v>43524</v>
      </c>
      <c r="P776" s="118">
        <f t="shared" si="233"/>
        <v>8.1428571428571423</v>
      </c>
      <c r="Q776" s="111" t="s">
        <v>1055</v>
      </c>
      <c r="R776" s="145" t="s">
        <v>1734</v>
      </c>
      <c r="S776" s="111">
        <v>1</v>
      </c>
      <c r="T776" s="154" t="s">
        <v>720</v>
      </c>
      <c r="U776" s="155">
        <v>45198</v>
      </c>
      <c r="V776" s="121">
        <f t="shared" si="221"/>
        <v>55.8</v>
      </c>
      <c r="W776" s="122">
        <f t="shared" si="222"/>
        <v>100</v>
      </c>
      <c r="X776" s="123">
        <f t="shared" si="223"/>
        <v>8.1428571428571423</v>
      </c>
      <c r="Y776" s="123">
        <f t="shared" si="224"/>
        <v>8.1428571428571423</v>
      </c>
      <c r="Z776" s="123">
        <f t="shared" si="225"/>
        <v>8.1428571428571423</v>
      </c>
      <c r="AA776" s="111"/>
      <c r="AB776" s="111" t="str">
        <f t="shared" si="218"/>
        <v>CUMPLIDA</v>
      </c>
      <c r="AC776" s="111" t="str">
        <f t="shared" si="219"/>
        <v>CUMPLIDO</v>
      </c>
      <c r="AD776" s="111" t="str">
        <f t="shared" si="220"/>
        <v>CUMPLIDA PENDIENTE DE REVISIÓN DE LA CGR</v>
      </c>
      <c r="AE776" s="165" t="s">
        <v>566</v>
      </c>
      <c r="AF776" s="98" t="str">
        <f t="shared" si="226"/>
        <v>H1ACSRT17</v>
      </c>
      <c r="AG776" s="78">
        <f t="shared" si="227"/>
        <v>1</v>
      </c>
      <c r="AH776" s="78" t="str">
        <f t="shared" si="228"/>
        <v>H1ACSRT17 - 1</v>
      </c>
      <c r="AI776" s="92">
        <f t="shared" si="229"/>
        <v>5</v>
      </c>
      <c r="AJ776" s="92">
        <f t="shared" si="230"/>
        <v>5</v>
      </c>
      <c r="AK776" s="92" t="str">
        <f t="shared" si="231"/>
        <v>H1ACSRT17.</v>
      </c>
      <c r="AL776" s="92" t="str">
        <f t="shared" si="232"/>
        <v>H1ACSRT17</v>
      </c>
      <c r="AM776" s="83"/>
      <c r="AN776" s="84"/>
      <c r="AO776" s="77"/>
    </row>
    <row r="777" spans="1:41" s="11" customFormat="1" ht="291.95" customHeight="1" x14ac:dyDescent="0.2">
      <c r="A777" s="110">
        <f>IF(ISBLANK(F777),"",COUNTA($F$2:F777))</f>
        <v>578</v>
      </c>
      <c r="B777" s="111">
        <f t="shared" si="214"/>
        <v>776</v>
      </c>
      <c r="C777" s="111">
        <v>2018</v>
      </c>
      <c r="D777" s="111" t="s">
        <v>2498</v>
      </c>
      <c r="E777" s="111" t="s">
        <v>637</v>
      </c>
      <c r="F777" s="111" t="s">
        <v>407</v>
      </c>
      <c r="G777" s="112" t="s">
        <v>593</v>
      </c>
      <c r="H777" s="146" t="s">
        <v>633</v>
      </c>
      <c r="I777" s="146" t="s">
        <v>592</v>
      </c>
      <c r="J777" s="154" t="s">
        <v>569</v>
      </c>
      <c r="K777" s="154" t="s">
        <v>570</v>
      </c>
      <c r="L777" s="111" t="s">
        <v>571</v>
      </c>
      <c r="M777" s="111">
        <v>1</v>
      </c>
      <c r="N777" s="155">
        <v>43467</v>
      </c>
      <c r="O777" s="155">
        <v>43524</v>
      </c>
      <c r="P777" s="118">
        <f t="shared" si="233"/>
        <v>8.1428571428571423</v>
      </c>
      <c r="Q777" s="111" t="s">
        <v>1055</v>
      </c>
      <c r="R777" s="145" t="s">
        <v>1734</v>
      </c>
      <c r="S777" s="111">
        <v>1</v>
      </c>
      <c r="T777" s="154" t="s">
        <v>720</v>
      </c>
      <c r="U777" s="155">
        <v>45517</v>
      </c>
      <c r="V777" s="121">
        <f t="shared" si="221"/>
        <v>66.433333333333337</v>
      </c>
      <c r="W777" s="122">
        <f t="shared" si="222"/>
        <v>100</v>
      </c>
      <c r="X777" s="123">
        <f t="shared" si="223"/>
        <v>8.1428571428571423</v>
      </c>
      <c r="Y777" s="123">
        <f t="shared" si="224"/>
        <v>8.1428571428571423</v>
      </c>
      <c r="Z777" s="123">
        <f t="shared" si="225"/>
        <v>8.1428571428571423</v>
      </c>
      <c r="AA777" s="111"/>
      <c r="AB777" s="111" t="str">
        <f t="shared" si="218"/>
        <v>CUMPLIDA</v>
      </c>
      <c r="AC777" s="111" t="str">
        <f t="shared" si="219"/>
        <v>CUMPLIDO</v>
      </c>
      <c r="AD777" s="111" t="str">
        <f t="shared" si="220"/>
        <v>CUMPLIDA PENDIENTE DE REVISIÓN DE LA CGR</v>
      </c>
      <c r="AE777" s="165" t="s">
        <v>566</v>
      </c>
      <c r="AF777" s="98" t="str">
        <f t="shared" si="226"/>
        <v>H2ACSRT17</v>
      </c>
      <c r="AG777" s="78">
        <f t="shared" si="227"/>
        <v>1</v>
      </c>
      <c r="AH777" s="78" t="str">
        <f t="shared" si="228"/>
        <v>H2ACSRT17 - 1</v>
      </c>
      <c r="AI777" s="92">
        <f t="shared" si="229"/>
        <v>5</v>
      </c>
      <c r="AJ777" s="92">
        <f t="shared" si="230"/>
        <v>5</v>
      </c>
      <c r="AK777" s="92" t="str">
        <f t="shared" si="231"/>
        <v>H2ACSRT17.</v>
      </c>
      <c r="AL777" s="92" t="str">
        <f t="shared" si="232"/>
        <v>H2ACSRT17</v>
      </c>
      <c r="AM777" s="83"/>
      <c r="AN777" s="84"/>
      <c r="AO777" s="77"/>
    </row>
    <row r="778" spans="1:41" s="11" customFormat="1" ht="291.95" customHeight="1" x14ac:dyDescent="0.2">
      <c r="A778" s="110">
        <f>IF(ISBLANK(F778),"",COUNTA($F$2:F778))</f>
        <v>579</v>
      </c>
      <c r="B778" s="111">
        <f t="shared" ref="B778:B841" si="234">ROW()-1</f>
        <v>777</v>
      </c>
      <c r="C778" s="111">
        <v>2018</v>
      </c>
      <c r="D778" s="111" t="s">
        <v>2496</v>
      </c>
      <c r="E778" s="111" t="s">
        <v>637</v>
      </c>
      <c r="F778" s="111" t="s">
        <v>407</v>
      </c>
      <c r="G778" s="112" t="s">
        <v>594</v>
      </c>
      <c r="H778" s="146" t="s">
        <v>2512</v>
      </c>
      <c r="I778" s="146" t="s">
        <v>517</v>
      </c>
      <c r="J778" s="154" t="s">
        <v>569</v>
      </c>
      <c r="K778" s="154" t="s">
        <v>572</v>
      </c>
      <c r="L778" s="111" t="s">
        <v>571</v>
      </c>
      <c r="M778" s="111">
        <v>1</v>
      </c>
      <c r="N778" s="155">
        <v>43467</v>
      </c>
      <c r="O778" s="155">
        <v>43524</v>
      </c>
      <c r="P778" s="118">
        <f t="shared" si="233"/>
        <v>8.1428571428571423</v>
      </c>
      <c r="Q778" s="111" t="s">
        <v>1055</v>
      </c>
      <c r="R778" s="145" t="s">
        <v>1734</v>
      </c>
      <c r="S778" s="111">
        <v>1</v>
      </c>
      <c r="T778" s="154" t="s">
        <v>720</v>
      </c>
      <c r="U778" s="155">
        <v>45517</v>
      </c>
      <c r="V778" s="121">
        <f t="shared" si="221"/>
        <v>66.433333333333337</v>
      </c>
      <c r="W778" s="122">
        <f t="shared" si="222"/>
        <v>100</v>
      </c>
      <c r="X778" s="123">
        <f t="shared" si="223"/>
        <v>8.1428571428571423</v>
      </c>
      <c r="Y778" s="123">
        <f t="shared" si="224"/>
        <v>8.1428571428571423</v>
      </c>
      <c r="Z778" s="123">
        <f t="shared" si="225"/>
        <v>8.1428571428571423</v>
      </c>
      <c r="AA778" s="111"/>
      <c r="AB778" s="111" t="str">
        <f t="shared" si="218"/>
        <v>CUMPLIDA</v>
      </c>
      <c r="AC778" s="111" t="str">
        <f t="shared" si="219"/>
        <v>CUMPLIDO</v>
      </c>
      <c r="AD778" s="111" t="str">
        <f t="shared" si="220"/>
        <v>CUMPLIDA PENDIENTE DE REVISIÓN DE LA CGR</v>
      </c>
      <c r="AE778" s="165" t="s">
        <v>566</v>
      </c>
      <c r="AF778" s="98" t="str">
        <f t="shared" si="226"/>
        <v>H3ACSRT17</v>
      </c>
      <c r="AG778" s="78">
        <f t="shared" si="227"/>
        <v>1</v>
      </c>
      <c r="AH778" s="78" t="str">
        <f t="shared" si="228"/>
        <v>H3ACSRT17 - 1</v>
      </c>
      <c r="AI778" s="92">
        <f t="shared" si="229"/>
        <v>5</v>
      </c>
      <c r="AJ778" s="92">
        <f t="shared" si="230"/>
        <v>5</v>
      </c>
      <c r="AK778" s="92" t="str">
        <f t="shared" si="231"/>
        <v>H3ACSRT17.</v>
      </c>
      <c r="AL778" s="92" t="str">
        <f t="shared" si="232"/>
        <v>H3ACSRT17</v>
      </c>
      <c r="AM778" s="83"/>
      <c r="AN778" s="84"/>
      <c r="AO778" s="77"/>
    </row>
    <row r="779" spans="1:41" s="11" customFormat="1" ht="291.95" customHeight="1" x14ac:dyDescent="0.2">
      <c r="A779" s="110">
        <f>IF(ISBLANK(F779),"",COUNTA($F$2:F779))</f>
        <v>580</v>
      </c>
      <c r="B779" s="111">
        <f t="shared" si="234"/>
        <v>778</v>
      </c>
      <c r="C779" s="111">
        <v>2018</v>
      </c>
      <c r="D779" s="111" t="s">
        <v>2496</v>
      </c>
      <c r="E779" s="111" t="s">
        <v>637</v>
      </c>
      <c r="F779" s="111" t="s">
        <v>407</v>
      </c>
      <c r="G779" s="112" t="s">
        <v>595</v>
      </c>
      <c r="H779" s="146" t="s">
        <v>518</v>
      </c>
      <c r="I779" s="146" t="s">
        <v>580</v>
      </c>
      <c r="J779" s="154" t="s">
        <v>573</v>
      </c>
      <c r="K779" s="154" t="s">
        <v>574</v>
      </c>
      <c r="L779" s="111" t="s">
        <v>568</v>
      </c>
      <c r="M779" s="111">
        <v>1</v>
      </c>
      <c r="N779" s="155">
        <v>43467</v>
      </c>
      <c r="O779" s="155">
        <v>43524</v>
      </c>
      <c r="P779" s="118">
        <f t="shared" si="233"/>
        <v>8.1428571428571423</v>
      </c>
      <c r="Q779" s="111" t="s">
        <v>1055</v>
      </c>
      <c r="R779" s="145" t="s">
        <v>1734</v>
      </c>
      <c r="S779" s="111">
        <v>1</v>
      </c>
      <c r="T779" s="154" t="s">
        <v>720</v>
      </c>
      <c r="U779" s="155">
        <v>45198</v>
      </c>
      <c r="V779" s="121">
        <f t="shared" si="221"/>
        <v>55.8</v>
      </c>
      <c r="W779" s="122">
        <f t="shared" si="222"/>
        <v>100</v>
      </c>
      <c r="X779" s="123">
        <f t="shared" si="223"/>
        <v>8.1428571428571423</v>
      </c>
      <c r="Y779" s="123">
        <f t="shared" si="224"/>
        <v>8.1428571428571423</v>
      </c>
      <c r="Z779" s="123">
        <f t="shared" si="225"/>
        <v>8.1428571428571423</v>
      </c>
      <c r="AA779" s="111"/>
      <c r="AB779" s="111" t="str">
        <f t="shared" si="218"/>
        <v>CUMPLIDA</v>
      </c>
      <c r="AC779" s="111" t="str">
        <f t="shared" si="219"/>
        <v>CUMPLIDO</v>
      </c>
      <c r="AD779" s="111" t="str">
        <f t="shared" si="220"/>
        <v>CUMPLIDA PENDIENTE DE REVISIÓN DE LA CGR</v>
      </c>
      <c r="AE779" s="165" t="s">
        <v>566</v>
      </c>
      <c r="AF779" s="98" t="str">
        <f t="shared" si="226"/>
        <v>H4ACSRT17</v>
      </c>
      <c r="AG779" s="78">
        <f t="shared" si="227"/>
        <v>1</v>
      </c>
      <c r="AH779" s="78" t="str">
        <f t="shared" si="228"/>
        <v>H4ACSRT17 - 1</v>
      </c>
      <c r="AI779" s="92">
        <f t="shared" si="229"/>
        <v>5</v>
      </c>
      <c r="AJ779" s="92">
        <f t="shared" si="230"/>
        <v>5</v>
      </c>
      <c r="AK779" s="92" t="str">
        <f t="shared" si="231"/>
        <v>H4ACSRT17.</v>
      </c>
      <c r="AL779" s="92" t="str">
        <f t="shared" si="232"/>
        <v>H4ACSRT17</v>
      </c>
      <c r="AM779" s="83"/>
      <c r="AN779" s="84"/>
      <c r="AO779" s="77"/>
    </row>
    <row r="780" spans="1:41" s="11" customFormat="1" ht="291.95" customHeight="1" x14ac:dyDescent="0.2">
      <c r="A780" s="110">
        <f>IF(ISBLANK(F780),"",COUNTA($F$2:F780))</f>
        <v>581</v>
      </c>
      <c r="B780" s="111">
        <f t="shared" si="234"/>
        <v>779</v>
      </c>
      <c r="C780" s="111">
        <v>2018</v>
      </c>
      <c r="D780" s="111" t="s">
        <v>2496</v>
      </c>
      <c r="E780" s="111" t="s">
        <v>408</v>
      </c>
      <c r="F780" s="111" t="s">
        <v>408</v>
      </c>
      <c r="G780" s="112" t="s">
        <v>597</v>
      </c>
      <c r="H780" s="146" t="s">
        <v>596</v>
      </c>
      <c r="I780" s="146" t="s">
        <v>2058</v>
      </c>
      <c r="J780" s="154" t="s">
        <v>2059</v>
      </c>
      <c r="K780" s="154" t="s">
        <v>2043</v>
      </c>
      <c r="L780" s="111" t="s">
        <v>2017</v>
      </c>
      <c r="M780" s="111">
        <v>1</v>
      </c>
      <c r="N780" s="155">
        <v>45184</v>
      </c>
      <c r="O780" s="155">
        <v>45199</v>
      </c>
      <c r="P780" s="118">
        <f t="shared" si="233"/>
        <v>2.1428571428571428</v>
      </c>
      <c r="Q780" s="111" t="s">
        <v>1055</v>
      </c>
      <c r="R780" s="111" t="s">
        <v>1734</v>
      </c>
      <c r="S780" s="111">
        <v>1</v>
      </c>
      <c r="T780" s="119" t="s">
        <v>2105</v>
      </c>
      <c r="U780" s="155">
        <v>45321</v>
      </c>
      <c r="V780" s="121">
        <f t="shared" si="221"/>
        <v>4.0666666666666664</v>
      </c>
      <c r="W780" s="122">
        <f t="shared" si="222"/>
        <v>100</v>
      </c>
      <c r="X780" s="123">
        <f t="shared" si="223"/>
        <v>2.1428571428571428</v>
      </c>
      <c r="Y780" s="123">
        <f t="shared" si="224"/>
        <v>2.1428571428571428</v>
      </c>
      <c r="Z780" s="123">
        <f t="shared" si="225"/>
        <v>2.1428571428571428</v>
      </c>
      <c r="AA780" s="111"/>
      <c r="AB780" s="111" t="str">
        <f t="shared" si="218"/>
        <v>CUMPLIDA</v>
      </c>
      <c r="AC780" s="111" t="str">
        <f t="shared" si="219"/>
        <v>CUMPLIDO</v>
      </c>
      <c r="AD780" s="111" t="str">
        <f t="shared" si="220"/>
        <v>CUMPLIDA PENDIENTE DE REVISIÓN DE LA CGR</v>
      </c>
      <c r="AE780" s="165" t="s">
        <v>566</v>
      </c>
      <c r="AF780" s="98" t="str">
        <f t="shared" si="226"/>
        <v>H5ACSRT17</v>
      </c>
      <c r="AG780" s="78">
        <f t="shared" si="227"/>
        <v>1</v>
      </c>
      <c r="AH780" s="78" t="str">
        <f t="shared" si="228"/>
        <v>H5ACSRT17 - 1</v>
      </c>
      <c r="AI780" s="92">
        <f t="shared" si="229"/>
        <v>5</v>
      </c>
      <c r="AJ780" s="92">
        <f t="shared" si="230"/>
        <v>5</v>
      </c>
      <c r="AK780" s="92" t="str">
        <f t="shared" si="231"/>
        <v>H5ACSRT17.</v>
      </c>
      <c r="AL780" s="92" t="str">
        <f t="shared" si="232"/>
        <v>H5ACSRT17</v>
      </c>
      <c r="AM780" s="83"/>
      <c r="AN780" s="84"/>
      <c r="AO780" s="77"/>
    </row>
    <row r="781" spans="1:41" s="11" customFormat="1" ht="291.95" customHeight="1" x14ac:dyDescent="0.2">
      <c r="A781" s="110">
        <f>IF(ISBLANK(F781),"",COUNTA($F$2:F781))</f>
        <v>582</v>
      </c>
      <c r="B781" s="111">
        <f t="shared" si="234"/>
        <v>780</v>
      </c>
      <c r="C781" s="111">
        <v>2018</v>
      </c>
      <c r="D781" s="111" t="s">
        <v>2497</v>
      </c>
      <c r="E781" s="111" t="s">
        <v>637</v>
      </c>
      <c r="F781" s="111" t="s">
        <v>407</v>
      </c>
      <c r="G781" s="112" t="s">
        <v>599</v>
      </c>
      <c r="H781" s="146" t="s">
        <v>598</v>
      </c>
      <c r="I781" s="146" t="s">
        <v>519</v>
      </c>
      <c r="J781" s="154" t="s">
        <v>567</v>
      </c>
      <c r="K781" s="154" t="s">
        <v>575</v>
      </c>
      <c r="L781" s="111" t="s">
        <v>568</v>
      </c>
      <c r="M781" s="111">
        <v>1</v>
      </c>
      <c r="N781" s="155">
        <v>43467</v>
      </c>
      <c r="O781" s="155">
        <v>43524</v>
      </c>
      <c r="P781" s="118">
        <f t="shared" si="233"/>
        <v>8.1428571428571423</v>
      </c>
      <c r="Q781" s="111" t="s">
        <v>1055</v>
      </c>
      <c r="R781" s="145" t="s">
        <v>1734</v>
      </c>
      <c r="S781" s="111">
        <v>1</v>
      </c>
      <c r="T781" s="154" t="s">
        <v>720</v>
      </c>
      <c r="U781" s="155">
        <v>45198</v>
      </c>
      <c r="V781" s="121">
        <f t="shared" si="221"/>
        <v>55.8</v>
      </c>
      <c r="W781" s="122">
        <f t="shared" si="222"/>
        <v>100</v>
      </c>
      <c r="X781" s="123">
        <f t="shared" si="223"/>
        <v>8.1428571428571423</v>
      </c>
      <c r="Y781" s="123">
        <f t="shared" si="224"/>
        <v>8.1428571428571423</v>
      </c>
      <c r="Z781" s="123">
        <f t="shared" si="225"/>
        <v>8.1428571428571423</v>
      </c>
      <c r="AA781" s="111"/>
      <c r="AB781" s="111" t="str">
        <f t="shared" si="218"/>
        <v>CUMPLIDA</v>
      </c>
      <c r="AC781" s="111" t="str">
        <f t="shared" si="219"/>
        <v>CUMPLIDO</v>
      </c>
      <c r="AD781" s="111" t="str">
        <f t="shared" si="220"/>
        <v>CUMPLIDA PENDIENTE DE REVISIÓN DE LA CGR</v>
      </c>
      <c r="AE781" s="165" t="s">
        <v>566</v>
      </c>
      <c r="AF781" s="98" t="str">
        <f t="shared" si="226"/>
        <v>H6ACSRT17</v>
      </c>
      <c r="AG781" s="78">
        <f t="shared" si="227"/>
        <v>1</v>
      </c>
      <c r="AH781" s="78" t="str">
        <f t="shared" si="228"/>
        <v>H6ACSRT17 - 1</v>
      </c>
      <c r="AI781" s="92">
        <f t="shared" si="229"/>
        <v>5</v>
      </c>
      <c r="AJ781" s="92">
        <f t="shared" si="230"/>
        <v>5</v>
      </c>
      <c r="AK781" s="92" t="str">
        <f t="shared" si="231"/>
        <v>H6ACSRT17.</v>
      </c>
      <c r="AL781" s="92" t="str">
        <f t="shared" si="232"/>
        <v>H6ACSRT17</v>
      </c>
      <c r="AM781" s="83"/>
      <c r="AN781" s="84"/>
      <c r="AO781" s="77"/>
    </row>
    <row r="782" spans="1:41" s="11" customFormat="1" ht="291.95" customHeight="1" x14ac:dyDescent="0.2">
      <c r="A782" s="110">
        <f>IF(ISBLANK(F782),"",COUNTA($F$2:F782))</f>
        <v>583</v>
      </c>
      <c r="B782" s="111">
        <f t="shared" si="234"/>
        <v>781</v>
      </c>
      <c r="C782" s="111">
        <v>2018</v>
      </c>
      <c r="D782" s="111" t="s">
        <v>2497</v>
      </c>
      <c r="E782" s="111" t="s">
        <v>637</v>
      </c>
      <c r="F782" s="111" t="s">
        <v>407</v>
      </c>
      <c r="G782" s="112" t="s">
        <v>602</v>
      </c>
      <c r="H782" s="146" t="s">
        <v>601</v>
      </c>
      <c r="I782" s="146" t="s">
        <v>520</v>
      </c>
      <c r="J782" s="154" t="s">
        <v>569</v>
      </c>
      <c r="K782" s="154" t="s">
        <v>572</v>
      </c>
      <c r="L782" s="111" t="s">
        <v>571</v>
      </c>
      <c r="M782" s="111">
        <v>1</v>
      </c>
      <c r="N782" s="155">
        <v>43467</v>
      </c>
      <c r="O782" s="155">
        <v>43524</v>
      </c>
      <c r="P782" s="118">
        <f t="shared" si="233"/>
        <v>8.1428571428571423</v>
      </c>
      <c r="Q782" s="111" t="s">
        <v>1055</v>
      </c>
      <c r="R782" s="145" t="s">
        <v>1734</v>
      </c>
      <c r="S782" s="111">
        <v>1</v>
      </c>
      <c r="T782" s="154" t="s">
        <v>720</v>
      </c>
      <c r="U782" s="155">
        <v>45517</v>
      </c>
      <c r="V782" s="121">
        <f t="shared" si="221"/>
        <v>66.433333333333337</v>
      </c>
      <c r="W782" s="122">
        <f t="shared" si="222"/>
        <v>100</v>
      </c>
      <c r="X782" s="123">
        <f t="shared" si="223"/>
        <v>8.1428571428571423</v>
      </c>
      <c r="Y782" s="123">
        <f t="shared" si="224"/>
        <v>8.1428571428571423</v>
      </c>
      <c r="Z782" s="123">
        <f t="shared" si="225"/>
        <v>8.1428571428571423</v>
      </c>
      <c r="AA782" s="111"/>
      <c r="AB782" s="111" t="str">
        <f t="shared" si="218"/>
        <v>CUMPLIDA</v>
      </c>
      <c r="AC782" s="111" t="str">
        <f t="shared" si="219"/>
        <v>CUMPLIDO</v>
      </c>
      <c r="AD782" s="111" t="str">
        <f t="shared" si="220"/>
        <v>CUMPLIDA PENDIENTE DE REVISIÓN DE LA CGR</v>
      </c>
      <c r="AE782" s="165" t="s">
        <v>566</v>
      </c>
      <c r="AF782" s="98" t="str">
        <f t="shared" si="226"/>
        <v>H8ACSRT17</v>
      </c>
      <c r="AG782" s="78">
        <f t="shared" si="227"/>
        <v>1</v>
      </c>
      <c r="AH782" s="78" t="str">
        <f t="shared" si="228"/>
        <v>H8ACSRT17 - 1</v>
      </c>
      <c r="AI782" s="92">
        <f t="shared" si="229"/>
        <v>5</v>
      </c>
      <c r="AJ782" s="92">
        <f t="shared" si="230"/>
        <v>5</v>
      </c>
      <c r="AK782" s="92" t="str">
        <f t="shared" si="231"/>
        <v>H8ACSRT17.</v>
      </c>
      <c r="AL782" s="92" t="str">
        <f t="shared" si="232"/>
        <v>H8ACSRT17</v>
      </c>
      <c r="AM782" s="83"/>
      <c r="AN782" s="84"/>
      <c r="AO782" s="77"/>
    </row>
    <row r="783" spans="1:41" s="11" customFormat="1" ht="291.95" customHeight="1" x14ac:dyDescent="0.2">
      <c r="A783" s="110">
        <f>IF(ISBLANK(F783),"",COUNTA($F$2:F783))</f>
        <v>584</v>
      </c>
      <c r="B783" s="111">
        <f t="shared" si="234"/>
        <v>782</v>
      </c>
      <c r="C783" s="111">
        <v>2018</v>
      </c>
      <c r="D783" s="111" t="s">
        <v>2497</v>
      </c>
      <c r="E783" s="111" t="s">
        <v>637</v>
      </c>
      <c r="F783" s="111" t="s">
        <v>407</v>
      </c>
      <c r="G783" s="112" t="s">
        <v>603</v>
      </c>
      <c r="H783" s="146" t="s">
        <v>600</v>
      </c>
      <c r="I783" s="146" t="s">
        <v>521</v>
      </c>
      <c r="J783" s="154" t="s">
        <v>555</v>
      </c>
      <c r="K783" s="154" t="s">
        <v>559</v>
      </c>
      <c r="L783" s="111" t="s">
        <v>568</v>
      </c>
      <c r="M783" s="111">
        <v>1</v>
      </c>
      <c r="N783" s="155">
        <v>43467</v>
      </c>
      <c r="O783" s="155">
        <v>43524</v>
      </c>
      <c r="P783" s="118">
        <f t="shared" si="233"/>
        <v>8.1428571428571423</v>
      </c>
      <c r="Q783" s="111" t="s">
        <v>1055</v>
      </c>
      <c r="R783" s="145" t="s">
        <v>1734</v>
      </c>
      <c r="S783" s="111">
        <v>1</v>
      </c>
      <c r="T783" s="154" t="s">
        <v>720</v>
      </c>
      <c r="U783" s="155">
        <v>45198</v>
      </c>
      <c r="V783" s="121">
        <f t="shared" si="221"/>
        <v>55.8</v>
      </c>
      <c r="W783" s="122">
        <f t="shared" si="222"/>
        <v>100</v>
      </c>
      <c r="X783" s="123">
        <f t="shared" si="223"/>
        <v>8.1428571428571423</v>
      </c>
      <c r="Y783" s="123">
        <f t="shared" si="224"/>
        <v>8.1428571428571423</v>
      </c>
      <c r="Z783" s="123">
        <f t="shared" si="225"/>
        <v>8.1428571428571423</v>
      </c>
      <c r="AA783" s="111"/>
      <c r="AB783" s="111" t="str">
        <f t="shared" si="218"/>
        <v>CUMPLIDA</v>
      </c>
      <c r="AC783" s="111" t="str">
        <f t="shared" si="219"/>
        <v>CUMPLIDO</v>
      </c>
      <c r="AD783" s="111" t="str">
        <f t="shared" si="220"/>
        <v>CUMPLIDA PENDIENTE DE REVISIÓN DE LA CGR</v>
      </c>
      <c r="AE783" s="165" t="s">
        <v>566</v>
      </c>
      <c r="AF783" s="98" t="str">
        <f t="shared" si="226"/>
        <v>H9ACSRT17</v>
      </c>
      <c r="AG783" s="78">
        <f t="shared" si="227"/>
        <v>1</v>
      </c>
      <c r="AH783" s="78" t="str">
        <f t="shared" si="228"/>
        <v>H9ACSRT17 - 1</v>
      </c>
      <c r="AI783" s="92">
        <f t="shared" si="229"/>
        <v>5</v>
      </c>
      <c r="AJ783" s="92">
        <f t="shared" si="230"/>
        <v>5</v>
      </c>
      <c r="AK783" s="92" t="str">
        <f t="shared" si="231"/>
        <v>H9ACSRT17.</v>
      </c>
      <c r="AL783" s="92" t="str">
        <f t="shared" si="232"/>
        <v>H9ACSRT17</v>
      </c>
      <c r="AM783" s="83"/>
      <c r="AN783" s="84"/>
      <c r="AO783" s="77"/>
    </row>
    <row r="784" spans="1:41" s="11" customFormat="1" ht="291.95" customHeight="1" x14ac:dyDescent="0.2">
      <c r="A784" s="110">
        <f>IF(ISBLANK(F784),"",COUNTA($F$2:F784))</f>
        <v>585</v>
      </c>
      <c r="B784" s="111">
        <f t="shared" si="234"/>
        <v>783</v>
      </c>
      <c r="C784" s="111">
        <v>2018</v>
      </c>
      <c r="D784" s="111" t="s">
        <v>2501</v>
      </c>
      <c r="E784" s="111" t="s">
        <v>637</v>
      </c>
      <c r="F784" s="111" t="s">
        <v>407</v>
      </c>
      <c r="G784" s="112" t="s">
        <v>594</v>
      </c>
      <c r="H784" s="146" t="s">
        <v>522</v>
      </c>
      <c r="I784" s="146" t="s">
        <v>523</v>
      </c>
      <c r="J784" s="154" t="s">
        <v>2040</v>
      </c>
      <c r="K784" s="154" t="s">
        <v>2021</v>
      </c>
      <c r="L784" s="111" t="s">
        <v>1679</v>
      </c>
      <c r="M784" s="111">
        <v>2</v>
      </c>
      <c r="N784" s="155">
        <v>45139</v>
      </c>
      <c r="O784" s="155">
        <v>45230</v>
      </c>
      <c r="P784" s="118">
        <f t="shared" si="233"/>
        <v>13</v>
      </c>
      <c r="Q784" s="111" t="s">
        <v>1055</v>
      </c>
      <c r="R784" s="111" t="s">
        <v>1734</v>
      </c>
      <c r="S784" s="111">
        <v>2</v>
      </c>
      <c r="T784" s="119" t="s">
        <v>2105</v>
      </c>
      <c r="U784" s="155">
        <v>45289</v>
      </c>
      <c r="V784" s="121">
        <f t="shared" si="221"/>
        <v>1.9666666666666666</v>
      </c>
      <c r="W784" s="122">
        <f t="shared" si="222"/>
        <v>100</v>
      </c>
      <c r="X784" s="123">
        <f t="shared" si="223"/>
        <v>13</v>
      </c>
      <c r="Y784" s="123">
        <f t="shared" si="224"/>
        <v>13</v>
      </c>
      <c r="Z784" s="123">
        <f t="shared" si="225"/>
        <v>13</v>
      </c>
      <c r="AA784" s="111"/>
      <c r="AB784" s="111" t="str">
        <f t="shared" si="218"/>
        <v>CUMPLIDA</v>
      </c>
      <c r="AC784" s="111" t="str">
        <f t="shared" si="219"/>
        <v>CUMPLIDO</v>
      </c>
      <c r="AD784" s="111" t="str">
        <f t="shared" si="220"/>
        <v>CUMPLIDA PENDIENTE DE REVISIÓN DE LA CGR</v>
      </c>
      <c r="AE784" s="165" t="s">
        <v>566</v>
      </c>
      <c r="AF784" s="98" t="str">
        <f t="shared" si="226"/>
        <v>H10ACSRT17</v>
      </c>
      <c r="AG784" s="78">
        <f t="shared" si="227"/>
        <v>1</v>
      </c>
      <c r="AH784" s="78" t="str">
        <f t="shared" si="228"/>
        <v>H10ACSRT17 - 1</v>
      </c>
      <c r="AI784" s="92">
        <f t="shared" si="229"/>
        <v>5</v>
      </c>
      <c r="AJ784" s="92">
        <f t="shared" si="230"/>
        <v>5</v>
      </c>
      <c r="AK784" s="92" t="str">
        <f t="shared" si="231"/>
        <v>H10ACSRT17.</v>
      </c>
      <c r="AL784" s="92" t="str">
        <f t="shared" si="232"/>
        <v>H10ACSRT17</v>
      </c>
      <c r="AM784" s="83"/>
      <c r="AN784" s="84"/>
      <c r="AO784" s="77"/>
    </row>
    <row r="785" spans="1:41" s="11" customFormat="1" ht="291.95" customHeight="1" x14ac:dyDescent="0.2">
      <c r="A785" s="110">
        <f>IF(ISBLANK(F785),"",COUNTA($F$2:F785))</f>
        <v>586</v>
      </c>
      <c r="B785" s="111">
        <f t="shared" si="234"/>
        <v>784</v>
      </c>
      <c r="C785" s="111">
        <v>2018</v>
      </c>
      <c r="D785" s="111" t="s">
        <v>2497</v>
      </c>
      <c r="E785" s="111" t="s">
        <v>408</v>
      </c>
      <c r="F785" s="111" t="s">
        <v>408</v>
      </c>
      <c r="G785" s="112" t="s">
        <v>604</v>
      </c>
      <c r="H785" s="146" t="s">
        <v>524</v>
      </c>
      <c r="I785" s="146" t="s">
        <v>525</v>
      </c>
      <c r="J785" s="154" t="s">
        <v>583</v>
      </c>
      <c r="K785" s="154" t="s">
        <v>588</v>
      </c>
      <c r="L785" s="111" t="s">
        <v>563</v>
      </c>
      <c r="M785" s="111">
        <v>2</v>
      </c>
      <c r="N785" s="155">
        <v>43467</v>
      </c>
      <c r="O785" s="155">
        <v>43524</v>
      </c>
      <c r="P785" s="118">
        <f t="shared" si="233"/>
        <v>8.1428571428571423</v>
      </c>
      <c r="Q785" s="111" t="s">
        <v>1055</v>
      </c>
      <c r="R785" s="145" t="s">
        <v>1734</v>
      </c>
      <c r="S785" s="111">
        <v>2</v>
      </c>
      <c r="T785" s="154" t="s">
        <v>720</v>
      </c>
      <c r="U785" s="155">
        <v>45527</v>
      </c>
      <c r="V785" s="121">
        <f t="shared" si="221"/>
        <v>66.766666666666666</v>
      </c>
      <c r="W785" s="122">
        <f t="shared" si="222"/>
        <v>100</v>
      </c>
      <c r="X785" s="123">
        <f t="shared" si="223"/>
        <v>8.1428571428571423</v>
      </c>
      <c r="Y785" s="123">
        <f t="shared" si="224"/>
        <v>8.1428571428571423</v>
      </c>
      <c r="Z785" s="123">
        <f t="shared" si="225"/>
        <v>8.1428571428571423</v>
      </c>
      <c r="AA785" s="111"/>
      <c r="AB785" s="111" t="str">
        <f t="shared" si="218"/>
        <v>CUMPLIDA</v>
      </c>
      <c r="AC785" s="111" t="str">
        <f t="shared" si="219"/>
        <v>CUMPLIDO</v>
      </c>
      <c r="AD785" s="111" t="str">
        <f t="shared" si="220"/>
        <v>CUMPLIDA PENDIENTE DE REVISIÓN DE LA CGR</v>
      </c>
      <c r="AE785" s="165" t="s">
        <v>566</v>
      </c>
      <c r="AF785" s="98" t="str">
        <f t="shared" si="226"/>
        <v>H11ACSRT17</v>
      </c>
      <c r="AG785" s="78">
        <f t="shared" si="227"/>
        <v>1</v>
      </c>
      <c r="AH785" s="78" t="str">
        <f t="shared" si="228"/>
        <v>H11ACSRT17 - 1</v>
      </c>
      <c r="AI785" s="92">
        <f t="shared" si="229"/>
        <v>5</v>
      </c>
      <c r="AJ785" s="92">
        <f t="shared" si="230"/>
        <v>5</v>
      </c>
      <c r="AK785" s="92" t="str">
        <f t="shared" si="231"/>
        <v>H11ACSRT17.</v>
      </c>
      <c r="AL785" s="92" t="str">
        <f t="shared" si="232"/>
        <v>H11ACSRT17</v>
      </c>
      <c r="AM785" s="83"/>
      <c r="AN785" s="84"/>
      <c r="AO785" s="77"/>
    </row>
    <row r="786" spans="1:41" s="11" customFormat="1" ht="291.95" customHeight="1" x14ac:dyDescent="0.2">
      <c r="A786" s="110">
        <f>IF(ISBLANK(F786),"",COUNTA($F$2:F786))</f>
        <v>587</v>
      </c>
      <c r="B786" s="111">
        <f t="shared" si="234"/>
        <v>785</v>
      </c>
      <c r="C786" s="111">
        <v>2018</v>
      </c>
      <c r="D786" s="111" t="s">
        <v>2496</v>
      </c>
      <c r="E786" s="111" t="s">
        <v>637</v>
      </c>
      <c r="F786" s="111" t="s">
        <v>407</v>
      </c>
      <c r="G786" s="112" t="s">
        <v>605</v>
      </c>
      <c r="H786" s="146" t="s">
        <v>526</v>
      </c>
      <c r="I786" s="146" t="s">
        <v>527</v>
      </c>
      <c r="J786" s="154" t="s">
        <v>584</v>
      </c>
      <c r="K786" s="154" t="s">
        <v>588</v>
      </c>
      <c r="L786" s="111" t="s">
        <v>563</v>
      </c>
      <c r="M786" s="111">
        <v>2</v>
      </c>
      <c r="N786" s="155">
        <v>43467</v>
      </c>
      <c r="O786" s="155">
        <v>43524</v>
      </c>
      <c r="P786" s="118">
        <f t="shared" si="233"/>
        <v>8.1428571428571423</v>
      </c>
      <c r="Q786" s="111" t="s">
        <v>1055</v>
      </c>
      <c r="R786" s="145" t="s">
        <v>1734</v>
      </c>
      <c r="S786" s="111">
        <v>2</v>
      </c>
      <c r="T786" s="154" t="s">
        <v>720</v>
      </c>
      <c r="U786" s="155">
        <v>45527</v>
      </c>
      <c r="V786" s="121">
        <f t="shared" si="221"/>
        <v>66.766666666666666</v>
      </c>
      <c r="W786" s="122">
        <f t="shared" si="222"/>
        <v>100</v>
      </c>
      <c r="X786" s="123">
        <f t="shared" si="223"/>
        <v>8.1428571428571423</v>
      </c>
      <c r="Y786" s="123">
        <f t="shared" si="224"/>
        <v>8.1428571428571423</v>
      </c>
      <c r="Z786" s="123">
        <f t="shared" si="225"/>
        <v>8.1428571428571423</v>
      </c>
      <c r="AA786" s="111"/>
      <c r="AB786" s="111" t="str">
        <f t="shared" si="218"/>
        <v>CUMPLIDA</v>
      </c>
      <c r="AC786" s="111" t="str">
        <f t="shared" si="219"/>
        <v>CUMPLIDO</v>
      </c>
      <c r="AD786" s="111" t="str">
        <f t="shared" si="220"/>
        <v>CUMPLIDA PENDIENTE DE REVISIÓN DE LA CGR</v>
      </c>
      <c r="AE786" s="165" t="s">
        <v>566</v>
      </c>
      <c r="AF786" s="98" t="str">
        <f t="shared" si="226"/>
        <v>H12ACSRT17</v>
      </c>
      <c r="AG786" s="78">
        <f t="shared" si="227"/>
        <v>1</v>
      </c>
      <c r="AH786" s="78" t="str">
        <f t="shared" si="228"/>
        <v>H12ACSRT17 - 1</v>
      </c>
      <c r="AI786" s="92">
        <f t="shared" si="229"/>
        <v>5</v>
      </c>
      <c r="AJ786" s="92">
        <f t="shared" si="230"/>
        <v>5</v>
      </c>
      <c r="AK786" s="92" t="str">
        <f t="shared" si="231"/>
        <v>H12ACSRT17.</v>
      </c>
      <c r="AL786" s="92" t="str">
        <f t="shared" si="232"/>
        <v>H12ACSRT17</v>
      </c>
      <c r="AM786" s="83"/>
      <c r="AN786" s="84"/>
      <c r="AO786" s="77"/>
    </row>
    <row r="787" spans="1:41" s="11" customFormat="1" ht="291.95" customHeight="1" x14ac:dyDescent="0.2">
      <c r="A787" s="110">
        <f>IF(ISBLANK(F787),"",COUNTA($F$2:F787))</f>
        <v>588</v>
      </c>
      <c r="B787" s="111">
        <f t="shared" si="234"/>
        <v>786</v>
      </c>
      <c r="C787" s="111">
        <v>2018</v>
      </c>
      <c r="D787" s="111" t="s">
        <v>2496</v>
      </c>
      <c r="E787" s="111" t="s">
        <v>408</v>
      </c>
      <c r="F787" s="111" t="s">
        <v>408</v>
      </c>
      <c r="G787" s="112" t="s">
        <v>605</v>
      </c>
      <c r="H787" s="146" t="s">
        <v>528</v>
      </c>
      <c r="I787" s="146" t="s">
        <v>529</v>
      </c>
      <c r="J787" s="154" t="s">
        <v>576</v>
      </c>
      <c r="K787" s="154" t="s">
        <v>560</v>
      </c>
      <c r="L787" s="111" t="s">
        <v>563</v>
      </c>
      <c r="M787" s="111">
        <v>1</v>
      </c>
      <c r="N787" s="155">
        <v>43467</v>
      </c>
      <c r="O787" s="155">
        <v>43524</v>
      </c>
      <c r="P787" s="118">
        <f t="shared" si="233"/>
        <v>8.1428571428571423</v>
      </c>
      <c r="Q787" s="111" t="s">
        <v>1055</v>
      </c>
      <c r="R787" s="145" t="s">
        <v>1734</v>
      </c>
      <c r="S787" s="111">
        <v>1</v>
      </c>
      <c r="T787" s="154" t="s">
        <v>720</v>
      </c>
      <c r="U787" s="155">
        <v>45517</v>
      </c>
      <c r="V787" s="121">
        <f t="shared" si="221"/>
        <v>66.433333333333337</v>
      </c>
      <c r="W787" s="122">
        <f t="shared" si="222"/>
        <v>100</v>
      </c>
      <c r="X787" s="123">
        <f t="shared" si="223"/>
        <v>8.1428571428571423</v>
      </c>
      <c r="Y787" s="123">
        <f t="shared" si="224"/>
        <v>8.1428571428571423</v>
      </c>
      <c r="Z787" s="123">
        <f t="shared" si="225"/>
        <v>8.1428571428571423</v>
      </c>
      <c r="AA787" s="111"/>
      <c r="AB787" s="111" t="str">
        <f t="shared" si="218"/>
        <v>CUMPLIDA</v>
      </c>
      <c r="AC787" s="111" t="str">
        <f t="shared" si="219"/>
        <v>CUMPLIDO</v>
      </c>
      <c r="AD787" s="111" t="str">
        <f t="shared" si="220"/>
        <v>CUMPLIDA PENDIENTE DE REVISIÓN DE LA CGR</v>
      </c>
      <c r="AE787" s="165" t="s">
        <v>566</v>
      </c>
      <c r="AF787" s="98" t="str">
        <f t="shared" si="226"/>
        <v>H13ACSRT17</v>
      </c>
      <c r="AG787" s="78">
        <f t="shared" si="227"/>
        <v>1</v>
      </c>
      <c r="AH787" s="78" t="str">
        <f t="shared" si="228"/>
        <v>H13ACSRT17 - 1</v>
      </c>
      <c r="AI787" s="92">
        <f t="shared" si="229"/>
        <v>5</v>
      </c>
      <c r="AJ787" s="92">
        <f t="shared" si="230"/>
        <v>5</v>
      </c>
      <c r="AK787" s="92" t="str">
        <f t="shared" si="231"/>
        <v>H13ACSRT17.</v>
      </c>
      <c r="AL787" s="92" t="str">
        <f t="shared" si="232"/>
        <v>H13ACSRT17</v>
      </c>
      <c r="AM787" s="83"/>
      <c r="AN787" s="84"/>
      <c r="AO787" s="77"/>
    </row>
    <row r="788" spans="1:41" s="11" customFormat="1" ht="291.95" customHeight="1" x14ac:dyDescent="0.2">
      <c r="A788" s="110">
        <f>IF(ISBLANK(F788),"",COUNTA($F$2:F788))</f>
        <v>589</v>
      </c>
      <c r="B788" s="111">
        <f t="shared" si="234"/>
        <v>787</v>
      </c>
      <c r="C788" s="111">
        <v>2018</v>
      </c>
      <c r="D788" s="111" t="s">
        <v>2498</v>
      </c>
      <c r="E788" s="111" t="s">
        <v>637</v>
      </c>
      <c r="F788" s="111" t="s">
        <v>407</v>
      </c>
      <c r="G788" s="112" t="s">
        <v>606</v>
      </c>
      <c r="H788" s="146" t="s">
        <v>530</v>
      </c>
      <c r="I788" s="146" t="s">
        <v>2513</v>
      </c>
      <c r="J788" s="154" t="s">
        <v>577</v>
      </c>
      <c r="K788" s="154" t="s">
        <v>570</v>
      </c>
      <c r="L788" s="111" t="s">
        <v>571</v>
      </c>
      <c r="M788" s="111">
        <v>1</v>
      </c>
      <c r="N788" s="155">
        <v>43467</v>
      </c>
      <c r="O788" s="155">
        <v>43524</v>
      </c>
      <c r="P788" s="118">
        <f t="shared" si="233"/>
        <v>8.1428571428571423</v>
      </c>
      <c r="Q788" s="111" t="s">
        <v>1055</v>
      </c>
      <c r="R788" s="145" t="s">
        <v>1734</v>
      </c>
      <c r="S788" s="111">
        <v>1</v>
      </c>
      <c r="T788" s="154" t="s">
        <v>720</v>
      </c>
      <c r="U788" s="155">
        <v>45517</v>
      </c>
      <c r="V788" s="121">
        <f t="shared" si="221"/>
        <v>66.433333333333337</v>
      </c>
      <c r="W788" s="122">
        <f t="shared" si="222"/>
        <v>100</v>
      </c>
      <c r="X788" s="123">
        <f t="shared" si="223"/>
        <v>8.1428571428571423</v>
      </c>
      <c r="Y788" s="123">
        <f t="shared" si="224"/>
        <v>8.1428571428571423</v>
      </c>
      <c r="Z788" s="123">
        <f t="shared" si="225"/>
        <v>8.1428571428571423</v>
      </c>
      <c r="AA788" s="111"/>
      <c r="AB788" s="111" t="str">
        <f t="shared" si="218"/>
        <v>CUMPLIDA</v>
      </c>
      <c r="AC788" s="111" t="str">
        <f t="shared" si="219"/>
        <v>CUMPLIDO</v>
      </c>
      <c r="AD788" s="111" t="str">
        <f t="shared" si="220"/>
        <v>CUMPLIDA PENDIENTE DE REVISIÓN DE LA CGR</v>
      </c>
      <c r="AE788" s="165" t="s">
        <v>566</v>
      </c>
      <c r="AF788" s="98" t="str">
        <f t="shared" si="226"/>
        <v>H14ACSRT17</v>
      </c>
      <c r="AG788" s="78">
        <f t="shared" si="227"/>
        <v>1</v>
      </c>
      <c r="AH788" s="78" t="str">
        <f t="shared" si="228"/>
        <v>H14ACSRT17 - 1</v>
      </c>
      <c r="AI788" s="92">
        <f t="shared" si="229"/>
        <v>5</v>
      </c>
      <c r="AJ788" s="92">
        <f t="shared" si="230"/>
        <v>5</v>
      </c>
      <c r="AK788" s="92" t="str">
        <f t="shared" si="231"/>
        <v>H14ACSRT17.</v>
      </c>
      <c r="AL788" s="92" t="str">
        <f t="shared" si="232"/>
        <v>H14ACSRT17</v>
      </c>
      <c r="AM788" s="83"/>
      <c r="AN788" s="84"/>
      <c r="AO788" s="77"/>
    </row>
    <row r="789" spans="1:41" s="11" customFormat="1" ht="291.95" customHeight="1" x14ac:dyDescent="0.2">
      <c r="A789" s="110">
        <f>IF(ISBLANK(F789),"",COUNTA($F$2:F789))</f>
        <v>590</v>
      </c>
      <c r="B789" s="111">
        <f t="shared" si="234"/>
        <v>788</v>
      </c>
      <c r="C789" s="111">
        <v>2018</v>
      </c>
      <c r="D789" s="111" t="s">
        <v>2501</v>
      </c>
      <c r="E789" s="111" t="s">
        <v>408</v>
      </c>
      <c r="F789" s="111" t="s">
        <v>408</v>
      </c>
      <c r="G789" s="112" t="s">
        <v>594</v>
      </c>
      <c r="H789" s="146" t="s">
        <v>2060</v>
      </c>
      <c r="I789" s="146" t="s">
        <v>531</v>
      </c>
      <c r="J789" s="154" t="s">
        <v>2062</v>
      </c>
      <c r="K789" s="154" t="s">
        <v>2063</v>
      </c>
      <c r="L789" s="111" t="s">
        <v>2064</v>
      </c>
      <c r="M789" s="111">
        <v>1</v>
      </c>
      <c r="N789" s="155">
        <v>45181</v>
      </c>
      <c r="O789" s="155">
        <v>45230</v>
      </c>
      <c r="P789" s="118">
        <f t="shared" si="233"/>
        <v>7</v>
      </c>
      <c r="Q789" s="111" t="s">
        <v>1055</v>
      </c>
      <c r="R789" s="111" t="s">
        <v>1734</v>
      </c>
      <c r="S789" s="111">
        <v>1</v>
      </c>
      <c r="T789" s="119" t="s">
        <v>2105</v>
      </c>
      <c r="U789" s="155">
        <v>45517</v>
      </c>
      <c r="V789" s="121">
        <f t="shared" si="221"/>
        <v>9.5666666666666664</v>
      </c>
      <c r="W789" s="122">
        <f t="shared" si="222"/>
        <v>100</v>
      </c>
      <c r="X789" s="123">
        <f t="shared" si="223"/>
        <v>7</v>
      </c>
      <c r="Y789" s="123">
        <f t="shared" si="224"/>
        <v>7</v>
      </c>
      <c r="Z789" s="123">
        <f t="shared" si="225"/>
        <v>7</v>
      </c>
      <c r="AA789" s="111"/>
      <c r="AB789" s="111" t="str">
        <f t="shared" si="218"/>
        <v>CUMPLIDA</v>
      </c>
      <c r="AC789" s="111" t="str">
        <f t="shared" si="219"/>
        <v>CUMPLIDO</v>
      </c>
      <c r="AD789" s="111" t="str">
        <f t="shared" si="220"/>
        <v>CUMPLIDA PENDIENTE DE REVISIÓN DE LA CGR</v>
      </c>
      <c r="AE789" s="165" t="s">
        <v>566</v>
      </c>
      <c r="AF789" s="98" t="str">
        <f t="shared" si="226"/>
        <v>H15ACSRT17</v>
      </c>
      <c r="AG789" s="78">
        <f t="shared" si="227"/>
        <v>1</v>
      </c>
      <c r="AH789" s="78" t="str">
        <f t="shared" si="228"/>
        <v>H15ACSRT17 - 1</v>
      </c>
      <c r="AI789" s="92">
        <f t="shared" si="229"/>
        <v>5</v>
      </c>
      <c r="AJ789" s="92">
        <f t="shared" si="230"/>
        <v>5</v>
      </c>
      <c r="AK789" s="92" t="str">
        <f t="shared" si="231"/>
        <v>H15ACSRT17.</v>
      </c>
      <c r="AL789" s="92" t="str">
        <f t="shared" si="232"/>
        <v>H15ACSRT17</v>
      </c>
      <c r="AM789" s="83"/>
      <c r="AN789" s="84"/>
      <c r="AO789" s="77"/>
    </row>
    <row r="790" spans="1:41" s="11" customFormat="1" ht="291.95" customHeight="1" x14ac:dyDescent="0.2">
      <c r="A790" s="110" t="str">
        <f>IF(ISBLANK(F790),"",COUNTA($F$2:F790))</f>
        <v/>
      </c>
      <c r="B790" s="111">
        <f t="shared" si="234"/>
        <v>789</v>
      </c>
      <c r="C790" s="111">
        <v>2018</v>
      </c>
      <c r="D790" s="111" t="s">
        <v>2501</v>
      </c>
      <c r="E790" s="111"/>
      <c r="F790" s="111"/>
      <c r="G790" s="112" t="s">
        <v>594</v>
      </c>
      <c r="H790" s="146" t="s">
        <v>2061</v>
      </c>
      <c r="I790" s="146" t="s">
        <v>531</v>
      </c>
      <c r="J790" s="154" t="s">
        <v>2529</v>
      </c>
      <c r="K790" s="154" t="s">
        <v>2065</v>
      </c>
      <c r="L790" s="111" t="s">
        <v>2066</v>
      </c>
      <c r="M790" s="111">
        <v>1</v>
      </c>
      <c r="N790" s="155">
        <v>45181</v>
      </c>
      <c r="O790" s="155">
        <v>45230</v>
      </c>
      <c r="P790" s="118">
        <f t="shared" si="233"/>
        <v>7</v>
      </c>
      <c r="Q790" s="111" t="s">
        <v>1055</v>
      </c>
      <c r="R790" s="111" t="s">
        <v>1734</v>
      </c>
      <c r="S790" s="111">
        <v>1</v>
      </c>
      <c r="T790" s="119" t="s">
        <v>2105</v>
      </c>
      <c r="U790" s="155">
        <v>45519</v>
      </c>
      <c r="V790" s="121">
        <f t="shared" si="221"/>
        <v>9.6333333333333329</v>
      </c>
      <c r="W790" s="122">
        <f t="shared" si="222"/>
        <v>100</v>
      </c>
      <c r="X790" s="123">
        <f t="shared" si="223"/>
        <v>7</v>
      </c>
      <c r="Y790" s="123">
        <f t="shared" si="224"/>
        <v>7</v>
      </c>
      <c r="Z790" s="123">
        <f t="shared" si="225"/>
        <v>7</v>
      </c>
      <c r="AA790" s="111"/>
      <c r="AB790" s="111" t="str">
        <f t="shared" si="218"/>
        <v>CUMPLIDA</v>
      </c>
      <c r="AC790" s="111" t="str">
        <f t="shared" si="219"/>
        <v/>
      </c>
      <c r="AD790" s="111" t="str">
        <f t="shared" si="220"/>
        <v>CUMPLIDA PENDIENTE DE REVISIÓN DE LA CGR</v>
      </c>
      <c r="AE790" s="165" t="s">
        <v>566</v>
      </c>
      <c r="AF790" s="98" t="str">
        <f t="shared" si="226"/>
        <v>H15ACSRT17</v>
      </c>
      <c r="AG790" s="78">
        <f t="shared" si="227"/>
        <v>2</v>
      </c>
      <c r="AH790" s="78" t="str">
        <f t="shared" si="228"/>
        <v>H15ACSRT17 - 2</v>
      </c>
      <c r="AI790" s="92">
        <f t="shared" si="229"/>
        <v>5</v>
      </c>
      <c r="AJ790" s="92">
        <f t="shared" si="230"/>
        <v>5</v>
      </c>
      <c r="AK790" s="92" t="str">
        <f t="shared" si="231"/>
        <v>H15ACSRT17.</v>
      </c>
      <c r="AL790" s="92" t="str">
        <f t="shared" si="232"/>
        <v>H15ACSRT17</v>
      </c>
      <c r="AM790" s="83"/>
      <c r="AN790" s="84"/>
      <c r="AO790" s="77"/>
    </row>
    <row r="791" spans="1:41" s="11" customFormat="1" ht="291.95" customHeight="1" x14ac:dyDescent="0.2">
      <c r="A791" s="110">
        <f>IF(ISBLANK(F791),"",COUNTA($F$2:F791))</f>
        <v>591</v>
      </c>
      <c r="B791" s="111">
        <f t="shared" si="234"/>
        <v>790</v>
      </c>
      <c r="C791" s="111">
        <v>2018</v>
      </c>
      <c r="D791" s="111" t="s">
        <v>2500</v>
      </c>
      <c r="E791" s="111" t="s">
        <v>408</v>
      </c>
      <c r="F791" s="111" t="s">
        <v>408</v>
      </c>
      <c r="G791" s="112" t="s">
        <v>607</v>
      </c>
      <c r="H791" s="154" t="s">
        <v>532</v>
      </c>
      <c r="I791" s="154" t="s">
        <v>533</v>
      </c>
      <c r="J791" s="154" t="s">
        <v>3372</v>
      </c>
      <c r="K791" s="154" t="s">
        <v>3373</v>
      </c>
      <c r="L791" s="111" t="s">
        <v>3374</v>
      </c>
      <c r="M791" s="111">
        <v>2</v>
      </c>
      <c r="N791" s="155">
        <v>45566</v>
      </c>
      <c r="O791" s="155">
        <v>45657</v>
      </c>
      <c r="P791" s="118">
        <f t="shared" si="233"/>
        <v>13</v>
      </c>
      <c r="Q791" s="111" t="s">
        <v>1055</v>
      </c>
      <c r="R791" s="145" t="s">
        <v>1734</v>
      </c>
      <c r="S791" s="111">
        <v>0</v>
      </c>
      <c r="T791" s="154" t="s">
        <v>3458</v>
      </c>
      <c r="U791" s="155"/>
      <c r="V791" s="121">
        <f t="shared" si="221"/>
        <v>-1521.9</v>
      </c>
      <c r="W791" s="122">
        <f t="shared" si="222"/>
        <v>0</v>
      </c>
      <c r="X791" s="123">
        <f t="shared" si="223"/>
        <v>0</v>
      </c>
      <c r="Y791" s="123">
        <f t="shared" si="224"/>
        <v>0</v>
      </c>
      <c r="Z791" s="123">
        <f t="shared" si="225"/>
        <v>13</v>
      </c>
      <c r="AA791" s="111" t="s">
        <v>3366</v>
      </c>
      <c r="AB791" s="111" t="str">
        <f t="shared" si="218"/>
        <v>PRÓXIMA A VENCER</v>
      </c>
      <c r="AC791" s="111" t="str">
        <f t="shared" si="219"/>
        <v>PRÓXIMO A VENCER</v>
      </c>
      <c r="AD791" s="111" t="str">
        <f t="shared" si="220"/>
        <v>EN EJECUCIÓN</v>
      </c>
      <c r="AE791" s="165" t="s">
        <v>566</v>
      </c>
      <c r="AF791" s="98" t="str">
        <f t="shared" si="226"/>
        <v>H17ACSRT17</v>
      </c>
      <c r="AG791" s="78">
        <f t="shared" si="227"/>
        <v>1</v>
      </c>
      <c r="AH791" s="78" t="str">
        <f t="shared" si="228"/>
        <v>H17ACSRT17 - 1</v>
      </c>
      <c r="AI791" s="92">
        <f t="shared" si="229"/>
        <v>2</v>
      </c>
      <c r="AJ791" s="92">
        <f t="shared" si="230"/>
        <v>2</v>
      </c>
      <c r="AK791" s="92" t="str">
        <f t="shared" si="231"/>
        <v>H17ACSRT17.</v>
      </c>
      <c r="AL791" s="92" t="str">
        <f t="shared" si="232"/>
        <v>H17ACSRT17</v>
      </c>
      <c r="AM791" s="83"/>
      <c r="AN791" s="84"/>
      <c r="AO791" s="77"/>
    </row>
    <row r="792" spans="1:41" s="11" customFormat="1" ht="291.95" customHeight="1" x14ac:dyDescent="0.2">
      <c r="A792" s="110">
        <f>IF(ISBLANK(F792),"",COUNTA($F$2:F792))</f>
        <v>592</v>
      </c>
      <c r="B792" s="111">
        <f t="shared" si="234"/>
        <v>791</v>
      </c>
      <c r="C792" s="111">
        <v>2018</v>
      </c>
      <c r="D792" s="111" t="s">
        <v>2498</v>
      </c>
      <c r="E792" s="111" t="s">
        <v>637</v>
      </c>
      <c r="F792" s="111" t="s">
        <v>407</v>
      </c>
      <c r="G792" s="112" t="s">
        <v>608</v>
      </c>
      <c r="H792" s="146" t="s">
        <v>534</v>
      </c>
      <c r="I792" s="146" t="s">
        <v>535</v>
      </c>
      <c r="J792" s="154" t="s">
        <v>567</v>
      </c>
      <c r="K792" s="154" t="s">
        <v>578</v>
      </c>
      <c r="L792" s="111" t="s">
        <v>571</v>
      </c>
      <c r="M792" s="111">
        <v>1</v>
      </c>
      <c r="N792" s="155">
        <v>43467</v>
      </c>
      <c r="O792" s="155">
        <v>43524</v>
      </c>
      <c r="P792" s="118">
        <f t="shared" si="233"/>
        <v>8.1428571428571423</v>
      </c>
      <c r="Q792" s="111" t="s">
        <v>1055</v>
      </c>
      <c r="R792" s="145" t="s">
        <v>1734</v>
      </c>
      <c r="S792" s="111">
        <v>1</v>
      </c>
      <c r="T792" s="154" t="s">
        <v>720</v>
      </c>
      <c r="U792" s="155">
        <v>45198</v>
      </c>
      <c r="V792" s="121">
        <f t="shared" si="221"/>
        <v>55.8</v>
      </c>
      <c r="W792" s="122">
        <f t="shared" si="222"/>
        <v>100</v>
      </c>
      <c r="X792" s="123">
        <f t="shared" si="223"/>
        <v>8.1428571428571423</v>
      </c>
      <c r="Y792" s="123">
        <f t="shared" si="224"/>
        <v>8.1428571428571423</v>
      </c>
      <c r="Z792" s="123">
        <f t="shared" si="225"/>
        <v>8.1428571428571423</v>
      </c>
      <c r="AA792" s="111"/>
      <c r="AB792" s="111" t="str">
        <f t="shared" si="218"/>
        <v>CUMPLIDA</v>
      </c>
      <c r="AC792" s="111" t="str">
        <f t="shared" si="219"/>
        <v>CUMPLIDO</v>
      </c>
      <c r="AD792" s="111" t="str">
        <f t="shared" si="220"/>
        <v>CUMPLIDA PENDIENTE DE REVISIÓN DE LA CGR</v>
      </c>
      <c r="AE792" s="165" t="s">
        <v>566</v>
      </c>
      <c r="AF792" s="98" t="str">
        <f t="shared" si="226"/>
        <v>H19ACSRT17</v>
      </c>
      <c r="AG792" s="78">
        <f t="shared" si="227"/>
        <v>1</v>
      </c>
      <c r="AH792" s="78" t="str">
        <f t="shared" si="228"/>
        <v>H19ACSRT17 - 1</v>
      </c>
      <c r="AI792" s="92">
        <f t="shared" si="229"/>
        <v>5</v>
      </c>
      <c r="AJ792" s="92">
        <f t="shared" si="230"/>
        <v>5</v>
      </c>
      <c r="AK792" s="92" t="str">
        <f t="shared" si="231"/>
        <v>H19ACSRT17.</v>
      </c>
      <c r="AL792" s="92" t="str">
        <f t="shared" si="232"/>
        <v>H19ACSRT17</v>
      </c>
      <c r="AM792" s="83"/>
      <c r="AN792" s="84"/>
      <c r="AO792" s="77"/>
    </row>
    <row r="793" spans="1:41" s="11" customFormat="1" ht="291.95" customHeight="1" x14ac:dyDescent="0.2">
      <c r="A793" s="110">
        <f>IF(ISBLANK(F793),"",COUNTA($F$2:F793))</f>
        <v>593</v>
      </c>
      <c r="B793" s="111">
        <f t="shared" si="234"/>
        <v>792</v>
      </c>
      <c r="C793" s="111">
        <v>2018</v>
      </c>
      <c r="D793" s="111" t="s">
        <v>2498</v>
      </c>
      <c r="E793" s="111" t="s">
        <v>637</v>
      </c>
      <c r="F793" s="111" t="s">
        <v>407</v>
      </c>
      <c r="G793" s="112" t="s">
        <v>606</v>
      </c>
      <c r="H793" s="146" t="s">
        <v>536</v>
      </c>
      <c r="I793" s="146" t="s">
        <v>537</v>
      </c>
      <c r="J793" s="154" t="s">
        <v>3372</v>
      </c>
      <c r="K793" s="154" t="s">
        <v>3373</v>
      </c>
      <c r="L793" s="111" t="s">
        <v>3374</v>
      </c>
      <c r="M793" s="111">
        <v>2</v>
      </c>
      <c r="N793" s="155">
        <v>45566</v>
      </c>
      <c r="O793" s="155">
        <v>45657</v>
      </c>
      <c r="P793" s="118">
        <f t="shared" si="233"/>
        <v>13</v>
      </c>
      <c r="Q793" s="111" t="s">
        <v>1055</v>
      </c>
      <c r="R793" s="145" t="s">
        <v>1734</v>
      </c>
      <c r="S793" s="111">
        <v>0</v>
      </c>
      <c r="T793" s="146" t="s">
        <v>3459</v>
      </c>
      <c r="U793" s="155"/>
      <c r="V793" s="121">
        <f t="shared" si="221"/>
        <v>-1521.9</v>
      </c>
      <c r="W793" s="122">
        <f t="shared" si="222"/>
        <v>0</v>
      </c>
      <c r="X793" s="123">
        <f t="shared" si="223"/>
        <v>0</v>
      </c>
      <c r="Y793" s="123">
        <f t="shared" si="224"/>
        <v>0</v>
      </c>
      <c r="Z793" s="123">
        <f t="shared" si="225"/>
        <v>13</v>
      </c>
      <c r="AA793" s="111" t="s">
        <v>3366</v>
      </c>
      <c r="AB793" s="111" t="str">
        <f t="shared" si="218"/>
        <v>PRÓXIMA A VENCER</v>
      </c>
      <c r="AC793" s="111" t="str">
        <f t="shared" si="219"/>
        <v>PRÓXIMO A VENCER</v>
      </c>
      <c r="AD793" s="111" t="str">
        <f t="shared" si="220"/>
        <v>EN EJECUCIÓN</v>
      </c>
      <c r="AE793" s="165" t="s">
        <v>566</v>
      </c>
      <c r="AF793" s="98" t="str">
        <f t="shared" si="226"/>
        <v>H20ACSRT17</v>
      </c>
      <c r="AG793" s="78">
        <f t="shared" si="227"/>
        <v>1</v>
      </c>
      <c r="AH793" s="78" t="str">
        <f t="shared" si="228"/>
        <v>H20ACSRT17 - 1</v>
      </c>
      <c r="AI793" s="92">
        <f t="shared" si="229"/>
        <v>2</v>
      </c>
      <c r="AJ793" s="92">
        <f t="shared" si="230"/>
        <v>2</v>
      </c>
      <c r="AK793" s="92" t="str">
        <f t="shared" si="231"/>
        <v>H20ACSRT17.</v>
      </c>
      <c r="AL793" s="92" t="str">
        <f t="shared" si="232"/>
        <v>H20ACSRT17</v>
      </c>
      <c r="AM793" s="83"/>
      <c r="AN793" s="84"/>
      <c r="AO793" s="77"/>
    </row>
    <row r="794" spans="1:41" s="11" customFormat="1" ht="291.95" customHeight="1" x14ac:dyDescent="0.2">
      <c r="A794" s="110">
        <f>IF(ISBLANK(F794),"",COUNTA($F$2:F794))</f>
        <v>594</v>
      </c>
      <c r="B794" s="111">
        <f t="shared" si="234"/>
        <v>793</v>
      </c>
      <c r="C794" s="111">
        <v>2018</v>
      </c>
      <c r="D794" s="111" t="s">
        <v>2501</v>
      </c>
      <c r="E794" s="111" t="s">
        <v>637</v>
      </c>
      <c r="F794" s="111" t="s">
        <v>407</v>
      </c>
      <c r="G794" s="112" t="s">
        <v>609</v>
      </c>
      <c r="H794" s="146" t="s">
        <v>2067</v>
      </c>
      <c r="I794" s="146" t="s">
        <v>2069</v>
      </c>
      <c r="J794" s="154" t="s">
        <v>2062</v>
      </c>
      <c r="K794" s="154" t="s">
        <v>2063</v>
      </c>
      <c r="L794" s="111" t="s">
        <v>2064</v>
      </c>
      <c r="M794" s="111">
        <v>1</v>
      </c>
      <c r="N794" s="155">
        <v>45181</v>
      </c>
      <c r="O794" s="155">
        <v>45230</v>
      </c>
      <c r="P794" s="118">
        <f t="shared" si="233"/>
        <v>7</v>
      </c>
      <c r="Q794" s="111" t="s">
        <v>1055</v>
      </c>
      <c r="R794" s="111" t="s">
        <v>1734</v>
      </c>
      <c r="S794" s="111">
        <v>1</v>
      </c>
      <c r="T794" s="119" t="s">
        <v>2105</v>
      </c>
      <c r="U794" s="155">
        <v>45517</v>
      </c>
      <c r="V794" s="121">
        <f t="shared" si="221"/>
        <v>9.5666666666666664</v>
      </c>
      <c r="W794" s="122">
        <f t="shared" si="222"/>
        <v>100</v>
      </c>
      <c r="X794" s="123">
        <f t="shared" si="223"/>
        <v>7</v>
      </c>
      <c r="Y794" s="123">
        <f t="shared" si="224"/>
        <v>7</v>
      </c>
      <c r="Z794" s="123">
        <f t="shared" si="225"/>
        <v>7</v>
      </c>
      <c r="AA794" s="111"/>
      <c r="AB794" s="111" t="str">
        <f t="shared" si="218"/>
        <v>CUMPLIDA</v>
      </c>
      <c r="AC794" s="111" t="str">
        <f t="shared" si="219"/>
        <v>CUMPLIDO</v>
      </c>
      <c r="AD794" s="111" t="str">
        <f t="shared" si="220"/>
        <v>CUMPLIDA PENDIENTE DE REVISIÓN DE LA CGR</v>
      </c>
      <c r="AE794" s="165" t="s">
        <v>566</v>
      </c>
      <c r="AF794" s="98" t="str">
        <f t="shared" si="226"/>
        <v>H21ACSRT17</v>
      </c>
      <c r="AG794" s="78">
        <f t="shared" si="227"/>
        <v>1</v>
      </c>
      <c r="AH794" s="78" t="str">
        <f t="shared" si="228"/>
        <v>H21ACSRT17 - 1</v>
      </c>
      <c r="AI794" s="92">
        <f t="shared" si="229"/>
        <v>5</v>
      </c>
      <c r="AJ794" s="92">
        <f t="shared" si="230"/>
        <v>5</v>
      </c>
      <c r="AK794" s="92" t="str">
        <f t="shared" si="231"/>
        <v>H21ACSRT17.</v>
      </c>
      <c r="AL794" s="92" t="str">
        <f t="shared" si="232"/>
        <v>H21ACSRT17</v>
      </c>
      <c r="AM794" s="83"/>
      <c r="AN794" s="84"/>
      <c r="AO794" s="77"/>
    </row>
    <row r="795" spans="1:41" s="11" customFormat="1" ht="291.95" customHeight="1" x14ac:dyDescent="0.2">
      <c r="A795" s="110" t="str">
        <f>IF(ISBLANK(F795),"",COUNTA($F$2:F795))</f>
        <v/>
      </c>
      <c r="B795" s="111">
        <f t="shared" si="234"/>
        <v>794</v>
      </c>
      <c r="C795" s="111">
        <v>2018</v>
      </c>
      <c r="D795" s="111" t="s">
        <v>2501</v>
      </c>
      <c r="E795" s="111"/>
      <c r="F795" s="111"/>
      <c r="G795" s="112" t="s">
        <v>609</v>
      </c>
      <c r="H795" s="146" t="s">
        <v>2068</v>
      </c>
      <c r="I795" s="146" t="s">
        <v>2069</v>
      </c>
      <c r="J795" s="154" t="s">
        <v>2529</v>
      </c>
      <c r="K795" s="154" t="s">
        <v>2065</v>
      </c>
      <c r="L795" s="111" t="s">
        <v>2066</v>
      </c>
      <c r="M795" s="111">
        <v>1</v>
      </c>
      <c r="N795" s="155">
        <v>45181</v>
      </c>
      <c r="O795" s="155">
        <v>45230</v>
      </c>
      <c r="P795" s="118">
        <f t="shared" si="233"/>
        <v>7</v>
      </c>
      <c r="Q795" s="111" t="s">
        <v>1055</v>
      </c>
      <c r="R795" s="111" t="s">
        <v>1734</v>
      </c>
      <c r="S795" s="111">
        <v>1</v>
      </c>
      <c r="T795" s="119" t="s">
        <v>2105</v>
      </c>
      <c r="U795" s="155">
        <v>45519</v>
      </c>
      <c r="V795" s="121">
        <f t="shared" si="221"/>
        <v>9.6333333333333329</v>
      </c>
      <c r="W795" s="122">
        <f t="shared" si="222"/>
        <v>100</v>
      </c>
      <c r="X795" s="123">
        <f t="shared" si="223"/>
        <v>7</v>
      </c>
      <c r="Y795" s="123">
        <f t="shared" si="224"/>
        <v>7</v>
      </c>
      <c r="Z795" s="123">
        <f t="shared" si="225"/>
        <v>7</v>
      </c>
      <c r="AA795" s="111"/>
      <c r="AB795" s="111" t="str">
        <f t="shared" si="218"/>
        <v>CUMPLIDA</v>
      </c>
      <c r="AC795" s="111" t="str">
        <f t="shared" si="219"/>
        <v/>
      </c>
      <c r="AD795" s="111" t="str">
        <f t="shared" si="220"/>
        <v>CUMPLIDA PENDIENTE DE REVISIÓN DE LA CGR</v>
      </c>
      <c r="AE795" s="165" t="s">
        <v>566</v>
      </c>
      <c r="AF795" s="98" t="str">
        <f t="shared" si="226"/>
        <v>H21ACSRT17</v>
      </c>
      <c r="AG795" s="78">
        <f t="shared" si="227"/>
        <v>2</v>
      </c>
      <c r="AH795" s="78" t="str">
        <f t="shared" si="228"/>
        <v>H21ACSRT17 - 2</v>
      </c>
      <c r="AI795" s="92">
        <f t="shared" si="229"/>
        <v>5</v>
      </c>
      <c r="AJ795" s="92">
        <f t="shared" si="230"/>
        <v>5</v>
      </c>
      <c r="AK795" s="92" t="str">
        <f t="shared" si="231"/>
        <v>H21ACSRT17.</v>
      </c>
      <c r="AL795" s="92" t="str">
        <f t="shared" si="232"/>
        <v>H21ACSRT17</v>
      </c>
      <c r="AM795" s="83"/>
      <c r="AN795" s="84"/>
      <c r="AO795" s="77"/>
    </row>
    <row r="796" spans="1:41" s="11" customFormat="1" ht="291.95" customHeight="1" x14ac:dyDescent="0.2">
      <c r="A796" s="110">
        <f>IF(ISBLANK(F796),"",COUNTA($F$2:F796))</f>
        <v>595</v>
      </c>
      <c r="B796" s="111">
        <f t="shared" si="234"/>
        <v>795</v>
      </c>
      <c r="C796" s="111">
        <v>2018</v>
      </c>
      <c r="D796" s="111" t="s">
        <v>2501</v>
      </c>
      <c r="E796" s="111" t="s">
        <v>637</v>
      </c>
      <c r="F796" s="111" t="s">
        <v>407</v>
      </c>
      <c r="G796" s="112" t="s">
        <v>610</v>
      </c>
      <c r="H796" s="146" t="s">
        <v>538</v>
      </c>
      <c r="I796" s="146" t="s">
        <v>539</v>
      </c>
      <c r="J796" s="154" t="s">
        <v>557</v>
      </c>
      <c r="K796" s="154" t="s">
        <v>581</v>
      </c>
      <c r="L796" s="111" t="s">
        <v>564</v>
      </c>
      <c r="M796" s="111">
        <v>12</v>
      </c>
      <c r="N796" s="155">
        <v>43467</v>
      </c>
      <c r="O796" s="155">
        <v>43827</v>
      </c>
      <c r="P796" s="118">
        <f t="shared" si="233"/>
        <v>51.428571428571431</v>
      </c>
      <c r="Q796" s="111" t="s">
        <v>1051</v>
      </c>
      <c r="R796" s="145" t="s">
        <v>1721</v>
      </c>
      <c r="S796" s="111">
        <v>12</v>
      </c>
      <c r="T796" s="154" t="s">
        <v>720</v>
      </c>
      <c r="U796" s="155">
        <v>44379</v>
      </c>
      <c r="V796" s="121">
        <f t="shared" si="221"/>
        <v>18.399999999999999</v>
      </c>
      <c r="W796" s="122">
        <f t="shared" si="222"/>
        <v>100</v>
      </c>
      <c r="X796" s="123">
        <f t="shared" si="223"/>
        <v>51.428571428571431</v>
      </c>
      <c r="Y796" s="123">
        <f t="shared" si="224"/>
        <v>51.428571428571431</v>
      </c>
      <c r="Z796" s="123">
        <f t="shared" si="225"/>
        <v>51.428571428571431</v>
      </c>
      <c r="AA796" s="111"/>
      <c r="AB796" s="111" t="str">
        <f t="shared" si="218"/>
        <v>CUMPLIDA</v>
      </c>
      <c r="AC796" s="111" t="str">
        <f t="shared" si="219"/>
        <v>CUMPLIDO</v>
      </c>
      <c r="AD796" s="111" t="str">
        <f t="shared" si="220"/>
        <v>CUMPLIDA PENDIENTE DE REVISIÓN DE LA CGR</v>
      </c>
      <c r="AE796" s="165" t="s">
        <v>566</v>
      </c>
      <c r="AF796" s="98" t="str">
        <f t="shared" si="226"/>
        <v>H22ACSRT17</v>
      </c>
      <c r="AG796" s="78">
        <f t="shared" si="227"/>
        <v>1</v>
      </c>
      <c r="AH796" s="78" t="str">
        <f t="shared" si="228"/>
        <v>H22ACSRT17 - 1</v>
      </c>
      <c r="AI796" s="92">
        <f t="shared" si="229"/>
        <v>5</v>
      </c>
      <c r="AJ796" s="92">
        <f t="shared" si="230"/>
        <v>5</v>
      </c>
      <c r="AK796" s="92" t="str">
        <f t="shared" si="231"/>
        <v>H22ACSRT17.</v>
      </c>
      <c r="AL796" s="92" t="str">
        <f t="shared" si="232"/>
        <v>H22ACSRT17</v>
      </c>
      <c r="AM796" s="83"/>
      <c r="AN796" s="84"/>
      <c r="AO796" s="77"/>
    </row>
    <row r="797" spans="1:41" s="11" customFormat="1" ht="291.95" customHeight="1" x14ac:dyDescent="0.2">
      <c r="A797" s="110">
        <f>IF(ISBLANK(F797),"",COUNTA($F$2:F797))</f>
        <v>596</v>
      </c>
      <c r="B797" s="111">
        <f t="shared" si="234"/>
        <v>796</v>
      </c>
      <c r="C797" s="111">
        <v>2018</v>
      </c>
      <c r="D797" s="111" t="s">
        <v>2498</v>
      </c>
      <c r="E797" s="111" t="s">
        <v>408</v>
      </c>
      <c r="F797" s="111" t="s">
        <v>408</v>
      </c>
      <c r="G797" s="112" t="s">
        <v>611</v>
      </c>
      <c r="H797" s="146" t="s">
        <v>540</v>
      </c>
      <c r="I797" s="146" t="s">
        <v>541</v>
      </c>
      <c r="J797" s="154" t="s">
        <v>2070</v>
      </c>
      <c r="K797" s="154" t="s">
        <v>2071</v>
      </c>
      <c r="L797" s="111" t="s">
        <v>2072</v>
      </c>
      <c r="M797" s="111">
        <v>1</v>
      </c>
      <c r="N797" s="155">
        <v>45178</v>
      </c>
      <c r="O797" s="155">
        <v>45230</v>
      </c>
      <c r="P797" s="118">
        <f t="shared" si="233"/>
        <v>7.4285714285714288</v>
      </c>
      <c r="Q797" s="111" t="s">
        <v>1055</v>
      </c>
      <c r="R797" s="111" t="s">
        <v>1734</v>
      </c>
      <c r="S797" s="111">
        <v>0</v>
      </c>
      <c r="T797" s="119" t="s">
        <v>2105</v>
      </c>
      <c r="U797" s="155"/>
      <c r="V797" s="121">
        <f t="shared" si="221"/>
        <v>-1507.6666666666667</v>
      </c>
      <c r="W797" s="122">
        <f t="shared" si="222"/>
        <v>0</v>
      </c>
      <c r="X797" s="123">
        <f t="shared" si="223"/>
        <v>0</v>
      </c>
      <c r="Y797" s="123">
        <f t="shared" si="224"/>
        <v>0</v>
      </c>
      <c r="Z797" s="123">
        <f t="shared" si="225"/>
        <v>7.4285714285714288</v>
      </c>
      <c r="AA797" s="111"/>
      <c r="AB797" s="111" t="str">
        <f t="shared" si="218"/>
        <v>VENCIDA</v>
      </c>
      <c r="AC797" s="111" t="str">
        <f t="shared" si="219"/>
        <v>VENCIDO</v>
      </c>
      <c r="AD797" s="111" t="str">
        <f t="shared" si="220"/>
        <v>VENCIDA</v>
      </c>
      <c r="AE797" s="165" t="s">
        <v>566</v>
      </c>
      <c r="AF797" s="98" t="str">
        <f t="shared" si="226"/>
        <v>H23ACSRT17</v>
      </c>
      <c r="AG797" s="78">
        <f t="shared" si="227"/>
        <v>1</v>
      </c>
      <c r="AH797" s="78" t="str">
        <f t="shared" si="228"/>
        <v>H23ACSRT17 - 1</v>
      </c>
      <c r="AI797" s="92">
        <f t="shared" si="229"/>
        <v>1</v>
      </c>
      <c r="AJ797" s="92">
        <f t="shared" si="230"/>
        <v>1</v>
      </c>
      <c r="AK797" s="92" t="str">
        <f t="shared" si="231"/>
        <v>H23ACSRT17.</v>
      </c>
      <c r="AL797" s="92" t="str">
        <f t="shared" si="232"/>
        <v>H23ACSRT17</v>
      </c>
      <c r="AM797" s="83"/>
      <c r="AN797" s="84"/>
      <c r="AO797" s="77"/>
    </row>
    <row r="798" spans="1:41" s="11" customFormat="1" ht="291.95" customHeight="1" x14ac:dyDescent="0.2">
      <c r="A798" s="110">
        <f>IF(ISBLANK(F798),"",COUNTA($F$2:F798))</f>
        <v>597</v>
      </c>
      <c r="B798" s="111">
        <f t="shared" si="234"/>
        <v>797</v>
      </c>
      <c r="C798" s="111">
        <v>2018</v>
      </c>
      <c r="D798" s="111" t="s">
        <v>2501</v>
      </c>
      <c r="E798" s="111" t="s">
        <v>637</v>
      </c>
      <c r="F798" s="111" t="s">
        <v>407</v>
      </c>
      <c r="G798" s="112" t="s">
        <v>612</v>
      </c>
      <c r="H798" s="146" t="s">
        <v>542</v>
      </c>
      <c r="I798" s="146" t="s">
        <v>543</v>
      </c>
      <c r="J798" s="154" t="s">
        <v>582</v>
      </c>
      <c r="K798" s="154" t="s">
        <v>589</v>
      </c>
      <c r="L798" s="111" t="s">
        <v>565</v>
      </c>
      <c r="M798" s="111">
        <v>1</v>
      </c>
      <c r="N798" s="155">
        <v>43467</v>
      </c>
      <c r="O798" s="155">
        <v>43524</v>
      </c>
      <c r="P798" s="118">
        <f t="shared" si="233"/>
        <v>8.1428571428571423</v>
      </c>
      <c r="Q798" s="111" t="s">
        <v>1055</v>
      </c>
      <c r="R798" s="145" t="s">
        <v>1734</v>
      </c>
      <c r="S798" s="111">
        <v>0</v>
      </c>
      <c r="T798" s="154" t="s">
        <v>720</v>
      </c>
      <c r="U798" s="155"/>
      <c r="V798" s="121">
        <f t="shared" si="221"/>
        <v>-1450.8</v>
      </c>
      <c r="W798" s="122">
        <f t="shared" si="222"/>
        <v>0</v>
      </c>
      <c r="X798" s="123">
        <f t="shared" si="223"/>
        <v>0</v>
      </c>
      <c r="Y798" s="123">
        <f t="shared" si="224"/>
        <v>0</v>
      </c>
      <c r="Z798" s="123">
        <f t="shared" si="225"/>
        <v>8.1428571428571423</v>
      </c>
      <c r="AA798" s="111"/>
      <c r="AB798" s="111" t="str">
        <f t="shared" si="218"/>
        <v>VENCIDA</v>
      </c>
      <c r="AC798" s="111" t="str">
        <f t="shared" si="219"/>
        <v>VENCIDO</v>
      </c>
      <c r="AD798" s="111" t="str">
        <f t="shared" si="220"/>
        <v>VENCIDA</v>
      </c>
      <c r="AE798" s="165" t="s">
        <v>566</v>
      </c>
      <c r="AF798" s="98" t="str">
        <f t="shared" si="226"/>
        <v>H24ACSRT17</v>
      </c>
      <c r="AG798" s="78">
        <f t="shared" si="227"/>
        <v>1</v>
      </c>
      <c r="AH798" s="78" t="str">
        <f t="shared" si="228"/>
        <v>H24ACSRT17 - 1</v>
      </c>
      <c r="AI798" s="92">
        <f t="shared" si="229"/>
        <v>1</v>
      </c>
      <c r="AJ798" s="92">
        <f t="shared" si="230"/>
        <v>1</v>
      </c>
      <c r="AK798" s="92" t="str">
        <f t="shared" si="231"/>
        <v>H24ACSRT17.</v>
      </c>
      <c r="AL798" s="92" t="str">
        <f t="shared" si="232"/>
        <v>H24ACSRT17</v>
      </c>
      <c r="AM798" s="83"/>
      <c r="AN798" s="84"/>
      <c r="AO798" s="77"/>
    </row>
    <row r="799" spans="1:41" s="11" customFormat="1" ht="291.95" customHeight="1" x14ac:dyDescent="0.2">
      <c r="A799" s="110">
        <f>IF(ISBLANK(F799),"",COUNTA($F$2:F799))</f>
        <v>598</v>
      </c>
      <c r="B799" s="111">
        <f t="shared" si="234"/>
        <v>798</v>
      </c>
      <c r="C799" s="111">
        <v>2018</v>
      </c>
      <c r="D799" s="111" t="s">
        <v>2501</v>
      </c>
      <c r="E799" s="111" t="s">
        <v>637</v>
      </c>
      <c r="F799" s="111" t="s">
        <v>407</v>
      </c>
      <c r="G799" s="112" t="s">
        <v>613</v>
      </c>
      <c r="H799" s="146" t="s">
        <v>544</v>
      </c>
      <c r="I799" s="146" t="s">
        <v>545</v>
      </c>
      <c r="J799" s="154" t="s">
        <v>3508</v>
      </c>
      <c r="K799" s="154" t="s">
        <v>3509</v>
      </c>
      <c r="L799" s="111" t="s">
        <v>3510</v>
      </c>
      <c r="M799" s="111">
        <v>1</v>
      </c>
      <c r="N799" s="155">
        <v>45636</v>
      </c>
      <c r="O799" s="155">
        <v>45838</v>
      </c>
      <c r="P799" s="118">
        <f t="shared" si="233"/>
        <v>28.857142857142858</v>
      </c>
      <c r="Q799" s="111" t="s">
        <v>3511</v>
      </c>
      <c r="R799" s="111" t="s">
        <v>3512</v>
      </c>
      <c r="S799" s="111">
        <v>0</v>
      </c>
      <c r="T799" s="119" t="s">
        <v>3514</v>
      </c>
      <c r="U799" s="155"/>
      <c r="V799" s="121">
        <f t="shared" si="221"/>
        <v>-1527.9333333333334</v>
      </c>
      <c r="W799" s="122">
        <f t="shared" si="222"/>
        <v>0</v>
      </c>
      <c r="X799" s="123">
        <f t="shared" si="223"/>
        <v>0</v>
      </c>
      <c r="Y799" s="123">
        <f t="shared" si="224"/>
        <v>0</v>
      </c>
      <c r="Z799" s="123">
        <f t="shared" si="225"/>
        <v>0</v>
      </c>
      <c r="AA799" s="111"/>
      <c r="AB799" s="111" t="str">
        <f t="shared" si="218"/>
        <v>EN TERMINO</v>
      </c>
      <c r="AC799" s="111" t="str">
        <f t="shared" si="219"/>
        <v>EN TERMINO</v>
      </c>
      <c r="AD799" s="111" t="str">
        <f t="shared" si="220"/>
        <v>EN EJECUCIÓN</v>
      </c>
      <c r="AE799" s="165" t="s">
        <v>566</v>
      </c>
      <c r="AF799" s="98" t="str">
        <f t="shared" si="226"/>
        <v>H25ACSRT17</v>
      </c>
      <c r="AG799" s="78">
        <f t="shared" si="227"/>
        <v>1</v>
      </c>
      <c r="AH799" s="78" t="str">
        <f t="shared" si="228"/>
        <v>H25ACSRT17 - 1</v>
      </c>
      <c r="AI799" s="92">
        <f t="shared" si="229"/>
        <v>3</v>
      </c>
      <c r="AJ799" s="92">
        <f t="shared" si="230"/>
        <v>3</v>
      </c>
      <c r="AK799" s="92" t="str">
        <f t="shared" si="231"/>
        <v>H25ACSRT17.</v>
      </c>
      <c r="AL799" s="92" t="str">
        <f t="shared" si="232"/>
        <v>H25ACSRT17</v>
      </c>
      <c r="AM799" s="83"/>
      <c r="AN799" s="84"/>
      <c r="AO799" s="77"/>
    </row>
    <row r="800" spans="1:41" s="11" customFormat="1" ht="291.95" customHeight="1" x14ac:dyDescent="0.2">
      <c r="A800" s="110">
        <f>IF(ISBLANK(F800),"",COUNTA($F$2:F800))</f>
        <v>599</v>
      </c>
      <c r="B800" s="111">
        <f t="shared" si="234"/>
        <v>799</v>
      </c>
      <c r="C800" s="111">
        <v>2018</v>
      </c>
      <c r="D800" s="111" t="s">
        <v>2496</v>
      </c>
      <c r="E800" s="111" t="s">
        <v>408</v>
      </c>
      <c r="F800" s="111" t="s">
        <v>408</v>
      </c>
      <c r="G800" s="112" t="s">
        <v>614</v>
      </c>
      <c r="H800" s="146" t="s">
        <v>546</v>
      </c>
      <c r="I800" s="146" t="s">
        <v>547</v>
      </c>
      <c r="J800" s="154" t="s">
        <v>585</v>
      </c>
      <c r="K800" s="154" t="s">
        <v>561</v>
      </c>
      <c r="L800" s="111" t="s">
        <v>563</v>
      </c>
      <c r="M800" s="111">
        <v>2</v>
      </c>
      <c r="N800" s="155">
        <v>43467</v>
      </c>
      <c r="O800" s="155">
        <v>43524</v>
      </c>
      <c r="P800" s="118">
        <f t="shared" si="233"/>
        <v>8.1428571428571423</v>
      </c>
      <c r="Q800" s="111" t="s">
        <v>1055</v>
      </c>
      <c r="R800" s="145" t="s">
        <v>1734</v>
      </c>
      <c r="S800" s="111">
        <v>2</v>
      </c>
      <c r="T800" s="154" t="s">
        <v>720</v>
      </c>
      <c r="U800" s="155">
        <v>45527</v>
      </c>
      <c r="V800" s="121">
        <f t="shared" si="221"/>
        <v>66.766666666666666</v>
      </c>
      <c r="W800" s="122">
        <f t="shared" si="222"/>
        <v>100</v>
      </c>
      <c r="X800" s="123">
        <f t="shared" si="223"/>
        <v>8.1428571428571423</v>
      </c>
      <c r="Y800" s="123">
        <f t="shared" si="224"/>
        <v>8.1428571428571423</v>
      </c>
      <c r="Z800" s="123">
        <f t="shared" si="225"/>
        <v>8.1428571428571423</v>
      </c>
      <c r="AA800" s="111"/>
      <c r="AB800" s="111" t="str">
        <f t="shared" si="218"/>
        <v>CUMPLIDA</v>
      </c>
      <c r="AC800" s="111" t="str">
        <f t="shared" si="219"/>
        <v>CUMPLIDO</v>
      </c>
      <c r="AD800" s="111" t="str">
        <f t="shared" si="220"/>
        <v>CUMPLIDA PENDIENTE DE REVISIÓN DE LA CGR</v>
      </c>
      <c r="AE800" s="165" t="s">
        <v>566</v>
      </c>
      <c r="AF800" s="98" t="str">
        <f t="shared" si="226"/>
        <v>H26ACSRT17</v>
      </c>
      <c r="AG800" s="78">
        <f t="shared" si="227"/>
        <v>1</v>
      </c>
      <c r="AH800" s="78" t="str">
        <f t="shared" si="228"/>
        <v>H26ACSRT17 - 1</v>
      </c>
      <c r="AI800" s="92">
        <f t="shared" si="229"/>
        <v>5</v>
      </c>
      <c r="AJ800" s="92">
        <f t="shared" si="230"/>
        <v>5</v>
      </c>
      <c r="AK800" s="92" t="str">
        <f t="shared" si="231"/>
        <v>H26ACSRT17.</v>
      </c>
      <c r="AL800" s="92" t="str">
        <f t="shared" si="232"/>
        <v>H26ACSRT17</v>
      </c>
      <c r="AM800" s="83"/>
      <c r="AN800" s="84"/>
      <c r="AO800" s="77"/>
    </row>
    <row r="801" spans="1:41" s="11" customFormat="1" ht="291.95" customHeight="1" x14ac:dyDescent="0.2">
      <c r="A801" s="110">
        <f>IF(ISBLANK(F801),"",COUNTA($F$2:F801))</f>
        <v>600</v>
      </c>
      <c r="B801" s="111">
        <f t="shared" si="234"/>
        <v>800</v>
      </c>
      <c r="C801" s="111">
        <v>2018</v>
      </c>
      <c r="D801" s="111" t="s">
        <v>2498</v>
      </c>
      <c r="E801" s="111" t="s">
        <v>408</v>
      </c>
      <c r="F801" s="111" t="s">
        <v>408</v>
      </c>
      <c r="G801" s="112" t="s">
        <v>611</v>
      </c>
      <c r="H801" s="146" t="s">
        <v>548</v>
      </c>
      <c r="I801" s="146" t="s">
        <v>549</v>
      </c>
      <c r="J801" s="154" t="s">
        <v>586</v>
      </c>
      <c r="K801" s="154" t="s">
        <v>590</v>
      </c>
      <c r="L801" s="111" t="s">
        <v>563</v>
      </c>
      <c r="M801" s="111">
        <v>2</v>
      </c>
      <c r="N801" s="155">
        <v>43467</v>
      </c>
      <c r="O801" s="155">
        <v>43524</v>
      </c>
      <c r="P801" s="118">
        <f t="shared" si="233"/>
        <v>8.1428571428571423</v>
      </c>
      <c r="Q801" s="111" t="s">
        <v>1055</v>
      </c>
      <c r="R801" s="145" t="s">
        <v>1734</v>
      </c>
      <c r="S801" s="111">
        <v>2</v>
      </c>
      <c r="T801" s="154" t="s">
        <v>720</v>
      </c>
      <c r="U801" s="155">
        <v>45527</v>
      </c>
      <c r="V801" s="121">
        <f t="shared" si="221"/>
        <v>66.766666666666666</v>
      </c>
      <c r="W801" s="122">
        <f t="shared" si="222"/>
        <v>100</v>
      </c>
      <c r="X801" s="123">
        <f t="shared" si="223"/>
        <v>8.1428571428571423</v>
      </c>
      <c r="Y801" s="123">
        <f t="shared" si="224"/>
        <v>8.1428571428571423</v>
      </c>
      <c r="Z801" s="123">
        <f t="shared" si="225"/>
        <v>8.1428571428571423</v>
      </c>
      <c r="AA801" s="111"/>
      <c r="AB801" s="111" t="str">
        <f t="shared" si="218"/>
        <v>CUMPLIDA</v>
      </c>
      <c r="AC801" s="111" t="str">
        <f t="shared" si="219"/>
        <v>CUMPLIDO</v>
      </c>
      <c r="AD801" s="111" t="str">
        <f t="shared" si="220"/>
        <v>CUMPLIDA PENDIENTE DE REVISIÓN DE LA CGR</v>
      </c>
      <c r="AE801" s="165" t="s">
        <v>566</v>
      </c>
      <c r="AF801" s="98" t="str">
        <f t="shared" si="226"/>
        <v>H27ACSRT17</v>
      </c>
      <c r="AG801" s="78">
        <f t="shared" si="227"/>
        <v>1</v>
      </c>
      <c r="AH801" s="78" t="str">
        <f t="shared" si="228"/>
        <v>H27ACSRT17 - 1</v>
      </c>
      <c r="AI801" s="92">
        <f t="shared" si="229"/>
        <v>5</v>
      </c>
      <c r="AJ801" s="92">
        <f t="shared" si="230"/>
        <v>5</v>
      </c>
      <c r="AK801" s="92" t="str">
        <f t="shared" si="231"/>
        <v>H27ACSRT17.</v>
      </c>
      <c r="AL801" s="92" t="str">
        <f t="shared" si="232"/>
        <v>H27ACSRT17</v>
      </c>
      <c r="AM801" s="83"/>
      <c r="AN801" s="84"/>
      <c r="AO801" s="77"/>
    </row>
    <row r="802" spans="1:41" s="11" customFormat="1" ht="291.95" customHeight="1" x14ac:dyDescent="0.2">
      <c r="A802" s="110">
        <f>IF(ISBLANK(F802),"",COUNTA($F$2:F802))</f>
        <v>601</v>
      </c>
      <c r="B802" s="111">
        <f t="shared" si="234"/>
        <v>801</v>
      </c>
      <c r="C802" s="111">
        <v>2018</v>
      </c>
      <c r="D802" s="111" t="s">
        <v>2501</v>
      </c>
      <c r="E802" s="111" t="s">
        <v>637</v>
      </c>
      <c r="F802" s="111" t="s">
        <v>407</v>
      </c>
      <c r="G802" s="112" t="s">
        <v>615</v>
      </c>
      <c r="H802" s="146" t="s">
        <v>550</v>
      </c>
      <c r="I802" s="146" t="s">
        <v>587</v>
      </c>
      <c r="J802" s="154" t="s">
        <v>557</v>
      </c>
      <c r="K802" s="154" t="s">
        <v>581</v>
      </c>
      <c r="L802" s="111" t="s">
        <v>564</v>
      </c>
      <c r="M802" s="111">
        <v>12</v>
      </c>
      <c r="N802" s="155">
        <v>43467</v>
      </c>
      <c r="O802" s="155">
        <v>43827</v>
      </c>
      <c r="P802" s="118">
        <f t="shared" si="233"/>
        <v>51.428571428571431</v>
      </c>
      <c r="Q802" s="111" t="s">
        <v>1051</v>
      </c>
      <c r="R802" s="145" t="s">
        <v>1721</v>
      </c>
      <c r="S802" s="111">
        <v>12</v>
      </c>
      <c r="T802" s="154" t="s">
        <v>720</v>
      </c>
      <c r="U802" s="155">
        <v>44379</v>
      </c>
      <c r="V802" s="121">
        <f t="shared" si="221"/>
        <v>18.399999999999999</v>
      </c>
      <c r="W802" s="122">
        <f t="shared" si="222"/>
        <v>100</v>
      </c>
      <c r="X802" s="123">
        <f t="shared" si="223"/>
        <v>51.428571428571431</v>
      </c>
      <c r="Y802" s="123">
        <f t="shared" si="224"/>
        <v>51.428571428571431</v>
      </c>
      <c r="Z802" s="123">
        <f t="shared" si="225"/>
        <v>51.428571428571431</v>
      </c>
      <c r="AA802" s="111"/>
      <c r="AB802" s="111" t="str">
        <f t="shared" si="218"/>
        <v>CUMPLIDA</v>
      </c>
      <c r="AC802" s="111" t="str">
        <f t="shared" si="219"/>
        <v>CUMPLIDO</v>
      </c>
      <c r="AD802" s="111" t="str">
        <f t="shared" si="220"/>
        <v>CUMPLIDA PENDIENTE DE REVISIÓN DE LA CGR</v>
      </c>
      <c r="AE802" s="165" t="s">
        <v>566</v>
      </c>
      <c r="AF802" s="98" t="str">
        <f t="shared" si="226"/>
        <v>H28ACSRT17</v>
      </c>
      <c r="AG802" s="78">
        <f t="shared" si="227"/>
        <v>1</v>
      </c>
      <c r="AH802" s="78" t="str">
        <f t="shared" si="228"/>
        <v>H28ACSRT17 - 1</v>
      </c>
      <c r="AI802" s="92">
        <f t="shared" si="229"/>
        <v>5</v>
      </c>
      <c r="AJ802" s="92">
        <f t="shared" si="230"/>
        <v>5</v>
      </c>
      <c r="AK802" s="92" t="str">
        <f t="shared" si="231"/>
        <v>H28ACSRT17.</v>
      </c>
      <c r="AL802" s="92" t="str">
        <f t="shared" si="232"/>
        <v>H28ACSRT17</v>
      </c>
      <c r="AM802" s="83"/>
      <c r="AN802" s="84"/>
      <c r="AO802" s="77"/>
    </row>
    <row r="803" spans="1:41" s="11" customFormat="1" ht="291.95" customHeight="1" x14ac:dyDescent="0.2">
      <c r="A803" s="110">
        <f>IF(ISBLANK(F803),"",COUNTA($F$2:F803))</f>
        <v>602</v>
      </c>
      <c r="B803" s="111">
        <f t="shared" si="234"/>
        <v>802</v>
      </c>
      <c r="C803" s="111">
        <v>2018</v>
      </c>
      <c r="D803" s="111" t="s">
        <v>2501</v>
      </c>
      <c r="E803" s="111" t="s">
        <v>637</v>
      </c>
      <c r="F803" s="111" t="s">
        <v>407</v>
      </c>
      <c r="G803" s="112" t="s">
        <v>594</v>
      </c>
      <c r="H803" s="146" t="s">
        <v>2514</v>
      </c>
      <c r="I803" s="146" t="s">
        <v>2515</v>
      </c>
      <c r="J803" s="154" t="s">
        <v>556</v>
      </c>
      <c r="K803" s="154" t="s">
        <v>562</v>
      </c>
      <c r="L803" s="111" t="s">
        <v>571</v>
      </c>
      <c r="M803" s="111">
        <v>1</v>
      </c>
      <c r="N803" s="155">
        <v>43467</v>
      </c>
      <c r="O803" s="155">
        <v>43524</v>
      </c>
      <c r="P803" s="118">
        <f t="shared" si="233"/>
        <v>8.1428571428571423</v>
      </c>
      <c r="Q803" s="111" t="s">
        <v>1055</v>
      </c>
      <c r="R803" s="145" t="s">
        <v>1734</v>
      </c>
      <c r="S803" s="111">
        <v>1</v>
      </c>
      <c r="T803" s="154" t="s">
        <v>720</v>
      </c>
      <c r="U803" s="155">
        <v>45517</v>
      </c>
      <c r="V803" s="121">
        <f t="shared" si="221"/>
        <v>66.433333333333337</v>
      </c>
      <c r="W803" s="122">
        <f t="shared" si="222"/>
        <v>100</v>
      </c>
      <c r="X803" s="123">
        <f t="shared" si="223"/>
        <v>8.1428571428571423</v>
      </c>
      <c r="Y803" s="123">
        <f t="shared" si="224"/>
        <v>8.1428571428571423</v>
      </c>
      <c r="Z803" s="123">
        <f t="shared" si="225"/>
        <v>8.1428571428571423</v>
      </c>
      <c r="AA803" s="111"/>
      <c r="AB803" s="111" t="str">
        <f t="shared" si="218"/>
        <v>CUMPLIDA</v>
      </c>
      <c r="AC803" s="111" t="str">
        <f t="shared" si="219"/>
        <v>CUMPLIDO</v>
      </c>
      <c r="AD803" s="111" t="str">
        <f t="shared" si="220"/>
        <v>CUMPLIDA PENDIENTE DE REVISIÓN DE LA CGR</v>
      </c>
      <c r="AE803" s="165" t="s">
        <v>566</v>
      </c>
      <c r="AF803" s="98" t="str">
        <f t="shared" si="226"/>
        <v>H29ACSRT17</v>
      </c>
      <c r="AG803" s="78">
        <f t="shared" si="227"/>
        <v>1</v>
      </c>
      <c r="AH803" s="78" t="str">
        <f t="shared" si="228"/>
        <v>H29ACSRT17 - 1</v>
      </c>
      <c r="AI803" s="92">
        <f t="shared" si="229"/>
        <v>5</v>
      </c>
      <c r="AJ803" s="92">
        <f t="shared" si="230"/>
        <v>5</v>
      </c>
      <c r="AK803" s="92" t="str">
        <f t="shared" si="231"/>
        <v>H29ACSRT17.</v>
      </c>
      <c r="AL803" s="92" t="str">
        <f t="shared" si="232"/>
        <v>H29ACSRT17</v>
      </c>
      <c r="AM803" s="83"/>
      <c r="AN803" s="84"/>
      <c r="AO803" s="77"/>
    </row>
    <row r="804" spans="1:41" s="11" customFormat="1" ht="291.95" customHeight="1" x14ac:dyDescent="0.2">
      <c r="A804" s="110">
        <f>IF(ISBLANK(F804),"",COUNTA($F$2:F804))</f>
        <v>603</v>
      </c>
      <c r="B804" s="111">
        <f t="shared" si="234"/>
        <v>803</v>
      </c>
      <c r="C804" s="111">
        <v>2018</v>
      </c>
      <c r="D804" s="111" t="s">
        <v>2501</v>
      </c>
      <c r="E804" s="111" t="s">
        <v>408</v>
      </c>
      <c r="F804" s="111" t="s">
        <v>408</v>
      </c>
      <c r="G804" s="112" t="s">
        <v>607</v>
      </c>
      <c r="H804" s="146" t="s">
        <v>551</v>
      </c>
      <c r="I804" s="146" t="s">
        <v>552</v>
      </c>
      <c r="J804" s="154" t="s">
        <v>557</v>
      </c>
      <c r="K804" s="154" t="s">
        <v>581</v>
      </c>
      <c r="L804" s="111" t="s">
        <v>564</v>
      </c>
      <c r="M804" s="111">
        <v>12</v>
      </c>
      <c r="N804" s="155">
        <v>43467</v>
      </c>
      <c r="O804" s="155">
        <v>43827</v>
      </c>
      <c r="P804" s="118">
        <f t="shared" si="233"/>
        <v>51.428571428571431</v>
      </c>
      <c r="Q804" s="111" t="s">
        <v>1051</v>
      </c>
      <c r="R804" s="145" t="s">
        <v>1721</v>
      </c>
      <c r="S804" s="111">
        <v>12</v>
      </c>
      <c r="T804" s="154" t="s">
        <v>720</v>
      </c>
      <c r="U804" s="155"/>
      <c r="V804" s="121">
        <f t="shared" si="221"/>
        <v>-1460.9</v>
      </c>
      <c r="W804" s="122">
        <f t="shared" si="222"/>
        <v>100</v>
      </c>
      <c r="X804" s="123">
        <f t="shared" si="223"/>
        <v>51.428571428571431</v>
      </c>
      <c r="Y804" s="123">
        <f t="shared" si="224"/>
        <v>51.428571428571431</v>
      </c>
      <c r="Z804" s="123">
        <f t="shared" si="225"/>
        <v>51.428571428571431</v>
      </c>
      <c r="AA804" s="111"/>
      <c r="AB804" s="111" t="str">
        <f t="shared" si="218"/>
        <v>CUMPLIDA</v>
      </c>
      <c r="AC804" s="111" t="str">
        <f t="shared" si="219"/>
        <v>CUMPLIDO</v>
      </c>
      <c r="AD804" s="111" t="str">
        <f t="shared" si="220"/>
        <v>CUMPLIDA PENDIENTE DE REVISIÓN DE LA CGR</v>
      </c>
      <c r="AE804" s="165" t="s">
        <v>566</v>
      </c>
      <c r="AF804" s="98" t="str">
        <f t="shared" si="226"/>
        <v>H30ACSRT17</v>
      </c>
      <c r="AG804" s="78">
        <f t="shared" si="227"/>
        <v>1</v>
      </c>
      <c r="AH804" s="78" t="str">
        <f t="shared" si="228"/>
        <v>H30ACSRT17 - 1</v>
      </c>
      <c r="AI804" s="92">
        <f t="shared" si="229"/>
        <v>5</v>
      </c>
      <c r="AJ804" s="92">
        <f t="shared" si="230"/>
        <v>5</v>
      </c>
      <c r="AK804" s="92" t="str">
        <f t="shared" si="231"/>
        <v>H30ACSRT17.</v>
      </c>
      <c r="AL804" s="92" t="str">
        <f t="shared" si="232"/>
        <v>H30ACSRT17</v>
      </c>
      <c r="AM804" s="83"/>
      <c r="AN804" s="84"/>
      <c r="AO804" s="77"/>
    </row>
    <row r="805" spans="1:41" s="11" customFormat="1" ht="291.95" customHeight="1" x14ac:dyDescent="0.2">
      <c r="A805" s="110">
        <f>IF(ISBLANK(F805),"",COUNTA($F$2:F805))</f>
        <v>604</v>
      </c>
      <c r="B805" s="111">
        <f t="shared" si="234"/>
        <v>804</v>
      </c>
      <c r="C805" s="111">
        <v>2018</v>
      </c>
      <c r="D805" s="111" t="s">
        <v>2498</v>
      </c>
      <c r="E805" s="111" t="s">
        <v>408</v>
      </c>
      <c r="F805" s="111" t="s">
        <v>408</v>
      </c>
      <c r="G805" s="112" t="s">
        <v>606</v>
      </c>
      <c r="H805" s="146" t="s">
        <v>553</v>
      </c>
      <c r="I805" s="146" t="s">
        <v>554</v>
      </c>
      <c r="J805" s="154" t="s">
        <v>577</v>
      </c>
      <c r="K805" s="154" t="s">
        <v>579</v>
      </c>
      <c r="L805" s="111" t="s">
        <v>571</v>
      </c>
      <c r="M805" s="111">
        <v>1</v>
      </c>
      <c r="N805" s="155">
        <v>43467</v>
      </c>
      <c r="O805" s="155">
        <v>43524</v>
      </c>
      <c r="P805" s="118">
        <f t="shared" si="233"/>
        <v>8.1428571428571423</v>
      </c>
      <c r="Q805" s="111" t="s">
        <v>1055</v>
      </c>
      <c r="R805" s="145" t="s">
        <v>1734</v>
      </c>
      <c r="S805" s="111">
        <v>1</v>
      </c>
      <c r="T805" s="154" t="s">
        <v>720</v>
      </c>
      <c r="U805" s="155">
        <v>45517</v>
      </c>
      <c r="V805" s="121">
        <f t="shared" si="221"/>
        <v>66.433333333333337</v>
      </c>
      <c r="W805" s="122">
        <f t="shared" si="222"/>
        <v>100</v>
      </c>
      <c r="X805" s="123">
        <f t="shared" si="223"/>
        <v>8.1428571428571423</v>
      </c>
      <c r="Y805" s="123">
        <f t="shared" si="224"/>
        <v>8.1428571428571423</v>
      </c>
      <c r="Z805" s="123">
        <f t="shared" si="225"/>
        <v>8.1428571428571423</v>
      </c>
      <c r="AA805" s="111"/>
      <c r="AB805" s="111" t="str">
        <f t="shared" ref="AB805:AB868" si="235">IF(W805=100,"CUMPLIDA",IF(O805-$AN$1&lt;0,"VENCIDA",IF(O805-$AN$1&lt;=30,"PRÓXIMA A VENCER",IF(W805&gt;0,"CON AVANCE","EN TERMINO"))))</f>
        <v>CUMPLIDA</v>
      </c>
      <c r="AC805" s="111" t="str">
        <f t="shared" ref="AC805:AC868" si="236">IF(A805&lt;&gt;"",IF(AJ805=1,"VENCIDO",IF(AJ805=2,"PRÓXIMO A VENCER",IF(AJ805=3,"EN TERMINO",IF(AJ805=4,"CON AVANCE",IF(AJ805=5,"CUMPLIDO",))))),"")</f>
        <v>CUMPLIDO</v>
      </c>
      <c r="AD805" s="111" t="str">
        <f t="shared" ref="AD805:AD868" si="237">IF(AB805="EN TERMINO","EN EJECUCIÓN",IF(AB805="CUMPLIDA","CUMPLIDA PENDIENTE DE REVISIÓN DE LA CGR",IF(AB805="VENCIDA","VENCIDA",IF(AB805="PRÓXIMA A VENCER","EN EJECUCIÓN",IF(AB805="CON AVANCE","EN EJECUCIÓN",IF(AB805="CUMPLIDA NO EFECTIVA","CUMPLIDA NO EFECTIVA",IF(AB805="CUMPLIDA EN MENOS DEL 100% PENDIENTE DE REVISIÓN POR LA CGR","CUMPLIDA EN MENOS DEL 100% PENDIENTE DE REVISIÓN POR LA CGR")))))))</f>
        <v>CUMPLIDA PENDIENTE DE REVISIÓN DE LA CGR</v>
      </c>
      <c r="AE805" s="165" t="s">
        <v>566</v>
      </c>
      <c r="AF805" s="98" t="str">
        <f t="shared" si="226"/>
        <v>H31ACSRT17</v>
      </c>
      <c r="AG805" s="78">
        <f t="shared" si="227"/>
        <v>1</v>
      </c>
      <c r="AH805" s="78" t="str">
        <f t="shared" si="228"/>
        <v>H31ACSRT17 - 1</v>
      </c>
      <c r="AI805" s="92">
        <f t="shared" si="229"/>
        <v>5</v>
      </c>
      <c r="AJ805" s="92">
        <f t="shared" si="230"/>
        <v>5</v>
      </c>
      <c r="AK805" s="92" t="str">
        <f t="shared" si="231"/>
        <v>H31ACSRT17.</v>
      </c>
      <c r="AL805" s="92" t="str">
        <f t="shared" si="232"/>
        <v>H31ACSRT17</v>
      </c>
      <c r="AM805" s="83"/>
      <c r="AN805" s="84"/>
      <c r="AO805" s="77"/>
    </row>
    <row r="806" spans="1:41" s="11" customFormat="1" ht="291.95" customHeight="1" x14ac:dyDescent="0.2">
      <c r="A806" s="110">
        <f>IF(ISBLANK(F806),"",COUNTA($F$2:F806))</f>
        <v>605</v>
      </c>
      <c r="B806" s="111">
        <f t="shared" si="234"/>
        <v>805</v>
      </c>
      <c r="C806" s="111">
        <v>2018</v>
      </c>
      <c r="D806" s="111"/>
      <c r="E806" s="111" t="s">
        <v>2469</v>
      </c>
      <c r="F806" s="111" t="s">
        <v>472</v>
      </c>
      <c r="G806" s="112" t="s">
        <v>15</v>
      </c>
      <c r="H806" s="146" t="s">
        <v>2720</v>
      </c>
      <c r="I806" s="146" t="s">
        <v>506</v>
      </c>
      <c r="J806" s="146" t="s">
        <v>711</v>
      </c>
      <c r="K806" s="146" t="s">
        <v>710</v>
      </c>
      <c r="L806" s="110" t="s">
        <v>722</v>
      </c>
      <c r="M806" s="110">
        <v>1</v>
      </c>
      <c r="N806" s="162">
        <v>43858</v>
      </c>
      <c r="O806" s="162">
        <v>44165</v>
      </c>
      <c r="P806" s="118">
        <f t="shared" si="233"/>
        <v>43.857142857142854</v>
      </c>
      <c r="Q806" s="111" t="s">
        <v>1395</v>
      </c>
      <c r="R806" s="145" t="s">
        <v>1739</v>
      </c>
      <c r="S806" s="111">
        <v>1</v>
      </c>
      <c r="T806" s="146" t="s">
        <v>2719</v>
      </c>
      <c r="U806" s="162">
        <v>45322</v>
      </c>
      <c r="V806" s="121">
        <f t="shared" si="221"/>
        <v>38.56666666666667</v>
      </c>
      <c r="W806" s="122">
        <f t="shared" si="222"/>
        <v>100</v>
      </c>
      <c r="X806" s="123">
        <f t="shared" si="223"/>
        <v>43.857142857142854</v>
      </c>
      <c r="Y806" s="123">
        <f t="shared" si="224"/>
        <v>43.857142857142854</v>
      </c>
      <c r="Z806" s="123">
        <f t="shared" si="225"/>
        <v>43.857142857142854</v>
      </c>
      <c r="AA806" s="111"/>
      <c r="AB806" s="111" t="str">
        <f t="shared" si="235"/>
        <v>CUMPLIDA</v>
      </c>
      <c r="AC806" s="111" t="str">
        <f t="shared" si="236"/>
        <v>CUMPLIDO</v>
      </c>
      <c r="AD806" s="111" t="str">
        <f t="shared" si="237"/>
        <v>CUMPLIDA PENDIENTE DE REVISIÓN DE LA CGR</v>
      </c>
      <c r="AE806" s="165" t="s">
        <v>507</v>
      </c>
      <c r="AF806" s="98" t="str">
        <f t="shared" si="226"/>
        <v>H2DP17</v>
      </c>
      <c r="AG806" s="78">
        <f t="shared" si="227"/>
        <v>1</v>
      </c>
      <c r="AH806" s="78" t="str">
        <f t="shared" si="228"/>
        <v>H2DP17 - 1</v>
      </c>
      <c r="AI806" s="92">
        <f t="shared" si="229"/>
        <v>5</v>
      </c>
      <c r="AJ806" s="92">
        <f t="shared" si="230"/>
        <v>5</v>
      </c>
      <c r="AK806" s="92" t="str">
        <f t="shared" si="231"/>
        <v>H2DP17.</v>
      </c>
      <c r="AL806" s="92" t="str">
        <f t="shared" si="232"/>
        <v>H2DP17</v>
      </c>
      <c r="AM806" s="83"/>
      <c r="AN806" s="84"/>
      <c r="AO806" s="77"/>
    </row>
    <row r="807" spans="1:41" s="11" customFormat="1" ht="291.95" customHeight="1" x14ac:dyDescent="0.2">
      <c r="A807" s="110">
        <f>IF(ISBLANK(F807),"",COUNTA($F$2:F807))</f>
        <v>606</v>
      </c>
      <c r="B807" s="111">
        <f t="shared" si="234"/>
        <v>806</v>
      </c>
      <c r="C807" s="111">
        <v>2018</v>
      </c>
      <c r="D807" s="111"/>
      <c r="E807" s="111" t="s">
        <v>2469</v>
      </c>
      <c r="F807" s="111" t="s">
        <v>472</v>
      </c>
      <c r="G807" s="112" t="s">
        <v>15</v>
      </c>
      <c r="H807" s="146" t="s">
        <v>2722</v>
      </c>
      <c r="I807" s="146" t="s">
        <v>506</v>
      </c>
      <c r="J807" s="146" t="s">
        <v>510</v>
      </c>
      <c r="K807" s="146" t="s">
        <v>508</v>
      </c>
      <c r="L807" s="110" t="s">
        <v>509</v>
      </c>
      <c r="M807" s="110">
        <v>2</v>
      </c>
      <c r="N807" s="162">
        <v>43361</v>
      </c>
      <c r="O807" s="162">
        <v>43434</v>
      </c>
      <c r="P807" s="118">
        <f t="shared" si="233"/>
        <v>10.428571428571429</v>
      </c>
      <c r="Q807" s="111" t="s">
        <v>1395</v>
      </c>
      <c r="R807" s="145" t="s">
        <v>1739</v>
      </c>
      <c r="S807" s="111">
        <v>2</v>
      </c>
      <c r="T807" s="146" t="s">
        <v>2721</v>
      </c>
      <c r="U807" s="162">
        <v>45322</v>
      </c>
      <c r="V807" s="121">
        <f t="shared" si="221"/>
        <v>62.93333333333333</v>
      </c>
      <c r="W807" s="122">
        <f t="shared" si="222"/>
        <v>100</v>
      </c>
      <c r="X807" s="123">
        <f t="shared" si="223"/>
        <v>10.428571428571429</v>
      </c>
      <c r="Y807" s="123">
        <f t="shared" si="224"/>
        <v>10.428571428571429</v>
      </c>
      <c r="Z807" s="123">
        <f t="shared" si="225"/>
        <v>10.428571428571429</v>
      </c>
      <c r="AA807" s="111"/>
      <c r="AB807" s="111" t="str">
        <f t="shared" si="235"/>
        <v>CUMPLIDA</v>
      </c>
      <c r="AC807" s="111" t="str">
        <f t="shared" si="236"/>
        <v>CUMPLIDO</v>
      </c>
      <c r="AD807" s="111" t="str">
        <f t="shared" si="237"/>
        <v>CUMPLIDA PENDIENTE DE REVISIÓN DE LA CGR</v>
      </c>
      <c r="AE807" s="165" t="s">
        <v>507</v>
      </c>
      <c r="AF807" s="98" t="str">
        <f t="shared" si="226"/>
        <v>H3DP17</v>
      </c>
      <c r="AG807" s="78">
        <f t="shared" si="227"/>
        <v>1</v>
      </c>
      <c r="AH807" s="78" t="str">
        <f t="shared" si="228"/>
        <v>H3DP17 - 1</v>
      </c>
      <c r="AI807" s="92">
        <f t="shared" si="229"/>
        <v>5</v>
      </c>
      <c r="AJ807" s="92">
        <f t="shared" si="230"/>
        <v>5</v>
      </c>
      <c r="AK807" s="92" t="str">
        <f t="shared" si="231"/>
        <v>H3DP17.</v>
      </c>
      <c r="AL807" s="92" t="str">
        <f t="shared" si="232"/>
        <v>H3DP17</v>
      </c>
      <c r="AM807" s="83"/>
      <c r="AN807" s="84"/>
      <c r="AO807" s="77"/>
    </row>
    <row r="808" spans="1:41" s="11" customFormat="1" ht="291.95" customHeight="1" x14ac:dyDescent="0.2">
      <c r="A808" s="110">
        <f>IF(ISBLANK(F808),"",COUNTA($F$2:F808))</f>
        <v>607</v>
      </c>
      <c r="B808" s="111">
        <f t="shared" si="234"/>
        <v>807</v>
      </c>
      <c r="C808" s="111">
        <v>2018</v>
      </c>
      <c r="D808" s="111"/>
      <c r="E808" s="111" t="s">
        <v>2469</v>
      </c>
      <c r="F808" s="111" t="s">
        <v>472</v>
      </c>
      <c r="G808" s="112" t="s">
        <v>15</v>
      </c>
      <c r="H808" s="146" t="s">
        <v>2519</v>
      </c>
      <c r="I808" s="146" t="s">
        <v>506</v>
      </c>
      <c r="J808" s="146" t="s">
        <v>711</v>
      </c>
      <c r="K808" s="146" t="s">
        <v>710</v>
      </c>
      <c r="L808" s="110" t="s">
        <v>722</v>
      </c>
      <c r="M808" s="110">
        <v>1</v>
      </c>
      <c r="N808" s="162">
        <v>43858</v>
      </c>
      <c r="O808" s="162">
        <v>44165</v>
      </c>
      <c r="P808" s="118">
        <f t="shared" si="233"/>
        <v>43.857142857142854</v>
      </c>
      <c r="Q808" s="111" t="s">
        <v>1395</v>
      </c>
      <c r="R808" s="145" t="s">
        <v>1739</v>
      </c>
      <c r="S808" s="111">
        <v>1</v>
      </c>
      <c r="T808" s="146" t="s">
        <v>2520</v>
      </c>
      <c r="U808" s="162">
        <v>45322</v>
      </c>
      <c r="V808" s="121">
        <f t="shared" ref="V808:V871" si="238">(U808-O808)/30</f>
        <v>38.56666666666667</v>
      </c>
      <c r="W808" s="122">
        <f t="shared" ref="W808:W871" si="239">IF(S808/M808&gt;1,100,+S808/M808*100)</f>
        <v>100</v>
      </c>
      <c r="X808" s="123">
        <f t="shared" ref="X808:X871" si="240">+P808*W808/100</f>
        <v>43.857142857142854</v>
      </c>
      <c r="Y808" s="123">
        <f t="shared" ref="Y808:Y871" si="241">IF(O808&lt;=$AN$1,X808,0)</f>
        <v>43.857142857142854</v>
      </c>
      <c r="Z808" s="123">
        <f t="shared" ref="Z808:Z871" si="242">IF($AN$1&gt;=O808,P808,0)</f>
        <v>43.857142857142854</v>
      </c>
      <c r="AA808" s="111"/>
      <c r="AB808" s="111" t="str">
        <f t="shared" si="235"/>
        <v>CUMPLIDA</v>
      </c>
      <c r="AC808" s="111" t="str">
        <f t="shared" si="236"/>
        <v>CUMPLIDO</v>
      </c>
      <c r="AD808" s="111" t="str">
        <f t="shared" si="237"/>
        <v>CUMPLIDA PENDIENTE DE REVISIÓN DE LA CGR</v>
      </c>
      <c r="AE808" s="165" t="s">
        <v>507</v>
      </c>
      <c r="AF808" s="98" t="str">
        <f t="shared" si="226"/>
        <v>H4DP17</v>
      </c>
      <c r="AG808" s="78">
        <f t="shared" si="227"/>
        <v>1</v>
      </c>
      <c r="AH808" s="78" t="str">
        <f t="shared" si="228"/>
        <v>H4DP17 - 1</v>
      </c>
      <c r="AI808" s="92">
        <f t="shared" si="229"/>
        <v>5</v>
      </c>
      <c r="AJ808" s="92">
        <f t="shared" si="230"/>
        <v>5</v>
      </c>
      <c r="AK808" s="92" t="str">
        <f t="shared" si="231"/>
        <v>H4DP17.</v>
      </c>
      <c r="AL808" s="92" t="str">
        <f t="shared" si="232"/>
        <v>H4DP17</v>
      </c>
      <c r="AM808" s="83"/>
      <c r="AN808" s="84"/>
      <c r="AO808" s="77"/>
    </row>
    <row r="809" spans="1:41" s="11" customFormat="1" ht="291.95" customHeight="1" x14ac:dyDescent="0.2">
      <c r="A809" s="110">
        <f>IF(ISBLANK(F809),"",COUNTA($F$2:F809))</f>
        <v>608</v>
      </c>
      <c r="B809" s="111">
        <f t="shared" si="234"/>
        <v>808</v>
      </c>
      <c r="C809" s="111">
        <v>2018</v>
      </c>
      <c r="D809" s="111"/>
      <c r="E809" s="111" t="s">
        <v>2469</v>
      </c>
      <c r="F809" s="111" t="s">
        <v>472</v>
      </c>
      <c r="G809" s="112" t="s">
        <v>15</v>
      </c>
      <c r="H809" s="146" t="s">
        <v>2521</v>
      </c>
      <c r="I809" s="146" t="s">
        <v>506</v>
      </c>
      <c r="J809" s="146" t="s">
        <v>712</v>
      </c>
      <c r="K809" s="146" t="s">
        <v>710</v>
      </c>
      <c r="L809" s="110" t="s">
        <v>722</v>
      </c>
      <c r="M809" s="110">
        <v>1</v>
      </c>
      <c r="N809" s="162">
        <v>43858</v>
      </c>
      <c r="O809" s="162">
        <v>44165</v>
      </c>
      <c r="P809" s="118">
        <f t="shared" si="233"/>
        <v>43.857142857142854</v>
      </c>
      <c r="Q809" s="111" t="s">
        <v>1395</v>
      </c>
      <c r="R809" s="145" t="s">
        <v>1739</v>
      </c>
      <c r="S809" s="111">
        <v>1</v>
      </c>
      <c r="T809" s="146" t="s">
        <v>2520</v>
      </c>
      <c r="U809" s="162">
        <v>45322</v>
      </c>
      <c r="V809" s="121">
        <f t="shared" si="238"/>
        <v>38.56666666666667</v>
      </c>
      <c r="W809" s="122">
        <f t="shared" si="239"/>
        <v>100</v>
      </c>
      <c r="X809" s="123">
        <f t="shared" si="240"/>
        <v>43.857142857142854</v>
      </c>
      <c r="Y809" s="123">
        <f t="shared" si="241"/>
        <v>43.857142857142854</v>
      </c>
      <c r="Z809" s="123">
        <f t="shared" si="242"/>
        <v>43.857142857142854</v>
      </c>
      <c r="AA809" s="111"/>
      <c r="AB809" s="111" t="str">
        <f t="shared" si="235"/>
        <v>CUMPLIDA</v>
      </c>
      <c r="AC809" s="111" t="str">
        <f t="shared" si="236"/>
        <v>CUMPLIDO</v>
      </c>
      <c r="AD809" s="111" t="str">
        <f t="shared" si="237"/>
        <v>CUMPLIDA PENDIENTE DE REVISIÓN DE LA CGR</v>
      </c>
      <c r="AE809" s="165" t="s">
        <v>507</v>
      </c>
      <c r="AF809" s="98" t="str">
        <f t="shared" si="226"/>
        <v>H7DP17</v>
      </c>
      <c r="AG809" s="78">
        <f t="shared" si="227"/>
        <v>1</v>
      </c>
      <c r="AH809" s="78" t="str">
        <f t="shared" si="228"/>
        <v>H7DP17 - 1</v>
      </c>
      <c r="AI809" s="92">
        <f t="shared" si="229"/>
        <v>5</v>
      </c>
      <c r="AJ809" s="92">
        <f t="shared" si="230"/>
        <v>5</v>
      </c>
      <c r="AK809" s="92" t="str">
        <f t="shared" si="231"/>
        <v>H7DP17.</v>
      </c>
      <c r="AL809" s="92" t="str">
        <f t="shared" si="232"/>
        <v>H7DP17</v>
      </c>
      <c r="AM809" s="83"/>
      <c r="AN809" s="84"/>
      <c r="AO809" s="77"/>
    </row>
    <row r="810" spans="1:41" s="11" customFormat="1" ht="291.95" customHeight="1" x14ac:dyDescent="0.2">
      <c r="A810" s="110">
        <f>IF(ISBLANK(F810),"",COUNTA($F$2:F810))</f>
        <v>609</v>
      </c>
      <c r="B810" s="111">
        <f t="shared" si="234"/>
        <v>809</v>
      </c>
      <c r="C810" s="111">
        <v>2018</v>
      </c>
      <c r="D810" s="111"/>
      <c r="E810" s="111" t="s">
        <v>637</v>
      </c>
      <c r="F810" s="111" t="s">
        <v>474</v>
      </c>
      <c r="G810" s="112" t="s">
        <v>64</v>
      </c>
      <c r="H810" s="154" t="s">
        <v>707</v>
      </c>
      <c r="I810" s="154" t="s">
        <v>460</v>
      </c>
      <c r="J810" s="154" t="s">
        <v>3460</v>
      </c>
      <c r="K810" s="154" t="s">
        <v>3461</v>
      </c>
      <c r="L810" s="111" t="s">
        <v>8</v>
      </c>
      <c r="M810" s="111">
        <v>2</v>
      </c>
      <c r="N810" s="155">
        <v>45627</v>
      </c>
      <c r="O810" s="155">
        <v>45809</v>
      </c>
      <c r="P810" s="118">
        <f t="shared" si="233"/>
        <v>26</v>
      </c>
      <c r="Q810" s="111" t="s">
        <v>3462</v>
      </c>
      <c r="R810" s="111" t="s">
        <v>1701</v>
      </c>
      <c r="S810" s="111">
        <v>0</v>
      </c>
      <c r="T810" s="146" t="s">
        <v>3413</v>
      </c>
      <c r="U810" s="162"/>
      <c r="V810" s="121">
        <f t="shared" si="238"/>
        <v>-1526.9666666666667</v>
      </c>
      <c r="W810" s="122">
        <f t="shared" si="239"/>
        <v>0</v>
      </c>
      <c r="X810" s="123">
        <f t="shared" si="240"/>
        <v>0</v>
      </c>
      <c r="Y810" s="123">
        <f t="shared" si="241"/>
        <v>0</v>
      </c>
      <c r="Z810" s="123">
        <f t="shared" si="242"/>
        <v>0</v>
      </c>
      <c r="AA810" s="111" t="s">
        <v>3366</v>
      </c>
      <c r="AB810" s="111" t="str">
        <f t="shared" si="235"/>
        <v>EN TERMINO</v>
      </c>
      <c r="AC810" s="111" t="str">
        <f t="shared" si="236"/>
        <v>EN TERMINO</v>
      </c>
      <c r="AD810" s="111" t="str">
        <f t="shared" si="237"/>
        <v>EN EJECUCIÓN</v>
      </c>
      <c r="AE810" s="165" t="s">
        <v>476</v>
      </c>
      <c r="AF810" s="98" t="str">
        <f t="shared" si="226"/>
        <v>H3AF17</v>
      </c>
      <c r="AG810" s="78">
        <f t="shared" si="227"/>
        <v>1</v>
      </c>
      <c r="AH810" s="78" t="str">
        <f t="shared" si="228"/>
        <v>H3AF17 - 1</v>
      </c>
      <c r="AI810" s="92">
        <f t="shared" si="229"/>
        <v>3</v>
      </c>
      <c r="AJ810" s="92">
        <f t="shared" si="230"/>
        <v>3</v>
      </c>
      <c r="AK810" s="92" t="str">
        <f t="shared" si="231"/>
        <v>H3AF17.</v>
      </c>
      <c r="AL810" s="92" t="str">
        <f t="shared" si="232"/>
        <v>H3AF17</v>
      </c>
      <c r="AM810" s="83"/>
      <c r="AN810" s="84"/>
      <c r="AO810" s="77"/>
    </row>
    <row r="811" spans="1:41" s="11" customFormat="1" ht="291.95" customHeight="1" x14ac:dyDescent="0.2">
      <c r="A811" s="110">
        <f>IF(ISBLANK(F811),"",COUNTA($F$2:F811))</f>
        <v>610</v>
      </c>
      <c r="B811" s="111">
        <f t="shared" si="234"/>
        <v>810</v>
      </c>
      <c r="C811" s="111">
        <v>2018</v>
      </c>
      <c r="D811" s="111"/>
      <c r="E811" s="111" t="s">
        <v>637</v>
      </c>
      <c r="F811" s="111" t="s">
        <v>474</v>
      </c>
      <c r="G811" s="112" t="s">
        <v>64</v>
      </c>
      <c r="H811" s="154" t="s">
        <v>3463</v>
      </c>
      <c r="I811" s="154" t="s">
        <v>461</v>
      </c>
      <c r="J811" s="154" t="s">
        <v>3438</v>
      </c>
      <c r="K811" s="154" t="s">
        <v>3439</v>
      </c>
      <c r="L811" s="111" t="s">
        <v>8</v>
      </c>
      <c r="M811" s="111">
        <v>1</v>
      </c>
      <c r="N811" s="155">
        <v>45631</v>
      </c>
      <c r="O811" s="155">
        <v>45657</v>
      </c>
      <c r="P811" s="118">
        <f t="shared" si="233"/>
        <v>3.7142857142857144</v>
      </c>
      <c r="Q811" s="111" t="s">
        <v>1050</v>
      </c>
      <c r="R811" s="111" t="s">
        <v>1739</v>
      </c>
      <c r="S811" s="111">
        <v>0</v>
      </c>
      <c r="T811" s="154" t="s">
        <v>3468</v>
      </c>
      <c r="U811" s="162"/>
      <c r="V811" s="121">
        <f t="shared" si="238"/>
        <v>-1521.9</v>
      </c>
      <c r="W811" s="122">
        <f t="shared" si="239"/>
        <v>0</v>
      </c>
      <c r="X811" s="123">
        <f t="shared" si="240"/>
        <v>0</v>
      </c>
      <c r="Y811" s="123">
        <f t="shared" si="241"/>
        <v>0</v>
      </c>
      <c r="Z811" s="123">
        <f t="shared" si="242"/>
        <v>3.7142857142857144</v>
      </c>
      <c r="AA811" s="111" t="s">
        <v>3366</v>
      </c>
      <c r="AB811" s="111" t="str">
        <f t="shared" si="235"/>
        <v>PRÓXIMA A VENCER</v>
      </c>
      <c r="AC811" s="111" t="str">
        <f t="shared" si="236"/>
        <v>PRÓXIMO A VENCER</v>
      </c>
      <c r="AD811" s="111" t="str">
        <f t="shared" si="237"/>
        <v>EN EJECUCIÓN</v>
      </c>
      <c r="AE811" s="165" t="s">
        <v>476</v>
      </c>
      <c r="AF811" s="98" t="str">
        <f t="shared" si="226"/>
        <v>H7AF17</v>
      </c>
      <c r="AG811" s="78">
        <f t="shared" si="227"/>
        <v>1</v>
      </c>
      <c r="AH811" s="78" t="str">
        <f t="shared" si="228"/>
        <v>H7AF17 - 1</v>
      </c>
      <c r="AI811" s="92">
        <f t="shared" si="229"/>
        <v>2</v>
      </c>
      <c r="AJ811" s="92">
        <f t="shared" si="230"/>
        <v>2</v>
      </c>
      <c r="AK811" s="92" t="str">
        <f t="shared" si="231"/>
        <v>H7AF17.</v>
      </c>
      <c r="AL811" s="92" t="str">
        <f t="shared" si="232"/>
        <v>H7AF17</v>
      </c>
      <c r="AM811" s="83"/>
      <c r="AN811" s="84"/>
      <c r="AO811" s="77"/>
    </row>
    <row r="812" spans="1:41" s="11" customFormat="1" ht="291.95" customHeight="1" x14ac:dyDescent="0.2">
      <c r="A812" s="110" t="str">
        <f>IF(ISBLANK(F812),"",COUNTA($F$2:F812))</f>
        <v/>
      </c>
      <c r="B812" s="111">
        <f t="shared" si="234"/>
        <v>811</v>
      </c>
      <c r="C812" s="111">
        <v>2018</v>
      </c>
      <c r="D812" s="111"/>
      <c r="E812" s="111"/>
      <c r="F812" s="111"/>
      <c r="G812" s="112" t="s">
        <v>64</v>
      </c>
      <c r="H812" s="154" t="s">
        <v>3464</v>
      </c>
      <c r="I812" s="154" t="s">
        <v>461</v>
      </c>
      <c r="J812" s="154" t="s">
        <v>3466</v>
      </c>
      <c r="K812" s="154" t="s">
        <v>3467</v>
      </c>
      <c r="L812" s="111" t="s">
        <v>3444</v>
      </c>
      <c r="M812" s="111">
        <v>1</v>
      </c>
      <c r="N812" s="155">
        <v>45631</v>
      </c>
      <c r="O812" s="155">
        <v>45657</v>
      </c>
      <c r="P812" s="118">
        <f t="shared" si="233"/>
        <v>3.7142857142857144</v>
      </c>
      <c r="Q812" s="111" t="s">
        <v>1050</v>
      </c>
      <c r="R812" s="111" t="s">
        <v>1739</v>
      </c>
      <c r="S812" s="111">
        <v>0</v>
      </c>
      <c r="T812" s="154"/>
      <c r="U812" s="162"/>
      <c r="V812" s="121">
        <f t="shared" si="238"/>
        <v>-1521.9</v>
      </c>
      <c r="W812" s="122">
        <f t="shared" si="239"/>
        <v>0</v>
      </c>
      <c r="X812" s="123">
        <f t="shared" si="240"/>
        <v>0</v>
      </c>
      <c r="Y812" s="123">
        <f t="shared" si="241"/>
        <v>0</v>
      </c>
      <c r="Z812" s="123">
        <f t="shared" si="242"/>
        <v>3.7142857142857144</v>
      </c>
      <c r="AA812" s="111" t="s">
        <v>3415</v>
      </c>
      <c r="AB812" s="111" t="str">
        <f t="shared" si="235"/>
        <v>PRÓXIMA A VENCER</v>
      </c>
      <c r="AC812" s="111" t="str">
        <f t="shared" si="236"/>
        <v/>
      </c>
      <c r="AD812" s="111" t="str">
        <f t="shared" si="237"/>
        <v>EN EJECUCIÓN</v>
      </c>
      <c r="AE812" s="165" t="s">
        <v>476</v>
      </c>
      <c r="AF812" s="98" t="str">
        <f t="shared" si="226"/>
        <v>H7AF17</v>
      </c>
      <c r="AG812" s="78">
        <f t="shared" si="227"/>
        <v>2</v>
      </c>
      <c r="AH812" s="78" t="str">
        <f t="shared" si="228"/>
        <v>H7AF17 - 2</v>
      </c>
      <c r="AI812" s="92">
        <f t="shared" si="229"/>
        <v>2</v>
      </c>
      <c r="AJ812" s="92">
        <f t="shared" si="230"/>
        <v>2</v>
      </c>
      <c r="AK812" s="92" t="str">
        <f t="shared" si="231"/>
        <v>H7AF17.</v>
      </c>
      <c r="AL812" s="92" t="str">
        <f t="shared" si="232"/>
        <v>H7AF17</v>
      </c>
      <c r="AM812" s="83"/>
      <c r="AN812" s="84"/>
      <c r="AO812" s="77"/>
    </row>
    <row r="813" spans="1:41" s="11" customFormat="1" ht="291.95" customHeight="1" x14ac:dyDescent="0.2">
      <c r="A813" s="110" t="str">
        <f>IF(ISBLANK(F813),"",COUNTA($F$2:F813))</f>
        <v/>
      </c>
      <c r="B813" s="111">
        <f t="shared" si="234"/>
        <v>812</v>
      </c>
      <c r="C813" s="111">
        <v>2018</v>
      </c>
      <c r="D813" s="111"/>
      <c r="E813" s="111"/>
      <c r="F813" s="111"/>
      <c r="G813" s="112" t="s">
        <v>64</v>
      </c>
      <c r="H813" s="154" t="s">
        <v>3465</v>
      </c>
      <c r="I813" s="154" t="s">
        <v>461</v>
      </c>
      <c r="J813" s="154" t="s">
        <v>3390</v>
      </c>
      <c r="K813" s="154" t="s">
        <v>3412</v>
      </c>
      <c r="L813" s="111" t="s">
        <v>3392</v>
      </c>
      <c r="M813" s="111">
        <v>1</v>
      </c>
      <c r="N813" s="155">
        <v>45631</v>
      </c>
      <c r="O813" s="155">
        <v>45747</v>
      </c>
      <c r="P813" s="118">
        <f t="shared" si="233"/>
        <v>16.571428571428573</v>
      </c>
      <c r="Q813" s="111" t="s">
        <v>1050</v>
      </c>
      <c r="R813" s="111" t="s">
        <v>1739</v>
      </c>
      <c r="S813" s="111">
        <v>0</v>
      </c>
      <c r="T813" s="154"/>
      <c r="U813" s="162"/>
      <c r="V813" s="121">
        <f t="shared" si="238"/>
        <v>-1524.9</v>
      </c>
      <c r="W813" s="122">
        <f t="shared" si="239"/>
        <v>0</v>
      </c>
      <c r="X813" s="123">
        <f t="shared" si="240"/>
        <v>0</v>
      </c>
      <c r="Y813" s="123">
        <f t="shared" si="241"/>
        <v>0</v>
      </c>
      <c r="Z813" s="123">
        <f t="shared" si="242"/>
        <v>0</v>
      </c>
      <c r="AA813" s="111" t="s">
        <v>3415</v>
      </c>
      <c r="AB813" s="111" t="str">
        <f t="shared" si="235"/>
        <v>EN TERMINO</v>
      </c>
      <c r="AC813" s="111" t="str">
        <f t="shared" si="236"/>
        <v/>
      </c>
      <c r="AD813" s="111" t="str">
        <f t="shared" si="237"/>
        <v>EN EJECUCIÓN</v>
      </c>
      <c r="AE813" s="165" t="s">
        <v>476</v>
      </c>
      <c r="AF813" s="98" t="str">
        <f t="shared" si="226"/>
        <v>H7AF17</v>
      </c>
      <c r="AG813" s="78">
        <f t="shared" si="227"/>
        <v>3</v>
      </c>
      <c r="AH813" s="78" t="str">
        <f t="shared" si="228"/>
        <v>H7AF17 - 3</v>
      </c>
      <c r="AI813" s="92">
        <f t="shared" si="229"/>
        <v>3</v>
      </c>
      <c r="AJ813" s="92">
        <f t="shared" si="230"/>
        <v>3</v>
      </c>
      <c r="AK813" s="92" t="str">
        <f t="shared" si="231"/>
        <v>H7AF17.</v>
      </c>
      <c r="AL813" s="92" t="str">
        <f t="shared" si="232"/>
        <v>H7AF17</v>
      </c>
      <c r="AM813" s="83"/>
      <c r="AN813" s="84"/>
      <c r="AO813" s="77"/>
    </row>
    <row r="814" spans="1:41" s="11" customFormat="1" ht="291.95" customHeight="1" x14ac:dyDescent="0.2">
      <c r="A814" s="110">
        <f>IF(ISBLANK(F814),"",COUNTA($F$2:F814))</f>
        <v>611</v>
      </c>
      <c r="B814" s="111">
        <f t="shared" si="234"/>
        <v>813</v>
      </c>
      <c r="C814" s="111">
        <v>2018</v>
      </c>
      <c r="D814" s="111"/>
      <c r="E814" s="111" t="s">
        <v>408</v>
      </c>
      <c r="F814" s="111" t="s">
        <v>408</v>
      </c>
      <c r="G814" s="112" t="s">
        <v>73</v>
      </c>
      <c r="H814" s="154" t="s">
        <v>462</v>
      </c>
      <c r="I814" s="154" t="s">
        <v>463</v>
      </c>
      <c r="J814" s="154" t="s">
        <v>3363</v>
      </c>
      <c r="K814" s="154" t="s">
        <v>3364</v>
      </c>
      <c r="L814" s="111" t="s">
        <v>3365</v>
      </c>
      <c r="M814" s="111">
        <v>1</v>
      </c>
      <c r="N814" s="155">
        <v>45566</v>
      </c>
      <c r="O814" s="155">
        <v>45657</v>
      </c>
      <c r="P814" s="118">
        <f t="shared" si="233"/>
        <v>13</v>
      </c>
      <c r="Q814" s="111" t="s">
        <v>223</v>
      </c>
      <c r="R814" s="111" t="s">
        <v>1701</v>
      </c>
      <c r="S814" s="111">
        <v>0</v>
      </c>
      <c r="T814" s="154" t="s">
        <v>3454</v>
      </c>
      <c r="U814" s="155"/>
      <c r="V814" s="121">
        <f t="shared" si="238"/>
        <v>-1521.9</v>
      </c>
      <c r="W814" s="122">
        <f t="shared" si="239"/>
        <v>0</v>
      </c>
      <c r="X814" s="123">
        <f t="shared" si="240"/>
        <v>0</v>
      </c>
      <c r="Y814" s="123">
        <f t="shared" si="241"/>
        <v>0</v>
      </c>
      <c r="Z814" s="123">
        <f t="shared" si="242"/>
        <v>13</v>
      </c>
      <c r="AA814" s="111" t="s">
        <v>3366</v>
      </c>
      <c r="AB814" s="111" t="str">
        <f t="shared" si="235"/>
        <v>PRÓXIMA A VENCER</v>
      </c>
      <c r="AC814" s="111" t="str">
        <f t="shared" si="236"/>
        <v>PRÓXIMO A VENCER</v>
      </c>
      <c r="AD814" s="111" t="str">
        <f t="shared" si="237"/>
        <v>EN EJECUCIÓN</v>
      </c>
      <c r="AE814" s="165" t="s">
        <v>476</v>
      </c>
      <c r="AF814" s="98" t="str">
        <f t="shared" si="226"/>
        <v>H18AF17</v>
      </c>
      <c r="AG814" s="78">
        <f t="shared" si="227"/>
        <v>1</v>
      </c>
      <c r="AH814" s="78" t="str">
        <f t="shared" si="228"/>
        <v>H18AF17 - 1</v>
      </c>
      <c r="AI814" s="92">
        <f t="shared" si="229"/>
        <v>2</v>
      </c>
      <c r="AJ814" s="92">
        <f t="shared" si="230"/>
        <v>2</v>
      </c>
      <c r="AK814" s="92" t="str">
        <f t="shared" si="231"/>
        <v>H18AF17.</v>
      </c>
      <c r="AL814" s="92" t="str">
        <f t="shared" si="232"/>
        <v>H18AF17</v>
      </c>
      <c r="AM814" s="83"/>
      <c r="AN814" s="84"/>
      <c r="AO814" s="77"/>
    </row>
    <row r="815" spans="1:41" s="11" customFormat="1" ht="291.95" customHeight="1" x14ac:dyDescent="0.2">
      <c r="A815" s="110">
        <f>IF(ISBLANK(F815),"",COUNTA($F$2:F815))</f>
        <v>612</v>
      </c>
      <c r="B815" s="111">
        <f t="shared" si="234"/>
        <v>814</v>
      </c>
      <c r="C815" s="111">
        <v>2018</v>
      </c>
      <c r="D815" s="111"/>
      <c r="E815" s="111" t="s">
        <v>637</v>
      </c>
      <c r="F815" s="111" t="s">
        <v>474</v>
      </c>
      <c r="G815" s="165" t="s">
        <v>29</v>
      </c>
      <c r="H815" s="154" t="s">
        <v>1830</v>
      </c>
      <c r="I815" s="154" t="s">
        <v>1831</v>
      </c>
      <c r="J815" s="154" t="s">
        <v>1730</v>
      </c>
      <c r="K815" s="154" t="s">
        <v>1731</v>
      </c>
      <c r="L815" s="111" t="s">
        <v>1823</v>
      </c>
      <c r="M815" s="111">
        <v>2</v>
      </c>
      <c r="N815" s="155">
        <v>45139</v>
      </c>
      <c r="O815" s="155">
        <v>45230</v>
      </c>
      <c r="P815" s="118">
        <f t="shared" si="233"/>
        <v>13</v>
      </c>
      <c r="Q815" s="111" t="s">
        <v>283</v>
      </c>
      <c r="R815" s="145" t="s">
        <v>1734</v>
      </c>
      <c r="S815" s="111">
        <v>2</v>
      </c>
      <c r="T815" s="146" t="s">
        <v>1853</v>
      </c>
      <c r="U815" s="162">
        <v>45343</v>
      </c>
      <c r="V815" s="121">
        <f t="shared" si="238"/>
        <v>3.7666666666666666</v>
      </c>
      <c r="W815" s="122">
        <f t="shared" si="239"/>
        <v>100</v>
      </c>
      <c r="X815" s="123">
        <f t="shared" si="240"/>
        <v>13</v>
      </c>
      <c r="Y815" s="123">
        <f t="shared" si="241"/>
        <v>13</v>
      </c>
      <c r="Z815" s="123">
        <f t="shared" si="242"/>
        <v>13</v>
      </c>
      <c r="AA815" s="111"/>
      <c r="AB815" s="111" t="str">
        <f t="shared" si="235"/>
        <v>CUMPLIDA</v>
      </c>
      <c r="AC815" s="111" t="str">
        <f t="shared" si="236"/>
        <v>CUMPLIDO</v>
      </c>
      <c r="AD815" s="111" t="str">
        <f t="shared" si="237"/>
        <v>CUMPLIDA PENDIENTE DE REVISIÓN DE LA CGR</v>
      </c>
      <c r="AE815" s="165" t="s">
        <v>476</v>
      </c>
      <c r="AF815" s="98" t="str">
        <f t="shared" si="226"/>
        <v>H24AF17</v>
      </c>
      <c r="AG815" s="78">
        <f t="shared" si="227"/>
        <v>1</v>
      </c>
      <c r="AH815" s="78" t="str">
        <f t="shared" si="228"/>
        <v>H24AF17 - 1</v>
      </c>
      <c r="AI815" s="92">
        <f t="shared" si="229"/>
        <v>5</v>
      </c>
      <c r="AJ815" s="92">
        <f t="shared" si="230"/>
        <v>5</v>
      </c>
      <c r="AK815" s="92" t="str">
        <f t="shared" si="231"/>
        <v>H24AF17.</v>
      </c>
      <c r="AL815" s="92" t="str">
        <f t="shared" si="232"/>
        <v>H24AF17</v>
      </c>
      <c r="AM815" s="83"/>
      <c r="AN815" s="84"/>
      <c r="AO815" s="77"/>
    </row>
    <row r="816" spans="1:41" s="2" customFormat="1" ht="291.95" customHeight="1" x14ac:dyDescent="0.2">
      <c r="A816" s="110">
        <f>IF(ISBLANK(F816),"",COUNTA($F$2:F816))</f>
        <v>613</v>
      </c>
      <c r="B816" s="111">
        <f t="shared" si="234"/>
        <v>815</v>
      </c>
      <c r="C816" s="111">
        <v>2018</v>
      </c>
      <c r="D816" s="111"/>
      <c r="E816" s="111" t="s">
        <v>637</v>
      </c>
      <c r="F816" s="111" t="s">
        <v>474</v>
      </c>
      <c r="G816" s="165" t="s">
        <v>29</v>
      </c>
      <c r="H816" s="154" t="s">
        <v>1832</v>
      </c>
      <c r="I816" s="154" t="s">
        <v>464</v>
      </c>
      <c r="J816" s="154" t="s">
        <v>1820</v>
      </c>
      <c r="K816" s="154" t="s">
        <v>1731</v>
      </c>
      <c r="L816" s="111" t="s">
        <v>1732</v>
      </c>
      <c r="M816" s="111">
        <v>2</v>
      </c>
      <c r="N816" s="155">
        <v>45108</v>
      </c>
      <c r="O816" s="155">
        <v>45230</v>
      </c>
      <c r="P816" s="118">
        <f t="shared" si="233"/>
        <v>17.428571428571427</v>
      </c>
      <c r="Q816" s="111" t="s">
        <v>1049</v>
      </c>
      <c r="R816" s="145" t="s">
        <v>1739</v>
      </c>
      <c r="S816" s="111">
        <v>2</v>
      </c>
      <c r="T816" s="146" t="s">
        <v>1853</v>
      </c>
      <c r="U816" s="162">
        <v>45212</v>
      </c>
      <c r="V816" s="121">
        <f t="shared" si="238"/>
        <v>-0.6</v>
      </c>
      <c r="W816" s="122">
        <f t="shared" si="239"/>
        <v>100</v>
      </c>
      <c r="X816" s="123">
        <f t="shared" si="240"/>
        <v>17.428571428571427</v>
      </c>
      <c r="Y816" s="123">
        <f t="shared" si="241"/>
        <v>17.428571428571427</v>
      </c>
      <c r="Z816" s="123">
        <f t="shared" si="242"/>
        <v>17.428571428571427</v>
      </c>
      <c r="AA816" s="111"/>
      <c r="AB816" s="111" t="str">
        <f t="shared" si="235"/>
        <v>CUMPLIDA</v>
      </c>
      <c r="AC816" s="111" t="str">
        <f t="shared" si="236"/>
        <v>CUMPLIDO</v>
      </c>
      <c r="AD816" s="111" t="str">
        <f t="shared" si="237"/>
        <v>CUMPLIDA PENDIENTE DE REVISIÓN DE LA CGR</v>
      </c>
      <c r="AE816" s="165" t="s">
        <v>476</v>
      </c>
      <c r="AF816" s="98" t="str">
        <f t="shared" si="226"/>
        <v>H25AF17</v>
      </c>
      <c r="AG816" s="78">
        <f t="shared" si="227"/>
        <v>1</v>
      </c>
      <c r="AH816" s="78" t="str">
        <f t="shared" si="228"/>
        <v>H25AF17 - 1</v>
      </c>
      <c r="AI816" s="92">
        <f t="shared" si="229"/>
        <v>5</v>
      </c>
      <c r="AJ816" s="92">
        <f t="shared" si="230"/>
        <v>5</v>
      </c>
      <c r="AK816" s="92" t="str">
        <f t="shared" si="231"/>
        <v>H25AF17.</v>
      </c>
      <c r="AL816" s="92" t="str">
        <f t="shared" si="232"/>
        <v>H25AF17</v>
      </c>
      <c r="AM816" s="85"/>
      <c r="AN816" s="85"/>
    </row>
    <row r="817" spans="1:40" s="2" customFormat="1" ht="291.95" customHeight="1" x14ac:dyDescent="0.2">
      <c r="A817" s="110">
        <f>IF(ISBLANK(F817),"",COUNTA($F$2:F817))</f>
        <v>614</v>
      </c>
      <c r="B817" s="111">
        <f t="shared" si="234"/>
        <v>816</v>
      </c>
      <c r="C817" s="111">
        <v>2018</v>
      </c>
      <c r="D817" s="111"/>
      <c r="E817" s="111" t="s">
        <v>637</v>
      </c>
      <c r="F817" s="111" t="s">
        <v>474</v>
      </c>
      <c r="G817" s="165" t="s">
        <v>29</v>
      </c>
      <c r="H817" s="154" t="s">
        <v>1833</v>
      </c>
      <c r="I817" s="154" t="s">
        <v>464</v>
      </c>
      <c r="J817" s="154" t="s">
        <v>1730</v>
      </c>
      <c r="K817" s="154" t="s">
        <v>1731</v>
      </c>
      <c r="L817" s="111" t="s">
        <v>1732</v>
      </c>
      <c r="M817" s="111">
        <v>2</v>
      </c>
      <c r="N817" s="155">
        <v>45139</v>
      </c>
      <c r="O817" s="155">
        <v>45230</v>
      </c>
      <c r="P817" s="118">
        <f t="shared" si="233"/>
        <v>13</v>
      </c>
      <c r="Q817" s="111" t="s">
        <v>1401</v>
      </c>
      <c r="R817" s="145" t="s">
        <v>1734</v>
      </c>
      <c r="S817" s="111">
        <v>2</v>
      </c>
      <c r="T817" s="146" t="s">
        <v>1853</v>
      </c>
      <c r="U817" s="162">
        <v>45370</v>
      </c>
      <c r="V817" s="121">
        <f t="shared" si="238"/>
        <v>4.666666666666667</v>
      </c>
      <c r="W817" s="122">
        <f t="shared" si="239"/>
        <v>100</v>
      </c>
      <c r="X817" s="123">
        <f t="shared" si="240"/>
        <v>13</v>
      </c>
      <c r="Y817" s="123">
        <f t="shared" si="241"/>
        <v>13</v>
      </c>
      <c r="Z817" s="123">
        <f t="shared" si="242"/>
        <v>13</v>
      </c>
      <c r="AA817" s="111"/>
      <c r="AB817" s="111" t="str">
        <f t="shared" si="235"/>
        <v>CUMPLIDA</v>
      </c>
      <c r="AC817" s="111" t="str">
        <f t="shared" si="236"/>
        <v>CUMPLIDO</v>
      </c>
      <c r="AD817" s="111" t="str">
        <f t="shared" si="237"/>
        <v>CUMPLIDA PENDIENTE DE REVISIÓN DE LA CGR</v>
      </c>
      <c r="AE817" s="165" t="s">
        <v>476</v>
      </c>
      <c r="AF817" s="98" t="str">
        <f t="shared" si="226"/>
        <v>H26AF17</v>
      </c>
      <c r="AG817" s="78">
        <f t="shared" si="227"/>
        <v>1</v>
      </c>
      <c r="AH817" s="78" t="str">
        <f t="shared" si="228"/>
        <v>H26AF17 - 1</v>
      </c>
      <c r="AI817" s="92">
        <f t="shared" si="229"/>
        <v>5</v>
      </c>
      <c r="AJ817" s="92">
        <f t="shared" si="230"/>
        <v>5</v>
      </c>
      <c r="AK817" s="92" t="str">
        <f t="shared" si="231"/>
        <v>H26AF17.</v>
      </c>
      <c r="AL817" s="92" t="str">
        <f t="shared" si="232"/>
        <v>H26AF17</v>
      </c>
      <c r="AM817" s="85"/>
      <c r="AN817" s="85"/>
    </row>
    <row r="818" spans="1:40" s="2" customFormat="1" ht="291.95" customHeight="1" x14ac:dyDescent="0.2">
      <c r="A818" s="110">
        <f>IF(ISBLANK(F818),"",COUNTA($F$2:F818))</f>
        <v>615</v>
      </c>
      <c r="B818" s="111">
        <f t="shared" si="234"/>
        <v>817</v>
      </c>
      <c r="C818" s="111">
        <v>2018</v>
      </c>
      <c r="D818" s="111"/>
      <c r="E818" s="111" t="s">
        <v>637</v>
      </c>
      <c r="F818" s="111" t="s">
        <v>474</v>
      </c>
      <c r="G818" s="165" t="s">
        <v>29</v>
      </c>
      <c r="H818" s="154" t="s">
        <v>1834</v>
      </c>
      <c r="I818" s="154" t="s">
        <v>464</v>
      </c>
      <c r="J818" s="154" t="s">
        <v>1820</v>
      </c>
      <c r="K818" s="154" t="s">
        <v>1731</v>
      </c>
      <c r="L818" s="111" t="s">
        <v>1732</v>
      </c>
      <c r="M818" s="111">
        <v>2</v>
      </c>
      <c r="N818" s="155">
        <v>45108</v>
      </c>
      <c r="O818" s="155">
        <v>45230</v>
      </c>
      <c r="P818" s="118">
        <f t="shared" si="233"/>
        <v>17.428571428571427</v>
      </c>
      <c r="Q818" s="111" t="s">
        <v>1049</v>
      </c>
      <c r="R818" s="145" t="s">
        <v>1739</v>
      </c>
      <c r="S818" s="111">
        <v>2</v>
      </c>
      <c r="T818" s="146" t="s">
        <v>1853</v>
      </c>
      <c r="U818" s="162">
        <v>45212</v>
      </c>
      <c r="V818" s="121">
        <f t="shared" si="238"/>
        <v>-0.6</v>
      </c>
      <c r="W818" s="122">
        <f t="shared" si="239"/>
        <v>100</v>
      </c>
      <c r="X818" s="123">
        <f t="shared" si="240"/>
        <v>17.428571428571427</v>
      </c>
      <c r="Y818" s="123">
        <f t="shared" si="241"/>
        <v>17.428571428571427</v>
      </c>
      <c r="Z818" s="123">
        <f t="shared" si="242"/>
        <v>17.428571428571427</v>
      </c>
      <c r="AA818" s="111"/>
      <c r="AB818" s="111" t="str">
        <f t="shared" si="235"/>
        <v>CUMPLIDA</v>
      </c>
      <c r="AC818" s="111" t="str">
        <f t="shared" si="236"/>
        <v>CUMPLIDO</v>
      </c>
      <c r="AD818" s="111" t="str">
        <f t="shared" si="237"/>
        <v>CUMPLIDA PENDIENTE DE REVISIÓN DE LA CGR</v>
      </c>
      <c r="AE818" s="165" t="s">
        <v>476</v>
      </c>
      <c r="AF818" s="98" t="str">
        <f t="shared" si="226"/>
        <v>H27AF17</v>
      </c>
      <c r="AG818" s="78">
        <f t="shared" si="227"/>
        <v>1</v>
      </c>
      <c r="AH818" s="78" t="str">
        <f t="shared" si="228"/>
        <v>H27AF17 - 1</v>
      </c>
      <c r="AI818" s="92">
        <f t="shared" si="229"/>
        <v>5</v>
      </c>
      <c r="AJ818" s="92">
        <f t="shared" si="230"/>
        <v>5</v>
      </c>
      <c r="AK818" s="92" t="str">
        <f t="shared" si="231"/>
        <v>H27AF17.</v>
      </c>
      <c r="AL818" s="92" t="str">
        <f t="shared" si="232"/>
        <v>H27AF17</v>
      </c>
      <c r="AM818" s="85"/>
      <c r="AN818" s="85"/>
    </row>
    <row r="819" spans="1:40" s="2" customFormat="1" ht="291.95" customHeight="1" x14ac:dyDescent="0.2">
      <c r="A819" s="110">
        <f>IF(ISBLANK(F819),"",COUNTA($F$2:F819))</f>
        <v>616</v>
      </c>
      <c r="B819" s="111">
        <f t="shared" si="234"/>
        <v>818</v>
      </c>
      <c r="C819" s="111">
        <v>2018</v>
      </c>
      <c r="D819" s="111"/>
      <c r="E819" s="111" t="s">
        <v>637</v>
      </c>
      <c r="F819" s="111" t="s">
        <v>474</v>
      </c>
      <c r="G819" s="165" t="s">
        <v>29</v>
      </c>
      <c r="H819" s="154" t="s">
        <v>1835</v>
      </c>
      <c r="I819" s="154" t="s">
        <v>464</v>
      </c>
      <c r="J819" s="154" t="s">
        <v>1820</v>
      </c>
      <c r="K819" s="154" t="s">
        <v>1731</v>
      </c>
      <c r="L819" s="111" t="s">
        <v>1732</v>
      </c>
      <c r="M819" s="111">
        <v>2</v>
      </c>
      <c r="N819" s="155">
        <v>45108</v>
      </c>
      <c r="O819" s="155">
        <v>45230</v>
      </c>
      <c r="P819" s="118">
        <f t="shared" si="233"/>
        <v>17.428571428571427</v>
      </c>
      <c r="Q819" s="111" t="s">
        <v>1049</v>
      </c>
      <c r="R819" s="145" t="s">
        <v>1739</v>
      </c>
      <c r="S819" s="111">
        <v>2</v>
      </c>
      <c r="T819" s="146" t="s">
        <v>1853</v>
      </c>
      <c r="U819" s="162">
        <v>45212</v>
      </c>
      <c r="V819" s="121">
        <f t="shared" si="238"/>
        <v>-0.6</v>
      </c>
      <c r="W819" s="122">
        <f t="shared" si="239"/>
        <v>100</v>
      </c>
      <c r="X819" s="123">
        <f t="shared" si="240"/>
        <v>17.428571428571427</v>
      </c>
      <c r="Y819" s="123">
        <f t="shared" si="241"/>
        <v>17.428571428571427</v>
      </c>
      <c r="Z819" s="123">
        <f t="shared" si="242"/>
        <v>17.428571428571427</v>
      </c>
      <c r="AA819" s="111"/>
      <c r="AB819" s="111" t="str">
        <f t="shared" si="235"/>
        <v>CUMPLIDA</v>
      </c>
      <c r="AC819" s="111" t="str">
        <f t="shared" si="236"/>
        <v>CUMPLIDO</v>
      </c>
      <c r="AD819" s="111" t="str">
        <f t="shared" si="237"/>
        <v>CUMPLIDA PENDIENTE DE REVISIÓN DE LA CGR</v>
      </c>
      <c r="AE819" s="165" t="s">
        <v>476</v>
      </c>
      <c r="AF819" s="98" t="str">
        <f t="shared" si="226"/>
        <v>H28AF17</v>
      </c>
      <c r="AG819" s="78">
        <f t="shared" si="227"/>
        <v>1</v>
      </c>
      <c r="AH819" s="78" t="str">
        <f t="shared" si="228"/>
        <v>H28AF17 - 1</v>
      </c>
      <c r="AI819" s="92">
        <f t="shared" si="229"/>
        <v>5</v>
      </c>
      <c r="AJ819" s="92">
        <f t="shared" si="230"/>
        <v>5</v>
      </c>
      <c r="AK819" s="92" t="str">
        <f t="shared" si="231"/>
        <v>H28AF17.</v>
      </c>
      <c r="AL819" s="92" t="str">
        <f t="shared" si="232"/>
        <v>H28AF17</v>
      </c>
      <c r="AM819" s="85"/>
      <c r="AN819" s="85"/>
    </row>
    <row r="820" spans="1:40" s="2" customFormat="1" ht="291.95" customHeight="1" x14ac:dyDescent="0.2">
      <c r="A820" s="110">
        <f>IF(ISBLANK(F820),"",COUNTA($F$2:F820))</f>
        <v>617</v>
      </c>
      <c r="B820" s="111">
        <f t="shared" si="234"/>
        <v>819</v>
      </c>
      <c r="C820" s="111">
        <v>2018</v>
      </c>
      <c r="D820" s="111"/>
      <c r="E820" s="111" t="s">
        <v>637</v>
      </c>
      <c r="F820" s="111" t="s">
        <v>474</v>
      </c>
      <c r="G820" s="165" t="s">
        <v>29</v>
      </c>
      <c r="H820" s="154" t="s">
        <v>1836</v>
      </c>
      <c r="I820" s="154" t="s">
        <v>464</v>
      </c>
      <c r="J820" s="154" t="s">
        <v>1730</v>
      </c>
      <c r="K820" s="154" t="s">
        <v>1731</v>
      </c>
      <c r="L820" s="111" t="s">
        <v>1732</v>
      </c>
      <c r="M820" s="111">
        <v>2</v>
      </c>
      <c r="N820" s="155">
        <v>45139</v>
      </c>
      <c r="O820" s="155">
        <v>45230</v>
      </c>
      <c r="P820" s="118">
        <f t="shared" si="233"/>
        <v>13</v>
      </c>
      <c r="Q820" s="111" t="s">
        <v>1401</v>
      </c>
      <c r="R820" s="145" t="s">
        <v>1734</v>
      </c>
      <c r="S820" s="111">
        <v>2</v>
      </c>
      <c r="T820" s="146" t="s">
        <v>1853</v>
      </c>
      <c r="U820" s="162">
        <v>45350</v>
      </c>
      <c r="V820" s="121">
        <f t="shared" si="238"/>
        <v>4</v>
      </c>
      <c r="W820" s="122">
        <f t="shared" si="239"/>
        <v>100</v>
      </c>
      <c r="X820" s="123">
        <f t="shared" si="240"/>
        <v>13</v>
      </c>
      <c r="Y820" s="123">
        <f t="shared" si="241"/>
        <v>13</v>
      </c>
      <c r="Z820" s="123">
        <f t="shared" si="242"/>
        <v>13</v>
      </c>
      <c r="AA820" s="111"/>
      <c r="AB820" s="111" t="str">
        <f t="shared" si="235"/>
        <v>CUMPLIDA</v>
      </c>
      <c r="AC820" s="111" t="str">
        <f t="shared" si="236"/>
        <v>CUMPLIDO</v>
      </c>
      <c r="AD820" s="111" t="str">
        <f t="shared" si="237"/>
        <v>CUMPLIDA PENDIENTE DE REVISIÓN DE LA CGR</v>
      </c>
      <c r="AE820" s="165" t="s">
        <v>476</v>
      </c>
      <c r="AF820" s="98" t="str">
        <f t="shared" si="226"/>
        <v>H29AF17</v>
      </c>
      <c r="AG820" s="78">
        <f t="shared" si="227"/>
        <v>1</v>
      </c>
      <c r="AH820" s="78" t="str">
        <f t="shared" si="228"/>
        <v>H29AF17 - 1</v>
      </c>
      <c r="AI820" s="92">
        <f t="shared" si="229"/>
        <v>5</v>
      </c>
      <c r="AJ820" s="92">
        <f t="shared" si="230"/>
        <v>5</v>
      </c>
      <c r="AK820" s="92" t="str">
        <f t="shared" si="231"/>
        <v>H29AF17.</v>
      </c>
      <c r="AL820" s="92" t="str">
        <f t="shared" si="232"/>
        <v>H29AF17</v>
      </c>
      <c r="AM820" s="85"/>
      <c r="AN820" s="85"/>
    </row>
    <row r="821" spans="1:40" s="2" customFormat="1" ht="291.95" customHeight="1" x14ac:dyDescent="0.2">
      <c r="A821" s="110">
        <f>IF(ISBLANK(F821),"",COUNTA($F$2:F821))</f>
        <v>618</v>
      </c>
      <c r="B821" s="111">
        <f t="shared" si="234"/>
        <v>820</v>
      </c>
      <c r="C821" s="111">
        <v>2018</v>
      </c>
      <c r="D821" s="111"/>
      <c r="E821" s="111" t="s">
        <v>637</v>
      </c>
      <c r="F821" s="111" t="s">
        <v>474</v>
      </c>
      <c r="G821" s="165" t="s">
        <v>29</v>
      </c>
      <c r="H821" s="154" t="s">
        <v>1837</v>
      </c>
      <c r="I821" s="154" t="s">
        <v>464</v>
      </c>
      <c r="J821" s="154" t="s">
        <v>1730</v>
      </c>
      <c r="K821" s="154" t="s">
        <v>1731</v>
      </c>
      <c r="L821" s="111" t="s">
        <v>1732</v>
      </c>
      <c r="M821" s="111">
        <v>2</v>
      </c>
      <c r="N821" s="155">
        <v>45139</v>
      </c>
      <c r="O821" s="155">
        <v>45230</v>
      </c>
      <c r="P821" s="118">
        <f t="shared" si="233"/>
        <v>13</v>
      </c>
      <c r="Q821" s="111" t="s">
        <v>1053</v>
      </c>
      <c r="R821" s="145" t="s">
        <v>1734</v>
      </c>
      <c r="S821" s="111">
        <v>2</v>
      </c>
      <c r="T821" s="146" t="s">
        <v>1853</v>
      </c>
      <c r="U821" s="162">
        <v>45344</v>
      </c>
      <c r="V821" s="121">
        <f t="shared" si="238"/>
        <v>3.8</v>
      </c>
      <c r="W821" s="122">
        <f t="shared" si="239"/>
        <v>100</v>
      </c>
      <c r="X821" s="123">
        <f t="shared" si="240"/>
        <v>13</v>
      </c>
      <c r="Y821" s="123">
        <f t="shared" si="241"/>
        <v>13</v>
      </c>
      <c r="Z821" s="123">
        <f t="shared" si="242"/>
        <v>13</v>
      </c>
      <c r="AA821" s="111"/>
      <c r="AB821" s="111" t="str">
        <f t="shared" si="235"/>
        <v>CUMPLIDA</v>
      </c>
      <c r="AC821" s="111" t="str">
        <f t="shared" si="236"/>
        <v>CUMPLIDO</v>
      </c>
      <c r="AD821" s="111" t="str">
        <f t="shared" si="237"/>
        <v>CUMPLIDA PENDIENTE DE REVISIÓN DE LA CGR</v>
      </c>
      <c r="AE821" s="165" t="s">
        <v>476</v>
      </c>
      <c r="AF821" s="98" t="str">
        <f t="shared" si="226"/>
        <v>H30AF17</v>
      </c>
      <c r="AG821" s="78">
        <f t="shared" si="227"/>
        <v>1</v>
      </c>
      <c r="AH821" s="78" t="str">
        <f t="shared" si="228"/>
        <v>H30AF17 - 1</v>
      </c>
      <c r="AI821" s="92">
        <f t="shared" si="229"/>
        <v>5</v>
      </c>
      <c r="AJ821" s="92">
        <f t="shared" si="230"/>
        <v>5</v>
      </c>
      <c r="AK821" s="92" t="str">
        <f t="shared" si="231"/>
        <v>H30AF17.</v>
      </c>
      <c r="AL821" s="92" t="str">
        <f t="shared" si="232"/>
        <v>H30AF17</v>
      </c>
      <c r="AM821" s="85"/>
      <c r="AN821" s="85"/>
    </row>
    <row r="822" spans="1:40" s="2" customFormat="1" ht="291.95" customHeight="1" x14ac:dyDescent="0.2">
      <c r="A822" s="110">
        <f>IF(ISBLANK(F822),"",COUNTA($F$2:F822))</f>
        <v>619</v>
      </c>
      <c r="B822" s="111">
        <f t="shared" si="234"/>
        <v>821</v>
      </c>
      <c r="C822" s="111">
        <v>2018</v>
      </c>
      <c r="D822" s="111"/>
      <c r="E822" s="111" t="s">
        <v>637</v>
      </c>
      <c r="F822" s="111" t="s">
        <v>474</v>
      </c>
      <c r="G822" s="165" t="s">
        <v>29</v>
      </c>
      <c r="H822" s="154" t="s">
        <v>1838</v>
      </c>
      <c r="I822" s="154" t="s">
        <v>464</v>
      </c>
      <c r="J822" s="154" t="s">
        <v>1730</v>
      </c>
      <c r="K822" s="154" t="s">
        <v>1731</v>
      </c>
      <c r="L822" s="111" t="s">
        <v>1732</v>
      </c>
      <c r="M822" s="111">
        <v>2</v>
      </c>
      <c r="N822" s="155">
        <v>45139</v>
      </c>
      <c r="O822" s="155">
        <v>45230</v>
      </c>
      <c r="P822" s="118">
        <f t="shared" si="233"/>
        <v>13</v>
      </c>
      <c r="Q822" s="111" t="s">
        <v>1053</v>
      </c>
      <c r="R822" s="145" t="s">
        <v>1734</v>
      </c>
      <c r="S822" s="111">
        <v>2</v>
      </c>
      <c r="T822" s="146" t="s">
        <v>1853</v>
      </c>
      <c r="U822" s="162">
        <v>45344</v>
      </c>
      <c r="V822" s="121">
        <f t="shared" si="238"/>
        <v>3.8</v>
      </c>
      <c r="W822" s="122">
        <f t="shared" si="239"/>
        <v>100</v>
      </c>
      <c r="X822" s="123">
        <f t="shared" si="240"/>
        <v>13</v>
      </c>
      <c r="Y822" s="123">
        <f t="shared" si="241"/>
        <v>13</v>
      </c>
      <c r="Z822" s="123">
        <f t="shared" si="242"/>
        <v>13</v>
      </c>
      <c r="AA822" s="111"/>
      <c r="AB822" s="111" t="str">
        <f t="shared" si="235"/>
        <v>CUMPLIDA</v>
      </c>
      <c r="AC822" s="111" t="str">
        <f t="shared" si="236"/>
        <v>CUMPLIDO</v>
      </c>
      <c r="AD822" s="111" t="str">
        <f t="shared" si="237"/>
        <v>CUMPLIDA PENDIENTE DE REVISIÓN DE LA CGR</v>
      </c>
      <c r="AE822" s="165" t="s">
        <v>476</v>
      </c>
      <c r="AF822" s="98" t="str">
        <f t="shared" si="226"/>
        <v>H31AF17</v>
      </c>
      <c r="AG822" s="78">
        <f t="shared" si="227"/>
        <v>1</v>
      </c>
      <c r="AH822" s="78" t="str">
        <f t="shared" si="228"/>
        <v>H31AF17 - 1</v>
      </c>
      <c r="AI822" s="92">
        <f t="shared" si="229"/>
        <v>5</v>
      </c>
      <c r="AJ822" s="92">
        <f t="shared" si="230"/>
        <v>5</v>
      </c>
      <c r="AK822" s="92" t="str">
        <f t="shared" si="231"/>
        <v>H31AF17.</v>
      </c>
      <c r="AL822" s="92" t="str">
        <f t="shared" si="232"/>
        <v>H31AF17</v>
      </c>
      <c r="AM822" s="85"/>
      <c r="AN822" s="85"/>
    </row>
    <row r="823" spans="1:40" s="2" customFormat="1" ht="291.95" customHeight="1" x14ac:dyDescent="0.2">
      <c r="A823" s="110">
        <f>IF(ISBLANK(F823),"",COUNTA($F$2:F823))</f>
        <v>620</v>
      </c>
      <c r="B823" s="111">
        <f t="shared" si="234"/>
        <v>822</v>
      </c>
      <c r="C823" s="111">
        <v>2018</v>
      </c>
      <c r="D823" s="111"/>
      <c r="E823" s="111" t="s">
        <v>637</v>
      </c>
      <c r="F823" s="111" t="s">
        <v>474</v>
      </c>
      <c r="G823" s="165" t="s">
        <v>29</v>
      </c>
      <c r="H823" s="154" t="s">
        <v>1839</v>
      </c>
      <c r="I823" s="154" t="s">
        <v>464</v>
      </c>
      <c r="J823" s="154" t="s">
        <v>1730</v>
      </c>
      <c r="K823" s="154" t="s">
        <v>1731</v>
      </c>
      <c r="L823" s="111" t="s">
        <v>1732</v>
      </c>
      <c r="M823" s="111">
        <v>2</v>
      </c>
      <c r="N823" s="155">
        <v>45139</v>
      </c>
      <c r="O823" s="155">
        <v>45230</v>
      </c>
      <c r="P823" s="118">
        <f t="shared" si="233"/>
        <v>13</v>
      </c>
      <c r="Q823" s="111" t="s">
        <v>1840</v>
      </c>
      <c r="R823" s="145" t="s">
        <v>1734</v>
      </c>
      <c r="S823" s="111">
        <v>2</v>
      </c>
      <c r="T823" s="146" t="s">
        <v>1853</v>
      </c>
      <c r="U823" s="162">
        <v>45344</v>
      </c>
      <c r="V823" s="121">
        <f t="shared" si="238"/>
        <v>3.8</v>
      </c>
      <c r="W823" s="122">
        <f t="shared" si="239"/>
        <v>100</v>
      </c>
      <c r="X823" s="123">
        <f t="shared" si="240"/>
        <v>13</v>
      </c>
      <c r="Y823" s="123">
        <f t="shared" si="241"/>
        <v>13</v>
      </c>
      <c r="Z823" s="123">
        <f t="shared" si="242"/>
        <v>13</v>
      </c>
      <c r="AA823" s="111"/>
      <c r="AB823" s="111" t="str">
        <f t="shared" si="235"/>
        <v>CUMPLIDA</v>
      </c>
      <c r="AC823" s="111" t="str">
        <f t="shared" si="236"/>
        <v>CUMPLIDO</v>
      </c>
      <c r="AD823" s="111" t="str">
        <f t="shared" si="237"/>
        <v>CUMPLIDA PENDIENTE DE REVISIÓN DE LA CGR</v>
      </c>
      <c r="AE823" s="165" t="s">
        <v>476</v>
      </c>
      <c r="AF823" s="98" t="str">
        <f t="shared" si="226"/>
        <v>H32AF17</v>
      </c>
      <c r="AG823" s="78">
        <f t="shared" si="227"/>
        <v>1</v>
      </c>
      <c r="AH823" s="78" t="str">
        <f t="shared" si="228"/>
        <v>H32AF17 - 1</v>
      </c>
      <c r="AI823" s="92">
        <f t="shared" si="229"/>
        <v>5</v>
      </c>
      <c r="AJ823" s="92">
        <f t="shared" si="230"/>
        <v>5</v>
      </c>
      <c r="AK823" s="92" t="str">
        <f t="shared" si="231"/>
        <v>H32AF17.</v>
      </c>
      <c r="AL823" s="92" t="str">
        <f t="shared" si="232"/>
        <v>H32AF17</v>
      </c>
      <c r="AM823" s="85"/>
      <c r="AN823" s="85"/>
    </row>
    <row r="824" spans="1:40" s="2" customFormat="1" ht="291.95" customHeight="1" x14ac:dyDescent="0.2">
      <c r="A824" s="110">
        <f>IF(ISBLANK(F824),"",COUNTA($F$2:F824))</f>
        <v>621</v>
      </c>
      <c r="B824" s="111">
        <f t="shared" si="234"/>
        <v>823</v>
      </c>
      <c r="C824" s="111">
        <v>2018</v>
      </c>
      <c r="D824" s="111"/>
      <c r="E824" s="111" t="s">
        <v>637</v>
      </c>
      <c r="F824" s="111" t="s">
        <v>474</v>
      </c>
      <c r="G824" s="165" t="s">
        <v>29</v>
      </c>
      <c r="H824" s="154" t="s">
        <v>1841</v>
      </c>
      <c r="I824" s="154" t="s">
        <v>464</v>
      </c>
      <c r="J824" s="154" t="s">
        <v>1730</v>
      </c>
      <c r="K824" s="154" t="s">
        <v>1731</v>
      </c>
      <c r="L824" s="111" t="s">
        <v>1732</v>
      </c>
      <c r="M824" s="111">
        <v>2</v>
      </c>
      <c r="N824" s="155">
        <v>45139</v>
      </c>
      <c r="O824" s="155">
        <v>45230</v>
      </c>
      <c r="P824" s="118">
        <f t="shared" si="233"/>
        <v>13</v>
      </c>
      <c r="Q824" s="111" t="s">
        <v>1053</v>
      </c>
      <c r="R824" s="145" t="s">
        <v>1734</v>
      </c>
      <c r="S824" s="111">
        <v>2</v>
      </c>
      <c r="T824" s="146" t="s">
        <v>1853</v>
      </c>
      <c r="U824" s="162">
        <v>45344</v>
      </c>
      <c r="V824" s="121">
        <f t="shared" si="238"/>
        <v>3.8</v>
      </c>
      <c r="W824" s="122">
        <f t="shared" si="239"/>
        <v>100</v>
      </c>
      <c r="X824" s="123">
        <f t="shared" si="240"/>
        <v>13</v>
      </c>
      <c r="Y824" s="123">
        <f t="shared" si="241"/>
        <v>13</v>
      </c>
      <c r="Z824" s="123">
        <f t="shared" si="242"/>
        <v>13</v>
      </c>
      <c r="AA824" s="111"/>
      <c r="AB824" s="111" t="str">
        <f t="shared" si="235"/>
        <v>CUMPLIDA</v>
      </c>
      <c r="AC824" s="111" t="str">
        <f t="shared" si="236"/>
        <v>CUMPLIDO</v>
      </c>
      <c r="AD824" s="111" t="str">
        <f t="shared" si="237"/>
        <v>CUMPLIDA PENDIENTE DE REVISIÓN DE LA CGR</v>
      </c>
      <c r="AE824" s="165" t="s">
        <v>476</v>
      </c>
      <c r="AF824" s="98" t="str">
        <f t="shared" si="226"/>
        <v>H33AF17</v>
      </c>
      <c r="AG824" s="78">
        <f t="shared" si="227"/>
        <v>1</v>
      </c>
      <c r="AH824" s="78" t="str">
        <f t="shared" si="228"/>
        <v>H33AF17 - 1</v>
      </c>
      <c r="AI824" s="92">
        <f t="shared" si="229"/>
        <v>5</v>
      </c>
      <c r="AJ824" s="92">
        <f t="shared" si="230"/>
        <v>5</v>
      </c>
      <c r="AK824" s="92" t="str">
        <f t="shared" si="231"/>
        <v>H33AF17.</v>
      </c>
      <c r="AL824" s="92" t="str">
        <f t="shared" si="232"/>
        <v>H33AF17</v>
      </c>
      <c r="AM824" s="85"/>
      <c r="AN824" s="85"/>
    </row>
    <row r="825" spans="1:40" s="2" customFormat="1" ht="291.95" customHeight="1" x14ac:dyDescent="0.2">
      <c r="A825" s="110">
        <f>IF(ISBLANK(F825),"",COUNTA($F$2:F825))</f>
        <v>622</v>
      </c>
      <c r="B825" s="111">
        <f t="shared" si="234"/>
        <v>824</v>
      </c>
      <c r="C825" s="111">
        <v>2018</v>
      </c>
      <c r="D825" s="111"/>
      <c r="E825" s="111" t="s">
        <v>637</v>
      </c>
      <c r="F825" s="111" t="s">
        <v>474</v>
      </c>
      <c r="G825" s="165" t="s">
        <v>29</v>
      </c>
      <c r="H825" s="154" t="s">
        <v>1842</v>
      </c>
      <c r="I825" s="154" t="s">
        <v>464</v>
      </c>
      <c r="J825" s="154" t="s">
        <v>1730</v>
      </c>
      <c r="K825" s="154" t="s">
        <v>1731</v>
      </c>
      <c r="L825" s="111" t="s">
        <v>1732</v>
      </c>
      <c r="M825" s="111">
        <v>2</v>
      </c>
      <c r="N825" s="155">
        <v>45139</v>
      </c>
      <c r="O825" s="155">
        <v>45230</v>
      </c>
      <c r="P825" s="118">
        <f t="shared" si="233"/>
        <v>13</v>
      </c>
      <c r="Q825" s="111" t="s">
        <v>1053</v>
      </c>
      <c r="R825" s="145" t="s">
        <v>1734</v>
      </c>
      <c r="S825" s="111">
        <v>2</v>
      </c>
      <c r="T825" s="146" t="s">
        <v>1853</v>
      </c>
      <c r="U825" s="162">
        <v>45344</v>
      </c>
      <c r="V825" s="121">
        <f t="shared" si="238"/>
        <v>3.8</v>
      </c>
      <c r="W825" s="122">
        <f t="shared" si="239"/>
        <v>100</v>
      </c>
      <c r="X825" s="123">
        <f t="shared" si="240"/>
        <v>13</v>
      </c>
      <c r="Y825" s="123">
        <f t="shared" si="241"/>
        <v>13</v>
      </c>
      <c r="Z825" s="123">
        <f t="shared" si="242"/>
        <v>13</v>
      </c>
      <c r="AA825" s="111"/>
      <c r="AB825" s="111" t="str">
        <f t="shared" si="235"/>
        <v>CUMPLIDA</v>
      </c>
      <c r="AC825" s="111" t="str">
        <f t="shared" si="236"/>
        <v>CUMPLIDO</v>
      </c>
      <c r="AD825" s="111" t="str">
        <f t="shared" si="237"/>
        <v>CUMPLIDA PENDIENTE DE REVISIÓN DE LA CGR</v>
      </c>
      <c r="AE825" s="165" t="s">
        <v>476</v>
      </c>
      <c r="AF825" s="98" t="str">
        <f t="shared" si="226"/>
        <v>H34AF17</v>
      </c>
      <c r="AG825" s="78">
        <f t="shared" si="227"/>
        <v>1</v>
      </c>
      <c r="AH825" s="78" t="str">
        <f t="shared" si="228"/>
        <v>H34AF17 - 1</v>
      </c>
      <c r="AI825" s="92">
        <f t="shared" si="229"/>
        <v>5</v>
      </c>
      <c r="AJ825" s="92">
        <f t="shared" si="230"/>
        <v>5</v>
      </c>
      <c r="AK825" s="92" t="str">
        <f t="shared" si="231"/>
        <v>H34AF17.</v>
      </c>
      <c r="AL825" s="92" t="str">
        <f t="shared" si="232"/>
        <v>H34AF17</v>
      </c>
      <c r="AM825" s="85"/>
      <c r="AN825" s="85"/>
    </row>
    <row r="826" spans="1:40" s="2" customFormat="1" ht="291.95" customHeight="1" x14ac:dyDescent="0.2">
      <c r="A826" s="110">
        <f>IF(ISBLANK(F826),"",COUNTA($F$2:F826))</f>
        <v>623</v>
      </c>
      <c r="B826" s="111">
        <f t="shared" si="234"/>
        <v>825</v>
      </c>
      <c r="C826" s="111">
        <v>2018</v>
      </c>
      <c r="D826" s="111"/>
      <c r="E826" s="111" t="s">
        <v>637</v>
      </c>
      <c r="F826" s="111" t="s">
        <v>474</v>
      </c>
      <c r="G826" s="165" t="s">
        <v>29</v>
      </c>
      <c r="H826" s="154" t="s">
        <v>1843</v>
      </c>
      <c r="I826" s="154" t="s">
        <v>464</v>
      </c>
      <c r="J826" s="154" t="s">
        <v>1730</v>
      </c>
      <c r="K826" s="154" t="s">
        <v>1731</v>
      </c>
      <c r="L826" s="111" t="s">
        <v>1732</v>
      </c>
      <c r="M826" s="111">
        <v>2</v>
      </c>
      <c r="N826" s="155">
        <v>45139</v>
      </c>
      <c r="O826" s="155">
        <v>45230</v>
      </c>
      <c r="P826" s="118">
        <f t="shared" si="233"/>
        <v>13</v>
      </c>
      <c r="Q826" s="111" t="s">
        <v>1053</v>
      </c>
      <c r="R826" s="145" t="s">
        <v>1734</v>
      </c>
      <c r="S826" s="111">
        <v>2</v>
      </c>
      <c r="T826" s="146" t="s">
        <v>1853</v>
      </c>
      <c r="U826" s="162">
        <v>45344</v>
      </c>
      <c r="V826" s="121">
        <f t="shared" si="238"/>
        <v>3.8</v>
      </c>
      <c r="W826" s="122">
        <f t="shared" si="239"/>
        <v>100</v>
      </c>
      <c r="X826" s="123">
        <f t="shared" si="240"/>
        <v>13</v>
      </c>
      <c r="Y826" s="123">
        <f t="shared" si="241"/>
        <v>13</v>
      </c>
      <c r="Z826" s="123">
        <f t="shared" si="242"/>
        <v>13</v>
      </c>
      <c r="AA826" s="111"/>
      <c r="AB826" s="111" t="str">
        <f t="shared" si="235"/>
        <v>CUMPLIDA</v>
      </c>
      <c r="AC826" s="111" t="str">
        <f t="shared" si="236"/>
        <v>CUMPLIDO</v>
      </c>
      <c r="AD826" s="111" t="str">
        <f t="shared" si="237"/>
        <v>CUMPLIDA PENDIENTE DE REVISIÓN DE LA CGR</v>
      </c>
      <c r="AE826" s="165" t="s">
        <v>476</v>
      </c>
      <c r="AF826" s="98" t="str">
        <f t="shared" si="226"/>
        <v>H35AF17</v>
      </c>
      <c r="AG826" s="78">
        <f t="shared" si="227"/>
        <v>1</v>
      </c>
      <c r="AH826" s="78" t="str">
        <f t="shared" si="228"/>
        <v>H35AF17 - 1</v>
      </c>
      <c r="AI826" s="92">
        <f t="shared" si="229"/>
        <v>5</v>
      </c>
      <c r="AJ826" s="92">
        <f t="shared" si="230"/>
        <v>5</v>
      </c>
      <c r="AK826" s="92" t="str">
        <f t="shared" si="231"/>
        <v>H35AF17.</v>
      </c>
      <c r="AL826" s="92" t="str">
        <f t="shared" si="232"/>
        <v>H35AF17</v>
      </c>
      <c r="AM826" s="85"/>
      <c r="AN826" s="85"/>
    </row>
    <row r="827" spans="1:40" s="2" customFormat="1" ht="291.95" customHeight="1" x14ac:dyDescent="0.2">
      <c r="A827" s="110">
        <f>IF(ISBLANK(F827),"",COUNTA($F$2:F827))</f>
        <v>624</v>
      </c>
      <c r="B827" s="111">
        <f t="shared" si="234"/>
        <v>826</v>
      </c>
      <c r="C827" s="111">
        <v>2018</v>
      </c>
      <c r="D827" s="111"/>
      <c r="E827" s="111" t="s">
        <v>637</v>
      </c>
      <c r="F827" s="111" t="s">
        <v>474</v>
      </c>
      <c r="G827" s="165" t="s">
        <v>29</v>
      </c>
      <c r="H827" s="154" t="s">
        <v>1844</v>
      </c>
      <c r="I827" s="154" t="s">
        <v>464</v>
      </c>
      <c r="J827" s="154" t="s">
        <v>1820</v>
      </c>
      <c r="K827" s="154" t="s">
        <v>1731</v>
      </c>
      <c r="L827" s="111" t="s">
        <v>1732</v>
      </c>
      <c r="M827" s="111">
        <v>2</v>
      </c>
      <c r="N827" s="155">
        <v>45108</v>
      </c>
      <c r="O827" s="155">
        <v>45230</v>
      </c>
      <c r="P827" s="118">
        <f t="shared" si="233"/>
        <v>17.428571428571427</v>
      </c>
      <c r="Q827" s="111" t="s">
        <v>1235</v>
      </c>
      <c r="R827" s="111" t="s">
        <v>1739</v>
      </c>
      <c r="S827" s="111">
        <v>2</v>
      </c>
      <c r="T827" s="146" t="s">
        <v>1853</v>
      </c>
      <c r="U827" s="162">
        <v>45211</v>
      </c>
      <c r="V827" s="121">
        <f t="shared" si="238"/>
        <v>-0.6333333333333333</v>
      </c>
      <c r="W827" s="122">
        <f t="shared" si="239"/>
        <v>100</v>
      </c>
      <c r="X827" s="123">
        <f t="shared" si="240"/>
        <v>17.428571428571427</v>
      </c>
      <c r="Y827" s="123">
        <f t="shared" si="241"/>
        <v>17.428571428571427</v>
      </c>
      <c r="Z827" s="123">
        <f t="shared" si="242"/>
        <v>17.428571428571427</v>
      </c>
      <c r="AA827" s="111"/>
      <c r="AB827" s="111" t="str">
        <f t="shared" si="235"/>
        <v>CUMPLIDA</v>
      </c>
      <c r="AC827" s="111" t="str">
        <f t="shared" si="236"/>
        <v>CUMPLIDO</v>
      </c>
      <c r="AD827" s="111" t="str">
        <f t="shared" si="237"/>
        <v>CUMPLIDA PENDIENTE DE REVISIÓN DE LA CGR</v>
      </c>
      <c r="AE827" s="165" t="s">
        <v>476</v>
      </c>
      <c r="AF827" s="98" t="str">
        <f t="shared" si="226"/>
        <v>H36AF17</v>
      </c>
      <c r="AG827" s="78">
        <f t="shared" si="227"/>
        <v>1</v>
      </c>
      <c r="AH827" s="78" t="str">
        <f t="shared" si="228"/>
        <v>H36AF17 - 1</v>
      </c>
      <c r="AI827" s="92">
        <f t="shared" si="229"/>
        <v>5</v>
      </c>
      <c r="AJ827" s="92">
        <f t="shared" si="230"/>
        <v>5</v>
      </c>
      <c r="AK827" s="92" t="str">
        <f t="shared" si="231"/>
        <v>H36AF17.</v>
      </c>
      <c r="AL827" s="92" t="str">
        <f t="shared" si="232"/>
        <v>H36AF17</v>
      </c>
      <c r="AM827" s="85"/>
      <c r="AN827" s="85"/>
    </row>
    <row r="828" spans="1:40" s="2" customFormat="1" ht="291.95" customHeight="1" x14ac:dyDescent="0.2">
      <c r="A828" s="110">
        <f>IF(ISBLANK(F828),"",COUNTA($F$2:F828))</f>
        <v>625</v>
      </c>
      <c r="B828" s="111">
        <f t="shared" si="234"/>
        <v>827</v>
      </c>
      <c r="C828" s="111">
        <v>2018</v>
      </c>
      <c r="D828" s="111"/>
      <c r="E828" s="111" t="s">
        <v>637</v>
      </c>
      <c r="F828" s="111" t="s">
        <v>474</v>
      </c>
      <c r="G828" s="165" t="s">
        <v>29</v>
      </c>
      <c r="H828" s="154" t="s">
        <v>1845</v>
      </c>
      <c r="I828" s="154" t="s">
        <v>464</v>
      </c>
      <c r="J828" s="154" t="s">
        <v>1820</v>
      </c>
      <c r="K828" s="154" t="s">
        <v>1731</v>
      </c>
      <c r="L828" s="111" t="s">
        <v>1732</v>
      </c>
      <c r="M828" s="111">
        <v>2</v>
      </c>
      <c r="N828" s="155">
        <v>45108</v>
      </c>
      <c r="O828" s="155">
        <v>45230</v>
      </c>
      <c r="P828" s="118">
        <f t="shared" si="233"/>
        <v>17.428571428571427</v>
      </c>
      <c r="Q828" s="111" t="s">
        <v>1049</v>
      </c>
      <c r="R828" s="145" t="s">
        <v>1739</v>
      </c>
      <c r="S828" s="111">
        <v>2</v>
      </c>
      <c r="T828" s="146" t="s">
        <v>1853</v>
      </c>
      <c r="U828" s="162">
        <v>45216</v>
      </c>
      <c r="V828" s="121">
        <f t="shared" si="238"/>
        <v>-0.46666666666666667</v>
      </c>
      <c r="W828" s="122">
        <f t="shared" si="239"/>
        <v>100</v>
      </c>
      <c r="X828" s="123">
        <f t="shared" si="240"/>
        <v>17.428571428571427</v>
      </c>
      <c r="Y828" s="123">
        <f t="shared" si="241"/>
        <v>17.428571428571427</v>
      </c>
      <c r="Z828" s="123">
        <f t="shared" si="242"/>
        <v>17.428571428571427</v>
      </c>
      <c r="AA828" s="111"/>
      <c r="AB828" s="111" t="str">
        <f t="shared" si="235"/>
        <v>CUMPLIDA</v>
      </c>
      <c r="AC828" s="111" t="str">
        <f t="shared" si="236"/>
        <v>CUMPLIDO</v>
      </c>
      <c r="AD828" s="111" t="str">
        <f t="shared" si="237"/>
        <v>CUMPLIDA PENDIENTE DE REVISIÓN DE LA CGR</v>
      </c>
      <c r="AE828" s="165" t="s">
        <v>476</v>
      </c>
      <c r="AF828" s="98" t="str">
        <f t="shared" si="226"/>
        <v>H37AF17</v>
      </c>
      <c r="AG828" s="78">
        <f t="shared" si="227"/>
        <v>1</v>
      </c>
      <c r="AH828" s="78" t="str">
        <f t="shared" si="228"/>
        <v>H37AF17 - 1</v>
      </c>
      <c r="AI828" s="92">
        <f t="shared" si="229"/>
        <v>5</v>
      </c>
      <c r="AJ828" s="92">
        <f t="shared" si="230"/>
        <v>5</v>
      </c>
      <c r="AK828" s="92" t="str">
        <f t="shared" si="231"/>
        <v>H37AF17.</v>
      </c>
      <c r="AL828" s="92" t="str">
        <f t="shared" si="232"/>
        <v>H37AF17</v>
      </c>
      <c r="AM828" s="85"/>
      <c r="AN828" s="85"/>
    </row>
    <row r="829" spans="1:40" s="2" customFormat="1" ht="291.95" customHeight="1" x14ac:dyDescent="0.2">
      <c r="A829" s="110">
        <f>IF(ISBLANK(F829),"",COUNTA($F$2:F829))</f>
        <v>626</v>
      </c>
      <c r="B829" s="111">
        <f t="shared" si="234"/>
        <v>828</v>
      </c>
      <c r="C829" s="111">
        <v>2018</v>
      </c>
      <c r="D829" s="111"/>
      <c r="E829" s="111" t="s">
        <v>2469</v>
      </c>
      <c r="F829" s="111" t="s">
        <v>473</v>
      </c>
      <c r="G829" s="165" t="s">
        <v>19</v>
      </c>
      <c r="H829" s="154" t="s">
        <v>730</v>
      </c>
      <c r="I829" s="154" t="s">
        <v>465</v>
      </c>
      <c r="J829" s="154" t="s">
        <v>1005</v>
      </c>
      <c r="K829" s="154" t="s">
        <v>1005</v>
      </c>
      <c r="L829" s="111" t="s">
        <v>971</v>
      </c>
      <c r="M829" s="111">
        <v>1</v>
      </c>
      <c r="N829" s="155">
        <v>44407</v>
      </c>
      <c r="O829" s="155">
        <v>44561</v>
      </c>
      <c r="P829" s="118">
        <f t="shared" si="233"/>
        <v>22</v>
      </c>
      <c r="Q829" s="111" t="s">
        <v>1051</v>
      </c>
      <c r="R829" s="145" t="s">
        <v>1721</v>
      </c>
      <c r="S829" s="111">
        <v>1</v>
      </c>
      <c r="T829" s="154" t="s">
        <v>2210</v>
      </c>
      <c r="U829" s="155">
        <v>44962</v>
      </c>
      <c r="V829" s="121">
        <f t="shared" si="238"/>
        <v>13.366666666666667</v>
      </c>
      <c r="W829" s="122">
        <f t="shared" si="239"/>
        <v>100</v>
      </c>
      <c r="X829" s="123">
        <f t="shared" si="240"/>
        <v>22</v>
      </c>
      <c r="Y829" s="123">
        <f t="shared" si="241"/>
        <v>22</v>
      </c>
      <c r="Z829" s="123">
        <f t="shared" si="242"/>
        <v>22</v>
      </c>
      <c r="AA829" s="111"/>
      <c r="AB829" s="111" t="str">
        <f t="shared" si="235"/>
        <v>CUMPLIDA</v>
      </c>
      <c r="AC829" s="111" t="str">
        <f t="shared" si="236"/>
        <v>CUMPLIDO</v>
      </c>
      <c r="AD829" s="111" t="str">
        <f t="shared" si="237"/>
        <v>CUMPLIDA PENDIENTE DE REVISIÓN DE LA CGR</v>
      </c>
      <c r="AE829" s="165" t="s">
        <v>476</v>
      </c>
      <c r="AF829" s="98" t="str">
        <f t="shared" si="226"/>
        <v>H38AF17</v>
      </c>
      <c r="AG829" s="78">
        <f t="shared" si="227"/>
        <v>1</v>
      </c>
      <c r="AH829" s="78" t="str">
        <f t="shared" si="228"/>
        <v>H38AF17 - 1</v>
      </c>
      <c r="AI829" s="92">
        <f t="shared" si="229"/>
        <v>5</v>
      </c>
      <c r="AJ829" s="92">
        <f t="shared" si="230"/>
        <v>5</v>
      </c>
      <c r="AK829" s="92" t="str">
        <f t="shared" si="231"/>
        <v>H38AF17.</v>
      </c>
      <c r="AL829" s="92" t="str">
        <f t="shared" si="232"/>
        <v>H38AF17</v>
      </c>
      <c r="AM829" s="85"/>
      <c r="AN829" s="85"/>
    </row>
    <row r="830" spans="1:40" s="2" customFormat="1" ht="291.95" customHeight="1" x14ac:dyDescent="0.2">
      <c r="A830" s="110">
        <f>IF(ISBLANK(F830),"",COUNTA($F$2:F830))</f>
        <v>627</v>
      </c>
      <c r="B830" s="111">
        <f t="shared" si="234"/>
        <v>829</v>
      </c>
      <c r="C830" s="111">
        <v>2018</v>
      </c>
      <c r="D830" s="111"/>
      <c r="E830" s="111" t="s">
        <v>2466</v>
      </c>
      <c r="F830" s="111" t="s">
        <v>475</v>
      </c>
      <c r="G830" s="165" t="s">
        <v>15</v>
      </c>
      <c r="H830" s="154" t="s">
        <v>467</v>
      </c>
      <c r="I830" s="154" t="s">
        <v>468</v>
      </c>
      <c r="J830" s="154" t="s">
        <v>3372</v>
      </c>
      <c r="K830" s="154" t="s">
        <v>3373</v>
      </c>
      <c r="L830" s="111" t="s">
        <v>3374</v>
      </c>
      <c r="M830" s="111">
        <v>2</v>
      </c>
      <c r="N830" s="155">
        <v>45566</v>
      </c>
      <c r="O830" s="155">
        <v>45657</v>
      </c>
      <c r="P830" s="118">
        <f t="shared" si="233"/>
        <v>13</v>
      </c>
      <c r="Q830" s="111" t="s">
        <v>1053</v>
      </c>
      <c r="R830" s="111" t="s">
        <v>1734</v>
      </c>
      <c r="S830" s="110">
        <v>0</v>
      </c>
      <c r="T830" s="146" t="s">
        <v>3370</v>
      </c>
      <c r="U830" s="162"/>
      <c r="V830" s="121">
        <f t="shared" si="238"/>
        <v>-1521.9</v>
      </c>
      <c r="W830" s="122">
        <f t="shared" si="239"/>
        <v>0</v>
      </c>
      <c r="X830" s="123">
        <f t="shared" si="240"/>
        <v>0</v>
      </c>
      <c r="Y830" s="123">
        <f t="shared" si="241"/>
        <v>0</v>
      </c>
      <c r="Z830" s="123">
        <f t="shared" si="242"/>
        <v>13</v>
      </c>
      <c r="AA830" s="111" t="s">
        <v>3366</v>
      </c>
      <c r="AB830" s="111" t="str">
        <f t="shared" si="235"/>
        <v>PRÓXIMA A VENCER</v>
      </c>
      <c r="AC830" s="111" t="str">
        <f t="shared" si="236"/>
        <v>PRÓXIMO A VENCER</v>
      </c>
      <c r="AD830" s="111" t="str">
        <f t="shared" si="237"/>
        <v>EN EJECUCIÓN</v>
      </c>
      <c r="AE830" s="165" t="s">
        <v>476</v>
      </c>
      <c r="AF830" s="98" t="str">
        <f t="shared" si="226"/>
        <v>H43AF17</v>
      </c>
      <c r="AG830" s="78">
        <f t="shared" si="227"/>
        <v>1</v>
      </c>
      <c r="AH830" s="78" t="str">
        <f t="shared" si="228"/>
        <v>H43AF17 - 1</v>
      </c>
      <c r="AI830" s="92">
        <f t="shared" si="229"/>
        <v>2</v>
      </c>
      <c r="AJ830" s="92">
        <f t="shared" si="230"/>
        <v>2</v>
      </c>
      <c r="AK830" s="92" t="str">
        <f t="shared" si="231"/>
        <v>H43AF17.</v>
      </c>
      <c r="AL830" s="92" t="str">
        <f t="shared" si="232"/>
        <v>H43AF17</v>
      </c>
      <c r="AM830" s="85"/>
      <c r="AN830" s="85"/>
    </row>
    <row r="831" spans="1:40" s="2" customFormat="1" ht="291.95" customHeight="1" x14ac:dyDescent="0.2">
      <c r="A831" s="110">
        <f>IF(ISBLANK(F831),"",COUNTA($F$2:F831))</f>
        <v>628</v>
      </c>
      <c r="B831" s="111">
        <f t="shared" si="234"/>
        <v>830</v>
      </c>
      <c r="C831" s="111">
        <v>2018</v>
      </c>
      <c r="D831" s="111"/>
      <c r="E831" s="111" t="s">
        <v>2469</v>
      </c>
      <c r="F831" s="111" t="s">
        <v>472</v>
      </c>
      <c r="G831" s="165" t="s">
        <v>122</v>
      </c>
      <c r="H831" s="154" t="s">
        <v>497</v>
      </c>
      <c r="I831" s="154" t="s">
        <v>469</v>
      </c>
      <c r="J831" s="154" t="s">
        <v>3372</v>
      </c>
      <c r="K831" s="154" t="s">
        <v>3373</v>
      </c>
      <c r="L831" s="111" t="s">
        <v>3374</v>
      </c>
      <c r="M831" s="123">
        <v>2</v>
      </c>
      <c r="N831" s="155">
        <v>45566</v>
      </c>
      <c r="O831" s="155">
        <v>45657</v>
      </c>
      <c r="P831" s="118">
        <f t="shared" si="233"/>
        <v>13</v>
      </c>
      <c r="Q831" s="111" t="s">
        <v>1401</v>
      </c>
      <c r="R831" s="145" t="s">
        <v>2009</v>
      </c>
      <c r="S831" s="111">
        <v>0</v>
      </c>
      <c r="T831" s="146" t="s">
        <v>3370</v>
      </c>
      <c r="U831" s="162"/>
      <c r="V831" s="121">
        <f t="shared" si="238"/>
        <v>-1521.9</v>
      </c>
      <c r="W831" s="122">
        <f t="shared" si="239"/>
        <v>0</v>
      </c>
      <c r="X831" s="123">
        <f t="shared" si="240"/>
        <v>0</v>
      </c>
      <c r="Y831" s="123">
        <f t="shared" si="241"/>
        <v>0</v>
      </c>
      <c r="Z831" s="123">
        <f t="shared" si="242"/>
        <v>13</v>
      </c>
      <c r="AA831" s="111" t="s">
        <v>3366</v>
      </c>
      <c r="AB831" s="111" t="str">
        <f t="shared" si="235"/>
        <v>PRÓXIMA A VENCER</v>
      </c>
      <c r="AC831" s="111" t="str">
        <f t="shared" si="236"/>
        <v>PRÓXIMO A VENCER</v>
      </c>
      <c r="AD831" s="111" t="str">
        <f t="shared" si="237"/>
        <v>EN EJECUCIÓN</v>
      </c>
      <c r="AE831" s="165" t="s">
        <v>476</v>
      </c>
      <c r="AF831" s="98" t="str">
        <f t="shared" si="226"/>
        <v>H56AF17</v>
      </c>
      <c r="AG831" s="78">
        <f t="shared" si="227"/>
        <v>1</v>
      </c>
      <c r="AH831" s="78" t="str">
        <f t="shared" si="228"/>
        <v>H56AF17 - 1</v>
      </c>
      <c r="AI831" s="92">
        <f t="shared" si="229"/>
        <v>2</v>
      </c>
      <c r="AJ831" s="92">
        <f t="shared" si="230"/>
        <v>2</v>
      </c>
      <c r="AK831" s="92" t="str">
        <f t="shared" si="231"/>
        <v>H56AF17.</v>
      </c>
      <c r="AL831" s="92" t="str">
        <f t="shared" si="232"/>
        <v>H56AF17</v>
      </c>
      <c r="AM831" s="85"/>
      <c r="AN831" s="85"/>
    </row>
    <row r="832" spans="1:40" s="2" customFormat="1" ht="291.95" customHeight="1" x14ac:dyDescent="0.2">
      <c r="A832" s="110">
        <f>IF(ISBLANK(F832),"",COUNTA($F$2:F832))</f>
        <v>629</v>
      </c>
      <c r="B832" s="111">
        <f t="shared" si="234"/>
        <v>831</v>
      </c>
      <c r="C832" s="111">
        <v>2018</v>
      </c>
      <c r="D832" s="111"/>
      <c r="E832" s="111" t="s">
        <v>2469</v>
      </c>
      <c r="F832" s="111" t="s">
        <v>472</v>
      </c>
      <c r="G832" s="165" t="s">
        <v>122</v>
      </c>
      <c r="H832" s="154" t="s">
        <v>470</v>
      </c>
      <c r="I832" s="154" t="s">
        <v>471</v>
      </c>
      <c r="J832" s="154" t="s">
        <v>3372</v>
      </c>
      <c r="K832" s="154" t="s">
        <v>3373</v>
      </c>
      <c r="L832" s="111" t="s">
        <v>3374</v>
      </c>
      <c r="M832" s="123">
        <v>2</v>
      </c>
      <c r="N832" s="155">
        <v>45566</v>
      </c>
      <c r="O832" s="155">
        <v>45657</v>
      </c>
      <c r="P832" s="118">
        <f t="shared" si="233"/>
        <v>13</v>
      </c>
      <c r="Q832" s="111" t="s">
        <v>1401</v>
      </c>
      <c r="R832" s="145" t="s">
        <v>2009</v>
      </c>
      <c r="S832" s="111">
        <v>0</v>
      </c>
      <c r="T832" s="146" t="s">
        <v>3370</v>
      </c>
      <c r="U832" s="162"/>
      <c r="V832" s="121">
        <f t="shared" si="238"/>
        <v>-1521.9</v>
      </c>
      <c r="W832" s="122">
        <f t="shared" si="239"/>
        <v>0</v>
      </c>
      <c r="X832" s="123">
        <f t="shared" si="240"/>
        <v>0</v>
      </c>
      <c r="Y832" s="123">
        <f t="shared" si="241"/>
        <v>0</v>
      </c>
      <c r="Z832" s="123">
        <f t="shared" si="242"/>
        <v>13</v>
      </c>
      <c r="AA832" s="111" t="s">
        <v>3366</v>
      </c>
      <c r="AB832" s="111" t="str">
        <f t="shared" si="235"/>
        <v>PRÓXIMA A VENCER</v>
      </c>
      <c r="AC832" s="111" t="str">
        <f t="shared" si="236"/>
        <v>PRÓXIMO A VENCER</v>
      </c>
      <c r="AD832" s="111" t="str">
        <f t="shared" si="237"/>
        <v>EN EJECUCIÓN</v>
      </c>
      <c r="AE832" s="165" t="s">
        <v>476</v>
      </c>
      <c r="AF832" s="98" t="str">
        <f t="shared" si="226"/>
        <v>H57AF17</v>
      </c>
      <c r="AG832" s="78">
        <f t="shared" si="227"/>
        <v>1</v>
      </c>
      <c r="AH832" s="78" t="str">
        <f t="shared" si="228"/>
        <v>H57AF17 - 1</v>
      </c>
      <c r="AI832" s="92">
        <f t="shared" si="229"/>
        <v>2</v>
      </c>
      <c r="AJ832" s="92">
        <f t="shared" si="230"/>
        <v>2</v>
      </c>
      <c r="AK832" s="92" t="str">
        <f t="shared" si="231"/>
        <v>H57AF17.</v>
      </c>
      <c r="AL832" s="92" t="str">
        <f t="shared" si="232"/>
        <v>H57AF17</v>
      </c>
      <c r="AM832" s="85"/>
      <c r="AN832" s="85"/>
    </row>
    <row r="833" spans="1:40" s="2" customFormat="1" ht="291.95" customHeight="1" x14ac:dyDescent="0.2">
      <c r="A833" s="110">
        <f>IF(ISBLANK(F833),"",COUNTA($F$2:F833))</f>
        <v>630</v>
      </c>
      <c r="B833" s="111">
        <f t="shared" si="234"/>
        <v>832</v>
      </c>
      <c r="C833" s="111">
        <v>2017</v>
      </c>
      <c r="D833" s="111"/>
      <c r="E833" s="111" t="s">
        <v>637</v>
      </c>
      <c r="F833" s="111" t="s">
        <v>407</v>
      </c>
      <c r="G833" s="112" t="s">
        <v>64</v>
      </c>
      <c r="H833" s="154" t="s">
        <v>3469</v>
      </c>
      <c r="I833" s="154" t="s">
        <v>404</v>
      </c>
      <c r="J833" s="154" t="s">
        <v>3460</v>
      </c>
      <c r="K833" s="154" t="s">
        <v>3461</v>
      </c>
      <c r="L833" s="111" t="s">
        <v>8</v>
      </c>
      <c r="M833" s="111">
        <v>2</v>
      </c>
      <c r="N833" s="155">
        <v>45627</v>
      </c>
      <c r="O833" s="155">
        <v>45809</v>
      </c>
      <c r="P833" s="118">
        <f t="shared" si="233"/>
        <v>26</v>
      </c>
      <c r="Q833" s="111" t="s">
        <v>3462</v>
      </c>
      <c r="R833" s="111" t="s">
        <v>1701</v>
      </c>
      <c r="S833" s="111">
        <v>0</v>
      </c>
      <c r="T833" s="146" t="s">
        <v>3413</v>
      </c>
      <c r="U833" s="155">
        <v>44558</v>
      </c>
      <c r="V833" s="121">
        <f t="shared" si="238"/>
        <v>-41.7</v>
      </c>
      <c r="W833" s="122">
        <f t="shared" si="239"/>
        <v>0</v>
      </c>
      <c r="X833" s="123">
        <f t="shared" si="240"/>
        <v>0</v>
      </c>
      <c r="Y833" s="123">
        <f t="shared" si="241"/>
        <v>0</v>
      </c>
      <c r="Z833" s="123">
        <f t="shared" si="242"/>
        <v>0</v>
      </c>
      <c r="AA833" s="111" t="s">
        <v>3366</v>
      </c>
      <c r="AB833" s="111" t="str">
        <f t="shared" si="235"/>
        <v>EN TERMINO</v>
      </c>
      <c r="AC833" s="111" t="str">
        <f t="shared" si="236"/>
        <v>EN TERMINO</v>
      </c>
      <c r="AD833" s="111" t="str">
        <f t="shared" si="237"/>
        <v>EN EJECUCIÓN</v>
      </c>
      <c r="AE833" s="165" t="s">
        <v>403</v>
      </c>
      <c r="AF833" s="98" t="str">
        <f t="shared" si="226"/>
        <v>H1AC17</v>
      </c>
      <c r="AG833" s="78">
        <f t="shared" si="227"/>
        <v>1</v>
      </c>
      <c r="AH833" s="78" t="str">
        <f t="shared" si="228"/>
        <v>H1AC17 - 1</v>
      </c>
      <c r="AI833" s="92">
        <f t="shared" si="229"/>
        <v>3</v>
      </c>
      <c r="AJ833" s="92">
        <f t="shared" si="230"/>
        <v>3</v>
      </c>
      <c r="AK833" s="92" t="str">
        <f t="shared" si="231"/>
        <v>H1AC17.</v>
      </c>
      <c r="AL833" s="92" t="str">
        <f t="shared" si="232"/>
        <v>H1AC17</v>
      </c>
      <c r="AM833" s="85"/>
      <c r="AN833" s="85"/>
    </row>
    <row r="834" spans="1:40" s="2" customFormat="1" ht="291.95" customHeight="1" x14ac:dyDescent="0.2">
      <c r="A834" s="110">
        <f>IF(ISBLANK(F834),"",COUNTA($F$2:F834))</f>
        <v>631</v>
      </c>
      <c r="B834" s="111">
        <f t="shared" si="234"/>
        <v>833</v>
      </c>
      <c r="C834" s="111">
        <v>2017</v>
      </c>
      <c r="D834" s="111"/>
      <c r="E834" s="111" t="s">
        <v>637</v>
      </c>
      <c r="F834" s="111" t="s">
        <v>407</v>
      </c>
      <c r="G834" s="112" t="s">
        <v>64</v>
      </c>
      <c r="H834" s="154" t="s">
        <v>405</v>
      </c>
      <c r="I834" s="154" t="s">
        <v>406</v>
      </c>
      <c r="J834" s="154" t="s">
        <v>417</v>
      </c>
      <c r="K834" s="154" t="s">
        <v>418</v>
      </c>
      <c r="L834" s="111" t="s">
        <v>17</v>
      </c>
      <c r="M834" s="111">
        <v>4</v>
      </c>
      <c r="N834" s="155">
        <v>43122</v>
      </c>
      <c r="O834" s="155">
        <v>43485</v>
      </c>
      <c r="P834" s="118">
        <f t="shared" si="233"/>
        <v>51.857142857142854</v>
      </c>
      <c r="Q834" s="111" t="s">
        <v>210</v>
      </c>
      <c r="R834" s="111" t="s">
        <v>1701</v>
      </c>
      <c r="S834" s="111">
        <v>4</v>
      </c>
      <c r="T834" s="154" t="s">
        <v>504</v>
      </c>
      <c r="U834" s="155"/>
      <c r="V834" s="121">
        <f t="shared" si="238"/>
        <v>-1449.5</v>
      </c>
      <c r="W834" s="122">
        <f t="shared" si="239"/>
        <v>100</v>
      </c>
      <c r="X834" s="123">
        <f t="shared" si="240"/>
        <v>51.857142857142854</v>
      </c>
      <c r="Y834" s="123">
        <f t="shared" si="241"/>
        <v>51.857142857142854</v>
      </c>
      <c r="Z834" s="123">
        <f t="shared" si="242"/>
        <v>51.857142857142854</v>
      </c>
      <c r="AA834" s="111"/>
      <c r="AB834" s="111" t="str">
        <f t="shared" si="235"/>
        <v>CUMPLIDA</v>
      </c>
      <c r="AC834" s="111" t="str">
        <f t="shared" si="236"/>
        <v>CUMPLIDO</v>
      </c>
      <c r="AD834" s="111" t="str">
        <f t="shared" si="237"/>
        <v>CUMPLIDA PENDIENTE DE REVISIÓN DE LA CGR</v>
      </c>
      <c r="AE834" s="165" t="s">
        <v>403</v>
      </c>
      <c r="AF834" s="98" t="str">
        <f t="shared" si="226"/>
        <v>H2AC17</v>
      </c>
      <c r="AG834" s="78">
        <f t="shared" si="227"/>
        <v>1</v>
      </c>
      <c r="AH834" s="78" t="str">
        <f t="shared" si="228"/>
        <v>H2AC17 - 1</v>
      </c>
      <c r="AI834" s="92">
        <f t="shared" si="229"/>
        <v>5</v>
      </c>
      <c r="AJ834" s="92">
        <f t="shared" si="230"/>
        <v>5</v>
      </c>
      <c r="AK834" s="92" t="str">
        <f t="shared" si="231"/>
        <v>H2AC17.</v>
      </c>
      <c r="AL834" s="92" t="str">
        <f t="shared" si="232"/>
        <v>H2AC17</v>
      </c>
      <c r="AM834" s="85"/>
      <c r="AN834" s="85"/>
    </row>
    <row r="835" spans="1:40" s="2" customFormat="1" ht="291.95" customHeight="1" x14ac:dyDescent="0.2">
      <c r="A835" s="110">
        <f>IF(ISBLANK(F835),"",COUNTA($F$2:F835))</f>
        <v>632</v>
      </c>
      <c r="B835" s="111">
        <f t="shared" si="234"/>
        <v>834</v>
      </c>
      <c r="C835" s="111">
        <v>2017</v>
      </c>
      <c r="D835" s="111"/>
      <c r="E835" s="111" t="s">
        <v>408</v>
      </c>
      <c r="F835" s="111" t="s">
        <v>408</v>
      </c>
      <c r="G835" s="112" t="s">
        <v>412</v>
      </c>
      <c r="H835" s="154" t="s">
        <v>416</v>
      </c>
      <c r="I835" s="154" t="s">
        <v>415</v>
      </c>
      <c r="J835" s="154" t="s">
        <v>420</v>
      </c>
      <c r="K835" s="154" t="s">
        <v>423</v>
      </c>
      <c r="L835" s="111" t="s">
        <v>419</v>
      </c>
      <c r="M835" s="111">
        <v>2</v>
      </c>
      <c r="N835" s="155">
        <v>43160</v>
      </c>
      <c r="O835" s="155">
        <v>43525</v>
      </c>
      <c r="P835" s="118">
        <f t="shared" si="233"/>
        <v>52.142857142857146</v>
      </c>
      <c r="Q835" s="111" t="s">
        <v>210</v>
      </c>
      <c r="R835" s="111" t="s">
        <v>1701</v>
      </c>
      <c r="S835" s="111">
        <v>2</v>
      </c>
      <c r="T835" s="154" t="s">
        <v>720</v>
      </c>
      <c r="U835" s="155">
        <v>45533</v>
      </c>
      <c r="V835" s="121">
        <f t="shared" si="238"/>
        <v>66.933333333333337</v>
      </c>
      <c r="W835" s="122">
        <f t="shared" si="239"/>
        <v>100</v>
      </c>
      <c r="X835" s="123">
        <f t="shared" si="240"/>
        <v>52.142857142857146</v>
      </c>
      <c r="Y835" s="123">
        <f t="shared" si="241"/>
        <v>52.142857142857146</v>
      </c>
      <c r="Z835" s="123">
        <f t="shared" si="242"/>
        <v>52.142857142857146</v>
      </c>
      <c r="AA835" s="111"/>
      <c r="AB835" s="111" t="str">
        <f t="shared" si="235"/>
        <v>CUMPLIDA</v>
      </c>
      <c r="AC835" s="111" t="str">
        <f t="shared" si="236"/>
        <v>CUMPLIDO</v>
      </c>
      <c r="AD835" s="111" t="str">
        <f t="shared" si="237"/>
        <v>CUMPLIDA PENDIENTE DE REVISIÓN DE LA CGR</v>
      </c>
      <c r="AE835" s="165" t="s">
        <v>403</v>
      </c>
      <c r="AF835" s="98" t="str">
        <f t="shared" ref="AF835:AF898" si="243">AL835</f>
        <v>H5AC17</v>
      </c>
      <c r="AG835" s="78">
        <f t="shared" ref="AG835:AG898" si="244">IF(A835&lt;&gt;"",1,AG834+1)</f>
        <v>1</v>
      </c>
      <c r="AH835" s="78" t="str">
        <f t="shared" ref="AH835:AH898" si="245">CONCATENATE(AF835," - ",AG835)</f>
        <v>H5AC17 - 1</v>
      </c>
      <c r="AI835" s="92">
        <f t="shared" ref="AI835:AI898" si="246">IF(AB835="VENCIDA",1,IF(AB835="PRÓXIMA A VENCER",2,IF(AB835="EN TERMINO",3,IF(AB835="CON AVANCE",4,IF(AB835="CUMPLIDA",5,)))))</f>
        <v>5</v>
      </c>
      <c r="AJ835" s="92">
        <f t="shared" ref="AJ835:AJ898" si="247">IF(AG836=AG835+1,MIN(AI835,AJ836),AI835)</f>
        <v>5</v>
      </c>
      <c r="AK835" s="92" t="str">
        <f t="shared" ref="AK835:AK898" si="248">IF(A835&lt;&gt;"",MID(H835,1,FIND(" ",H835,1)-1),AK834)</f>
        <v>H5AC17.</v>
      </c>
      <c r="AL835" s="92" t="str">
        <f t="shared" ref="AL835:AL898" si="249">IFERROR(MID(AK835,1,FIND(".",AK835,1)-1),AK835)</f>
        <v>H5AC17</v>
      </c>
      <c r="AM835" s="85"/>
      <c r="AN835" s="85"/>
    </row>
    <row r="836" spans="1:40" s="2" customFormat="1" ht="291.95" customHeight="1" x14ac:dyDescent="0.2">
      <c r="A836" s="110">
        <f>IF(ISBLANK(F836),"",COUNTA($F$2:F836))</f>
        <v>633</v>
      </c>
      <c r="B836" s="111">
        <f t="shared" si="234"/>
        <v>835</v>
      </c>
      <c r="C836" s="111">
        <v>2017</v>
      </c>
      <c r="D836" s="111"/>
      <c r="E836" s="111" t="s">
        <v>637</v>
      </c>
      <c r="F836" s="111" t="s">
        <v>409</v>
      </c>
      <c r="G836" s="112" t="s">
        <v>122</v>
      </c>
      <c r="H836" s="154" t="s">
        <v>410</v>
      </c>
      <c r="I836" s="154" t="s">
        <v>411</v>
      </c>
      <c r="J836" s="154" t="s">
        <v>432</v>
      </c>
      <c r="K836" s="154" t="s">
        <v>421</v>
      </c>
      <c r="L836" s="111" t="s">
        <v>422</v>
      </c>
      <c r="M836" s="111">
        <v>12</v>
      </c>
      <c r="N836" s="155">
        <v>43115</v>
      </c>
      <c r="O836" s="155">
        <v>43465</v>
      </c>
      <c r="P836" s="118">
        <f t="shared" si="233"/>
        <v>50</v>
      </c>
      <c r="Q836" s="111" t="s">
        <v>231</v>
      </c>
      <c r="R836" s="145" t="s">
        <v>1701</v>
      </c>
      <c r="S836" s="111">
        <v>12</v>
      </c>
      <c r="T836" s="154" t="s">
        <v>720</v>
      </c>
      <c r="U836" s="155"/>
      <c r="V836" s="121">
        <f t="shared" si="238"/>
        <v>-1448.8333333333333</v>
      </c>
      <c r="W836" s="122">
        <f t="shared" si="239"/>
        <v>100</v>
      </c>
      <c r="X836" s="123">
        <f t="shared" si="240"/>
        <v>50</v>
      </c>
      <c r="Y836" s="123">
        <f t="shared" si="241"/>
        <v>50</v>
      </c>
      <c r="Z836" s="123">
        <f t="shared" si="242"/>
        <v>50</v>
      </c>
      <c r="AA836" s="111"/>
      <c r="AB836" s="111" t="str">
        <f t="shared" si="235"/>
        <v>CUMPLIDA</v>
      </c>
      <c r="AC836" s="111" t="str">
        <f t="shared" si="236"/>
        <v>CUMPLIDO</v>
      </c>
      <c r="AD836" s="111" t="str">
        <f t="shared" si="237"/>
        <v>CUMPLIDA PENDIENTE DE REVISIÓN DE LA CGR</v>
      </c>
      <c r="AE836" s="165" t="s">
        <v>403</v>
      </c>
      <c r="AF836" s="98" t="str">
        <f t="shared" si="243"/>
        <v>H8AC17</v>
      </c>
      <c r="AG836" s="78">
        <f t="shared" si="244"/>
        <v>1</v>
      </c>
      <c r="AH836" s="78" t="str">
        <f t="shared" si="245"/>
        <v>H8AC17 - 1</v>
      </c>
      <c r="AI836" s="92">
        <f t="shared" si="246"/>
        <v>5</v>
      </c>
      <c r="AJ836" s="92">
        <f t="shared" si="247"/>
        <v>5</v>
      </c>
      <c r="AK836" s="92" t="str">
        <f t="shared" si="248"/>
        <v>H8AC17.</v>
      </c>
      <c r="AL836" s="92" t="str">
        <f t="shared" si="249"/>
        <v>H8AC17</v>
      </c>
      <c r="AM836" s="85"/>
      <c r="AN836" s="85"/>
    </row>
    <row r="837" spans="1:40" s="2" customFormat="1" ht="291.95" customHeight="1" x14ac:dyDescent="0.2">
      <c r="A837" s="110">
        <f>IF(ISBLANK(F837),"",COUNTA($F$2:F837))</f>
        <v>634</v>
      </c>
      <c r="B837" s="111">
        <f t="shared" si="234"/>
        <v>836</v>
      </c>
      <c r="C837" s="111">
        <v>2017</v>
      </c>
      <c r="D837" s="111"/>
      <c r="E837" s="111" t="s">
        <v>637</v>
      </c>
      <c r="F837" s="111" t="s">
        <v>407</v>
      </c>
      <c r="G837" s="165">
        <v>1401003</v>
      </c>
      <c r="H837" s="154" t="s">
        <v>731</v>
      </c>
      <c r="I837" s="154" t="s">
        <v>139</v>
      </c>
      <c r="J837" s="154" t="s">
        <v>724</v>
      </c>
      <c r="K837" s="154" t="s">
        <v>713</v>
      </c>
      <c r="L837" s="111" t="s">
        <v>714</v>
      </c>
      <c r="M837" s="111">
        <v>1</v>
      </c>
      <c r="N837" s="155">
        <v>43858</v>
      </c>
      <c r="O837" s="175">
        <v>44165</v>
      </c>
      <c r="P837" s="118">
        <f t="shared" ref="P837:P900" si="250">(+O837-N837)/7</f>
        <v>43.857142857142854</v>
      </c>
      <c r="Q837" s="111" t="s">
        <v>1048</v>
      </c>
      <c r="R837" s="111" t="s">
        <v>1734</v>
      </c>
      <c r="S837" s="111">
        <v>1</v>
      </c>
      <c r="T837" s="154" t="s">
        <v>1244</v>
      </c>
      <c r="U837" s="120">
        <v>44662</v>
      </c>
      <c r="V837" s="121">
        <f t="shared" si="238"/>
        <v>16.566666666666666</v>
      </c>
      <c r="W837" s="122">
        <f t="shared" si="239"/>
        <v>100</v>
      </c>
      <c r="X837" s="123">
        <f t="shared" si="240"/>
        <v>43.857142857142854</v>
      </c>
      <c r="Y837" s="123">
        <f t="shared" si="241"/>
        <v>43.857142857142854</v>
      </c>
      <c r="Z837" s="123">
        <f t="shared" si="242"/>
        <v>43.857142857142854</v>
      </c>
      <c r="AA837" s="111"/>
      <c r="AB837" s="111" t="str">
        <f t="shared" si="235"/>
        <v>CUMPLIDA</v>
      </c>
      <c r="AC837" s="111" t="str">
        <f t="shared" si="236"/>
        <v>CUMPLIDO</v>
      </c>
      <c r="AD837" s="111" t="str">
        <f t="shared" si="237"/>
        <v>CUMPLIDA PENDIENTE DE REVISIÓN DE LA CGR</v>
      </c>
      <c r="AE837" s="165" t="s">
        <v>165</v>
      </c>
      <c r="AF837" s="98" t="str">
        <f t="shared" si="243"/>
        <v>H1R16</v>
      </c>
      <c r="AG837" s="78">
        <f t="shared" si="244"/>
        <v>1</v>
      </c>
      <c r="AH837" s="78" t="str">
        <f t="shared" si="245"/>
        <v>H1R16 - 1</v>
      </c>
      <c r="AI837" s="92">
        <f t="shared" si="246"/>
        <v>5</v>
      </c>
      <c r="AJ837" s="92">
        <f t="shared" si="247"/>
        <v>5</v>
      </c>
      <c r="AK837" s="92" t="str">
        <f t="shared" si="248"/>
        <v>H1R16.</v>
      </c>
      <c r="AL837" s="92" t="str">
        <f t="shared" si="249"/>
        <v>H1R16</v>
      </c>
      <c r="AM837" s="85"/>
      <c r="AN837" s="85"/>
    </row>
    <row r="838" spans="1:40" s="2" customFormat="1" ht="291.95" customHeight="1" x14ac:dyDescent="0.2">
      <c r="A838" s="110" t="str">
        <f>IF(ISBLANK(F838),"",COUNTA($F$2:F838))</f>
        <v/>
      </c>
      <c r="B838" s="111">
        <f t="shared" si="234"/>
        <v>837</v>
      </c>
      <c r="C838" s="111">
        <v>2017</v>
      </c>
      <c r="D838" s="111"/>
      <c r="E838" s="111"/>
      <c r="F838" s="111"/>
      <c r="G838" s="165">
        <v>1401003</v>
      </c>
      <c r="H838" s="154" t="s">
        <v>732</v>
      </c>
      <c r="I838" s="154" t="s">
        <v>139</v>
      </c>
      <c r="J838" s="154" t="s">
        <v>299</v>
      </c>
      <c r="K838" s="111" t="s">
        <v>188</v>
      </c>
      <c r="L838" s="111" t="s">
        <v>213</v>
      </c>
      <c r="M838" s="111">
        <v>3</v>
      </c>
      <c r="N838" s="155">
        <v>43040</v>
      </c>
      <c r="O838" s="175">
        <v>43403</v>
      </c>
      <c r="P838" s="118">
        <f t="shared" si="250"/>
        <v>51.857142857142854</v>
      </c>
      <c r="Q838" s="111" t="s">
        <v>1049</v>
      </c>
      <c r="R838" s="145" t="s">
        <v>1739</v>
      </c>
      <c r="S838" s="111">
        <v>3</v>
      </c>
      <c r="T838" s="154" t="s">
        <v>945</v>
      </c>
      <c r="U838" s="155"/>
      <c r="V838" s="121">
        <f t="shared" si="238"/>
        <v>-1446.7666666666667</v>
      </c>
      <c r="W838" s="122">
        <f t="shared" si="239"/>
        <v>100</v>
      </c>
      <c r="X838" s="123">
        <f t="shared" si="240"/>
        <v>51.857142857142854</v>
      </c>
      <c r="Y838" s="123">
        <f t="shared" si="241"/>
        <v>51.857142857142854</v>
      </c>
      <c r="Z838" s="123">
        <f t="shared" si="242"/>
        <v>51.857142857142854</v>
      </c>
      <c r="AA838" s="111"/>
      <c r="AB838" s="111" t="str">
        <f t="shared" si="235"/>
        <v>CUMPLIDA</v>
      </c>
      <c r="AC838" s="111" t="str">
        <f t="shared" si="236"/>
        <v/>
      </c>
      <c r="AD838" s="111" t="str">
        <f t="shared" si="237"/>
        <v>CUMPLIDA PENDIENTE DE REVISIÓN DE LA CGR</v>
      </c>
      <c r="AE838" s="165" t="s">
        <v>165</v>
      </c>
      <c r="AF838" s="98" t="str">
        <f t="shared" si="243"/>
        <v>H1R16</v>
      </c>
      <c r="AG838" s="78">
        <f t="shared" si="244"/>
        <v>2</v>
      </c>
      <c r="AH838" s="78" t="str">
        <f t="shared" si="245"/>
        <v>H1R16 - 2</v>
      </c>
      <c r="AI838" s="92">
        <f t="shared" si="246"/>
        <v>5</v>
      </c>
      <c r="AJ838" s="92">
        <f t="shared" si="247"/>
        <v>5</v>
      </c>
      <c r="AK838" s="92" t="str">
        <f t="shared" si="248"/>
        <v>H1R16.</v>
      </c>
      <c r="AL838" s="92" t="str">
        <f t="shared" si="249"/>
        <v>H1R16</v>
      </c>
      <c r="AM838" s="85"/>
      <c r="AN838" s="85"/>
    </row>
    <row r="839" spans="1:40" s="2" customFormat="1" ht="291.95" customHeight="1" x14ac:dyDescent="0.2">
      <c r="A839" s="110">
        <f>IF(ISBLANK(F839),"",COUNTA($F$2:F839))</f>
        <v>635</v>
      </c>
      <c r="B839" s="111">
        <f t="shared" si="234"/>
        <v>838</v>
      </c>
      <c r="C839" s="111">
        <v>2017</v>
      </c>
      <c r="D839" s="111"/>
      <c r="E839" s="111" t="s">
        <v>408</v>
      </c>
      <c r="F839" s="111" t="s">
        <v>408</v>
      </c>
      <c r="G839" s="165">
        <v>1405003</v>
      </c>
      <c r="H839" s="154" t="s">
        <v>190</v>
      </c>
      <c r="I839" s="154" t="s">
        <v>140</v>
      </c>
      <c r="J839" s="176" t="s">
        <v>370</v>
      </c>
      <c r="K839" s="176" t="s">
        <v>191</v>
      </c>
      <c r="L839" s="177" t="s">
        <v>192</v>
      </c>
      <c r="M839" s="177">
        <v>2</v>
      </c>
      <c r="N839" s="175">
        <v>43040</v>
      </c>
      <c r="O839" s="175">
        <v>43099</v>
      </c>
      <c r="P839" s="118">
        <f t="shared" si="250"/>
        <v>8.4285714285714288</v>
      </c>
      <c r="Q839" s="111" t="s">
        <v>1401</v>
      </c>
      <c r="R839" s="145" t="s">
        <v>1734</v>
      </c>
      <c r="S839" s="111">
        <v>2</v>
      </c>
      <c r="T839" s="146" t="s">
        <v>2713</v>
      </c>
      <c r="U839" s="155"/>
      <c r="V839" s="121">
        <f t="shared" si="238"/>
        <v>-1436.6333333333334</v>
      </c>
      <c r="W839" s="122">
        <f t="shared" si="239"/>
        <v>100</v>
      </c>
      <c r="X839" s="123">
        <f t="shared" si="240"/>
        <v>8.4285714285714288</v>
      </c>
      <c r="Y839" s="123">
        <f t="shared" si="241"/>
        <v>8.4285714285714288</v>
      </c>
      <c r="Z839" s="123">
        <f t="shared" si="242"/>
        <v>8.4285714285714288</v>
      </c>
      <c r="AA839" s="111"/>
      <c r="AB839" s="111" t="str">
        <f t="shared" si="235"/>
        <v>CUMPLIDA</v>
      </c>
      <c r="AC839" s="111" t="str">
        <f t="shared" si="236"/>
        <v>CUMPLIDO</v>
      </c>
      <c r="AD839" s="111" t="str">
        <f t="shared" si="237"/>
        <v>CUMPLIDA PENDIENTE DE REVISIÓN DE LA CGR</v>
      </c>
      <c r="AE839" s="165" t="s">
        <v>165</v>
      </c>
      <c r="AF839" s="98" t="str">
        <f t="shared" si="243"/>
        <v>H10R16</v>
      </c>
      <c r="AG839" s="78">
        <f t="shared" si="244"/>
        <v>1</v>
      </c>
      <c r="AH839" s="78" t="str">
        <f t="shared" si="245"/>
        <v>H10R16 - 1</v>
      </c>
      <c r="AI839" s="92">
        <f t="shared" si="246"/>
        <v>5</v>
      </c>
      <c r="AJ839" s="92">
        <f t="shared" si="247"/>
        <v>5</v>
      </c>
      <c r="AK839" s="92" t="str">
        <f t="shared" si="248"/>
        <v>H10R16.</v>
      </c>
      <c r="AL839" s="92" t="str">
        <f t="shared" si="249"/>
        <v>H10R16</v>
      </c>
      <c r="AM839" s="85"/>
      <c r="AN839" s="85"/>
    </row>
    <row r="840" spans="1:40" s="2" customFormat="1" ht="291.95" customHeight="1" x14ac:dyDescent="0.2">
      <c r="A840" s="110">
        <f>IF(ISBLANK(F840),"",COUNTA($F$2:F840))</f>
        <v>636</v>
      </c>
      <c r="B840" s="111">
        <f t="shared" si="234"/>
        <v>839</v>
      </c>
      <c r="C840" s="111">
        <v>2017</v>
      </c>
      <c r="D840" s="111"/>
      <c r="E840" s="111" t="s">
        <v>637</v>
      </c>
      <c r="F840" s="111" t="s">
        <v>407</v>
      </c>
      <c r="G840" s="165">
        <v>1405004</v>
      </c>
      <c r="H840" s="154" t="s">
        <v>390</v>
      </c>
      <c r="I840" s="154" t="s">
        <v>141</v>
      </c>
      <c r="J840" s="154" t="s">
        <v>234</v>
      </c>
      <c r="K840" s="154" t="s">
        <v>232</v>
      </c>
      <c r="L840" s="111" t="s">
        <v>233</v>
      </c>
      <c r="M840" s="111">
        <v>2</v>
      </c>
      <c r="N840" s="155">
        <v>43040</v>
      </c>
      <c r="O840" s="155">
        <v>43403</v>
      </c>
      <c r="P840" s="118">
        <f t="shared" si="250"/>
        <v>51.857142857142854</v>
      </c>
      <c r="Q840" s="111" t="s">
        <v>1050</v>
      </c>
      <c r="R840" s="111" t="s">
        <v>1739</v>
      </c>
      <c r="S840" s="111">
        <v>2</v>
      </c>
      <c r="T840" s="154" t="s">
        <v>720</v>
      </c>
      <c r="U840" s="155"/>
      <c r="V840" s="121">
        <f t="shared" si="238"/>
        <v>-1446.7666666666667</v>
      </c>
      <c r="W840" s="122">
        <f t="shared" si="239"/>
        <v>100</v>
      </c>
      <c r="X840" s="123">
        <f t="shared" si="240"/>
        <v>51.857142857142854</v>
      </c>
      <c r="Y840" s="123">
        <f t="shared" si="241"/>
        <v>51.857142857142854</v>
      </c>
      <c r="Z840" s="123">
        <f t="shared" si="242"/>
        <v>51.857142857142854</v>
      </c>
      <c r="AA840" s="111"/>
      <c r="AB840" s="111" t="str">
        <f t="shared" si="235"/>
        <v>CUMPLIDA</v>
      </c>
      <c r="AC840" s="111" t="str">
        <f t="shared" si="236"/>
        <v>CUMPLIDO</v>
      </c>
      <c r="AD840" s="111" t="str">
        <f t="shared" si="237"/>
        <v>CUMPLIDA PENDIENTE DE REVISIÓN DE LA CGR</v>
      </c>
      <c r="AE840" s="165" t="s">
        <v>165</v>
      </c>
      <c r="AF840" s="98" t="str">
        <f t="shared" si="243"/>
        <v>H22R16</v>
      </c>
      <c r="AG840" s="78">
        <f t="shared" si="244"/>
        <v>1</v>
      </c>
      <c r="AH840" s="78" t="str">
        <f t="shared" si="245"/>
        <v>H22R16 - 1</v>
      </c>
      <c r="AI840" s="92">
        <f t="shared" si="246"/>
        <v>5</v>
      </c>
      <c r="AJ840" s="92">
        <f t="shared" si="247"/>
        <v>5</v>
      </c>
      <c r="AK840" s="92" t="str">
        <f t="shared" si="248"/>
        <v>H22R16.</v>
      </c>
      <c r="AL840" s="92" t="str">
        <f t="shared" si="249"/>
        <v>H22R16</v>
      </c>
      <c r="AM840" s="85"/>
      <c r="AN840" s="85"/>
    </row>
    <row r="841" spans="1:40" s="2" customFormat="1" ht="291.95" customHeight="1" x14ac:dyDescent="0.2">
      <c r="A841" s="110" t="str">
        <f>IF(ISBLANK(F841),"",COUNTA($F$2:F841))</f>
        <v/>
      </c>
      <c r="B841" s="111">
        <f t="shared" si="234"/>
        <v>840</v>
      </c>
      <c r="C841" s="111">
        <v>2017</v>
      </c>
      <c r="D841" s="111"/>
      <c r="E841" s="111"/>
      <c r="F841" s="111"/>
      <c r="G841" s="165">
        <v>1405004</v>
      </c>
      <c r="H841" s="154" t="s">
        <v>999</v>
      </c>
      <c r="I841" s="154" t="s">
        <v>141</v>
      </c>
      <c r="J841" s="154" t="s">
        <v>359</v>
      </c>
      <c r="K841" s="154" t="s">
        <v>235</v>
      </c>
      <c r="L841" s="111" t="s">
        <v>236</v>
      </c>
      <c r="M841" s="111">
        <v>1</v>
      </c>
      <c r="N841" s="155">
        <v>43040</v>
      </c>
      <c r="O841" s="155">
        <v>43250</v>
      </c>
      <c r="P841" s="118">
        <f t="shared" si="250"/>
        <v>30</v>
      </c>
      <c r="Q841" s="111" t="s">
        <v>1050</v>
      </c>
      <c r="R841" s="111" t="s">
        <v>1739</v>
      </c>
      <c r="S841" s="111">
        <v>1</v>
      </c>
      <c r="T841" s="154" t="s">
        <v>720</v>
      </c>
      <c r="U841" s="155"/>
      <c r="V841" s="121">
        <f t="shared" si="238"/>
        <v>-1441.6666666666667</v>
      </c>
      <c r="W841" s="122">
        <f t="shared" si="239"/>
        <v>100</v>
      </c>
      <c r="X841" s="123">
        <f t="shared" si="240"/>
        <v>30</v>
      </c>
      <c r="Y841" s="123">
        <f t="shared" si="241"/>
        <v>30</v>
      </c>
      <c r="Z841" s="123">
        <f t="shared" si="242"/>
        <v>30</v>
      </c>
      <c r="AA841" s="111"/>
      <c r="AB841" s="111" t="str">
        <f t="shared" si="235"/>
        <v>CUMPLIDA</v>
      </c>
      <c r="AC841" s="111" t="str">
        <f t="shared" si="236"/>
        <v/>
      </c>
      <c r="AD841" s="111" t="str">
        <f t="shared" si="237"/>
        <v>CUMPLIDA PENDIENTE DE REVISIÓN DE LA CGR</v>
      </c>
      <c r="AE841" s="165" t="s">
        <v>165</v>
      </c>
      <c r="AF841" s="98" t="str">
        <f t="shared" si="243"/>
        <v>H22R16</v>
      </c>
      <c r="AG841" s="78">
        <f t="shared" si="244"/>
        <v>2</v>
      </c>
      <c r="AH841" s="78" t="str">
        <f t="shared" si="245"/>
        <v>H22R16 - 2</v>
      </c>
      <c r="AI841" s="92">
        <f t="shared" si="246"/>
        <v>5</v>
      </c>
      <c r="AJ841" s="92">
        <f t="shared" si="247"/>
        <v>5</v>
      </c>
      <c r="AK841" s="92" t="str">
        <f t="shared" si="248"/>
        <v>H22R16.</v>
      </c>
      <c r="AL841" s="92" t="str">
        <f t="shared" si="249"/>
        <v>H22R16</v>
      </c>
      <c r="AM841" s="85"/>
      <c r="AN841" s="85"/>
    </row>
    <row r="842" spans="1:40" s="2" customFormat="1" ht="291.95" customHeight="1" x14ac:dyDescent="0.2">
      <c r="A842" s="110">
        <f>IF(ISBLANK(F842),"",COUNTA($F$2:F842))</f>
        <v>637</v>
      </c>
      <c r="B842" s="111">
        <f t="shared" ref="B842:B905" si="251">ROW()-1</f>
        <v>841</v>
      </c>
      <c r="C842" s="111">
        <v>2017</v>
      </c>
      <c r="D842" s="111"/>
      <c r="E842" s="111" t="s">
        <v>637</v>
      </c>
      <c r="F842" s="111" t="s">
        <v>407</v>
      </c>
      <c r="G842" s="165">
        <v>1404001</v>
      </c>
      <c r="H842" s="154" t="s">
        <v>391</v>
      </c>
      <c r="I842" s="154" t="s">
        <v>142</v>
      </c>
      <c r="J842" s="154" t="s">
        <v>3372</v>
      </c>
      <c r="K842" s="154" t="s">
        <v>3373</v>
      </c>
      <c r="L842" s="111" t="s">
        <v>3374</v>
      </c>
      <c r="M842" s="111">
        <v>2</v>
      </c>
      <c r="N842" s="155">
        <v>45566</v>
      </c>
      <c r="O842" s="155">
        <v>45657</v>
      </c>
      <c r="P842" s="118">
        <f t="shared" si="250"/>
        <v>13</v>
      </c>
      <c r="Q842" s="111" t="s">
        <v>283</v>
      </c>
      <c r="R842" s="145" t="s">
        <v>1734</v>
      </c>
      <c r="S842" s="111">
        <v>0</v>
      </c>
      <c r="T842" s="154" t="s">
        <v>3470</v>
      </c>
      <c r="U842" s="155"/>
      <c r="V842" s="121">
        <f t="shared" si="238"/>
        <v>-1521.9</v>
      </c>
      <c r="W842" s="122">
        <f t="shared" si="239"/>
        <v>0</v>
      </c>
      <c r="X842" s="123">
        <f t="shared" si="240"/>
        <v>0</v>
      </c>
      <c r="Y842" s="123">
        <f t="shared" si="241"/>
        <v>0</v>
      </c>
      <c r="Z842" s="123">
        <f t="shared" si="242"/>
        <v>13</v>
      </c>
      <c r="AA842" s="111" t="s">
        <v>3366</v>
      </c>
      <c r="AB842" s="111" t="str">
        <f t="shared" si="235"/>
        <v>PRÓXIMA A VENCER</v>
      </c>
      <c r="AC842" s="111" t="str">
        <f t="shared" si="236"/>
        <v>PRÓXIMO A VENCER</v>
      </c>
      <c r="AD842" s="111" t="str">
        <f t="shared" si="237"/>
        <v>EN EJECUCIÓN</v>
      </c>
      <c r="AE842" s="165" t="s">
        <v>165</v>
      </c>
      <c r="AF842" s="98" t="str">
        <f t="shared" si="243"/>
        <v>H27R16</v>
      </c>
      <c r="AG842" s="78">
        <f t="shared" si="244"/>
        <v>1</v>
      </c>
      <c r="AH842" s="78" t="str">
        <f t="shared" si="245"/>
        <v>H27R16 - 1</v>
      </c>
      <c r="AI842" s="92">
        <f t="shared" si="246"/>
        <v>2</v>
      </c>
      <c r="AJ842" s="92">
        <f t="shared" si="247"/>
        <v>2</v>
      </c>
      <c r="AK842" s="92" t="str">
        <f t="shared" si="248"/>
        <v>H27R16.</v>
      </c>
      <c r="AL842" s="92" t="str">
        <f t="shared" si="249"/>
        <v>H27R16</v>
      </c>
      <c r="AM842" s="85"/>
      <c r="AN842" s="85"/>
    </row>
    <row r="843" spans="1:40" s="2" customFormat="1" ht="291.95" customHeight="1" x14ac:dyDescent="0.2">
      <c r="A843" s="110">
        <f>IF(ISBLANK(F843),"",COUNTA($F$2:F843))</f>
        <v>638</v>
      </c>
      <c r="B843" s="111">
        <f t="shared" si="251"/>
        <v>842</v>
      </c>
      <c r="C843" s="111">
        <v>2017</v>
      </c>
      <c r="D843" s="111"/>
      <c r="E843" s="111" t="s">
        <v>637</v>
      </c>
      <c r="F843" s="111" t="s">
        <v>407</v>
      </c>
      <c r="G843" s="165">
        <v>1405004</v>
      </c>
      <c r="H843" s="154" t="s">
        <v>143</v>
      </c>
      <c r="I843" s="154" t="s">
        <v>144</v>
      </c>
      <c r="J843" s="154" t="s">
        <v>2040</v>
      </c>
      <c r="K843" s="154" t="s">
        <v>2021</v>
      </c>
      <c r="L843" s="111" t="s">
        <v>1679</v>
      </c>
      <c r="M843" s="111">
        <v>2</v>
      </c>
      <c r="N843" s="155">
        <v>45139</v>
      </c>
      <c r="O843" s="155">
        <v>45230</v>
      </c>
      <c r="P843" s="118">
        <f t="shared" si="250"/>
        <v>13</v>
      </c>
      <c r="Q843" s="111" t="s">
        <v>1055</v>
      </c>
      <c r="R843" s="111" t="s">
        <v>1734</v>
      </c>
      <c r="S843" s="111">
        <v>2</v>
      </c>
      <c r="T843" s="119" t="s">
        <v>2105</v>
      </c>
      <c r="U843" s="155">
        <v>45289</v>
      </c>
      <c r="V843" s="121">
        <f t="shared" si="238"/>
        <v>1.9666666666666666</v>
      </c>
      <c r="W843" s="122">
        <f t="shared" si="239"/>
        <v>100</v>
      </c>
      <c r="X843" s="123">
        <f t="shared" si="240"/>
        <v>13</v>
      </c>
      <c r="Y843" s="123">
        <f t="shared" si="241"/>
        <v>13</v>
      </c>
      <c r="Z843" s="123">
        <f t="shared" si="242"/>
        <v>13</v>
      </c>
      <c r="AA843" s="111"/>
      <c r="AB843" s="111" t="str">
        <f t="shared" si="235"/>
        <v>CUMPLIDA</v>
      </c>
      <c r="AC843" s="111" t="str">
        <f t="shared" si="236"/>
        <v>CUMPLIDO</v>
      </c>
      <c r="AD843" s="111" t="str">
        <f t="shared" si="237"/>
        <v>CUMPLIDA PENDIENTE DE REVISIÓN DE LA CGR</v>
      </c>
      <c r="AE843" s="165" t="s">
        <v>165</v>
      </c>
      <c r="AF843" s="98" t="str">
        <f t="shared" si="243"/>
        <v>H32R16</v>
      </c>
      <c r="AG843" s="78">
        <f t="shared" si="244"/>
        <v>1</v>
      </c>
      <c r="AH843" s="78" t="str">
        <f t="shared" si="245"/>
        <v>H32R16 - 1</v>
      </c>
      <c r="AI843" s="92">
        <f t="shared" si="246"/>
        <v>5</v>
      </c>
      <c r="AJ843" s="92">
        <f t="shared" si="247"/>
        <v>5</v>
      </c>
      <c r="AK843" s="92" t="str">
        <f t="shared" si="248"/>
        <v>H32R16.</v>
      </c>
      <c r="AL843" s="92" t="str">
        <f t="shared" si="249"/>
        <v>H32R16</v>
      </c>
      <c r="AM843" s="85"/>
      <c r="AN843" s="85"/>
    </row>
    <row r="844" spans="1:40" s="2" customFormat="1" ht="291.95" customHeight="1" x14ac:dyDescent="0.2">
      <c r="A844" s="110">
        <f>IF(ISBLANK(F844),"",COUNTA($F$2:F844))</f>
        <v>639</v>
      </c>
      <c r="B844" s="111">
        <f t="shared" si="251"/>
        <v>843</v>
      </c>
      <c r="C844" s="111">
        <v>2017</v>
      </c>
      <c r="D844" s="111"/>
      <c r="E844" s="111" t="s">
        <v>637</v>
      </c>
      <c r="F844" s="111" t="s">
        <v>407</v>
      </c>
      <c r="G844" s="165">
        <v>1404004</v>
      </c>
      <c r="H844" s="154" t="s">
        <v>145</v>
      </c>
      <c r="I844" s="154" t="s">
        <v>146</v>
      </c>
      <c r="J844" s="154" t="s">
        <v>327</v>
      </c>
      <c r="K844" s="154" t="s">
        <v>328</v>
      </c>
      <c r="L844" s="111" t="s">
        <v>329</v>
      </c>
      <c r="M844" s="111">
        <v>2</v>
      </c>
      <c r="N844" s="155">
        <v>43040</v>
      </c>
      <c r="O844" s="155">
        <v>43403</v>
      </c>
      <c r="P844" s="118">
        <f t="shared" si="250"/>
        <v>51.857142857142854</v>
      </c>
      <c r="Q844" s="111" t="s">
        <v>1055</v>
      </c>
      <c r="R844" s="145" t="s">
        <v>1734</v>
      </c>
      <c r="S844" s="111">
        <v>2</v>
      </c>
      <c r="T844" s="154" t="s">
        <v>720</v>
      </c>
      <c r="U844" s="155">
        <v>45463</v>
      </c>
      <c r="V844" s="121">
        <f t="shared" si="238"/>
        <v>68.666666666666671</v>
      </c>
      <c r="W844" s="122">
        <f t="shared" si="239"/>
        <v>100</v>
      </c>
      <c r="X844" s="123">
        <f t="shared" si="240"/>
        <v>51.857142857142854</v>
      </c>
      <c r="Y844" s="123">
        <f t="shared" si="241"/>
        <v>51.857142857142854</v>
      </c>
      <c r="Z844" s="123">
        <f t="shared" si="242"/>
        <v>51.857142857142854</v>
      </c>
      <c r="AA844" s="111"/>
      <c r="AB844" s="111" t="str">
        <f t="shared" si="235"/>
        <v>CUMPLIDA</v>
      </c>
      <c r="AC844" s="111" t="str">
        <f t="shared" si="236"/>
        <v>CUMPLIDO</v>
      </c>
      <c r="AD844" s="111" t="str">
        <f t="shared" si="237"/>
        <v>CUMPLIDA PENDIENTE DE REVISIÓN DE LA CGR</v>
      </c>
      <c r="AE844" s="165" t="s">
        <v>165</v>
      </c>
      <c r="AF844" s="98" t="str">
        <f t="shared" si="243"/>
        <v>H33R16</v>
      </c>
      <c r="AG844" s="78">
        <f t="shared" si="244"/>
        <v>1</v>
      </c>
      <c r="AH844" s="78" t="str">
        <f t="shared" si="245"/>
        <v>H33R16 - 1</v>
      </c>
      <c r="AI844" s="92">
        <f t="shared" si="246"/>
        <v>5</v>
      </c>
      <c r="AJ844" s="92">
        <f t="shared" si="247"/>
        <v>5</v>
      </c>
      <c r="AK844" s="92" t="str">
        <f t="shared" si="248"/>
        <v>H33R16.</v>
      </c>
      <c r="AL844" s="92" t="str">
        <f t="shared" si="249"/>
        <v>H33R16</v>
      </c>
      <c r="AM844" s="85"/>
      <c r="AN844" s="85"/>
    </row>
    <row r="845" spans="1:40" s="2" customFormat="1" ht="291.95" customHeight="1" x14ac:dyDescent="0.2">
      <c r="A845" s="110">
        <f>IF(ISBLANK(F845),"",COUNTA($F$2:F845))</f>
        <v>640</v>
      </c>
      <c r="B845" s="111">
        <f t="shared" si="251"/>
        <v>844</v>
      </c>
      <c r="C845" s="111">
        <v>2017</v>
      </c>
      <c r="D845" s="111"/>
      <c r="E845" s="111" t="s">
        <v>637</v>
      </c>
      <c r="F845" s="111" t="s">
        <v>407</v>
      </c>
      <c r="G845" s="165">
        <v>1405004</v>
      </c>
      <c r="H845" s="154" t="s">
        <v>2522</v>
      </c>
      <c r="I845" s="154" t="s">
        <v>369</v>
      </c>
      <c r="J845" s="154" t="s">
        <v>2523</v>
      </c>
      <c r="K845" s="154" t="s">
        <v>237</v>
      </c>
      <c r="L845" s="111" t="s">
        <v>238</v>
      </c>
      <c r="M845" s="111">
        <v>3</v>
      </c>
      <c r="N845" s="155">
        <v>43040</v>
      </c>
      <c r="O845" s="155">
        <v>43403</v>
      </c>
      <c r="P845" s="118">
        <f t="shared" si="250"/>
        <v>51.857142857142854</v>
      </c>
      <c r="Q845" s="111" t="s">
        <v>1050</v>
      </c>
      <c r="R845" s="111" t="s">
        <v>1739</v>
      </c>
      <c r="S845" s="111">
        <v>3</v>
      </c>
      <c r="T845" s="154" t="s">
        <v>1684</v>
      </c>
      <c r="U845" s="155"/>
      <c r="V845" s="121">
        <f t="shared" si="238"/>
        <v>-1446.7666666666667</v>
      </c>
      <c r="W845" s="122">
        <f t="shared" si="239"/>
        <v>100</v>
      </c>
      <c r="X845" s="123">
        <f t="shared" si="240"/>
        <v>51.857142857142854</v>
      </c>
      <c r="Y845" s="123">
        <f t="shared" si="241"/>
        <v>51.857142857142854</v>
      </c>
      <c r="Z845" s="123">
        <f t="shared" si="242"/>
        <v>51.857142857142854</v>
      </c>
      <c r="AA845" s="111"/>
      <c r="AB845" s="111" t="str">
        <f t="shared" si="235"/>
        <v>CUMPLIDA</v>
      </c>
      <c r="AC845" s="111" t="str">
        <f t="shared" si="236"/>
        <v>CUMPLIDO</v>
      </c>
      <c r="AD845" s="111" t="str">
        <f t="shared" si="237"/>
        <v>CUMPLIDA PENDIENTE DE REVISIÓN DE LA CGR</v>
      </c>
      <c r="AE845" s="165" t="s">
        <v>165</v>
      </c>
      <c r="AF845" s="98" t="str">
        <f t="shared" si="243"/>
        <v>H36R16</v>
      </c>
      <c r="AG845" s="78">
        <f t="shared" si="244"/>
        <v>1</v>
      </c>
      <c r="AH845" s="78" t="str">
        <f t="shared" si="245"/>
        <v>H36R16 - 1</v>
      </c>
      <c r="AI845" s="92">
        <f t="shared" si="246"/>
        <v>5</v>
      </c>
      <c r="AJ845" s="92">
        <f t="shared" si="247"/>
        <v>5</v>
      </c>
      <c r="AK845" s="92" t="str">
        <f t="shared" si="248"/>
        <v>H36R16.</v>
      </c>
      <c r="AL845" s="92" t="str">
        <f t="shared" si="249"/>
        <v>H36R16</v>
      </c>
      <c r="AM845" s="85"/>
      <c r="AN845" s="85"/>
    </row>
    <row r="846" spans="1:40" s="2" customFormat="1" ht="291.95" customHeight="1" x14ac:dyDescent="0.2">
      <c r="A846" s="110">
        <f>IF(ISBLANK(F846),"",COUNTA($F$2:F846))</f>
        <v>641</v>
      </c>
      <c r="B846" s="111">
        <f t="shared" si="251"/>
        <v>845</v>
      </c>
      <c r="C846" s="111">
        <v>2017</v>
      </c>
      <c r="D846" s="111"/>
      <c r="E846" s="111" t="s">
        <v>408</v>
      </c>
      <c r="F846" s="111" t="s">
        <v>408</v>
      </c>
      <c r="G846" s="165">
        <v>1405004</v>
      </c>
      <c r="H846" s="154" t="s">
        <v>297</v>
      </c>
      <c r="I846" s="154" t="s">
        <v>298</v>
      </c>
      <c r="J846" s="154" t="s">
        <v>3593</v>
      </c>
      <c r="K846" s="154" t="s">
        <v>3594</v>
      </c>
      <c r="L846" s="111" t="s">
        <v>3303</v>
      </c>
      <c r="M846" s="111">
        <v>6</v>
      </c>
      <c r="N846" s="155">
        <v>45658</v>
      </c>
      <c r="O846" s="155">
        <v>45868</v>
      </c>
      <c r="P846" s="118">
        <f t="shared" si="250"/>
        <v>30</v>
      </c>
      <c r="Q846" s="111" t="s">
        <v>1401</v>
      </c>
      <c r="R846" s="111" t="s">
        <v>1734</v>
      </c>
      <c r="S846" s="111">
        <v>0</v>
      </c>
      <c r="T846" s="154" t="s">
        <v>3617</v>
      </c>
      <c r="U846" s="120"/>
      <c r="V846" s="121">
        <f t="shared" si="238"/>
        <v>-1528.9333333333334</v>
      </c>
      <c r="W846" s="122">
        <f t="shared" si="239"/>
        <v>0</v>
      </c>
      <c r="X846" s="123">
        <f t="shared" si="240"/>
        <v>0</v>
      </c>
      <c r="Y846" s="123">
        <f t="shared" si="241"/>
        <v>0</v>
      </c>
      <c r="Z846" s="123">
        <f t="shared" si="242"/>
        <v>0</v>
      </c>
      <c r="AA846" s="111" t="s">
        <v>3366</v>
      </c>
      <c r="AB846" s="111" t="str">
        <f t="shared" si="235"/>
        <v>EN TERMINO</v>
      </c>
      <c r="AC846" s="111" t="str">
        <f t="shared" si="236"/>
        <v>EN TERMINO</v>
      </c>
      <c r="AD846" s="111" t="str">
        <f t="shared" si="237"/>
        <v>EN EJECUCIÓN</v>
      </c>
      <c r="AE846" s="165" t="s">
        <v>165</v>
      </c>
      <c r="AF846" s="98" t="str">
        <f t="shared" si="243"/>
        <v>H58R16</v>
      </c>
      <c r="AG846" s="78">
        <f t="shared" si="244"/>
        <v>1</v>
      </c>
      <c r="AH846" s="78" t="str">
        <f t="shared" si="245"/>
        <v>H58R16 - 1</v>
      </c>
      <c r="AI846" s="92">
        <f t="shared" si="246"/>
        <v>3</v>
      </c>
      <c r="AJ846" s="92">
        <f t="shared" si="247"/>
        <v>3</v>
      </c>
      <c r="AK846" s="92" t="str">
        <f t="shared" si="248"/>
        <v>H58R16.</v>
      </c>
      <c r="AL846" s="92" t="str">
        <f t="shared" si="249"/>
        <v>H58R16</v>
      </c>
      <c r="AM846" s="85"/>
      <c r="AN846" s="85"/>
    </row>
    <row r="847" spans="1:40" s="2" customFormat="1" ht="291.95" customHeight="1" x14ac:dyDescent="0.2">
      <c r="A847" s="110">
        <f>IF(ISBLANK(F847),"",COUNTA($F$2:F847))</f>
        <v>642</v>
      </c>
      <c r="B847" s="111">
        <f t="shared" si="251"/>
        <v>846</v>
      </c>
      <c r="C847" s="111">
        <v>2017</v>
      </c>
      <c r="D847" s="111"/>
      <c r="E847" s="111" t="s">
        <v>408</v>
      </c>
      <c r="F847" s="111" t="s">
        <v>408</v>
      </c>
      <c r="G847" s="165">
        <v>1103002</v>
      </c>
      <c r="H847" s="154" t="s">
        <v>189</v>
      </c>
      <c r="I847" s="154" t="s">
        <v>371</v>
      </c>
      <c r="J847" s="167" t="s">
        <v>2092</v>
      </c>
      <c r="K847" s="167" t="s">
        <v>2093</v>
      </c>
      <c r="L847" s="168" t="s">
        <v>2094</v>
      </c>
      <c r="M847" s="111">
        <v>1</v>
      </c>
      <c r="N847" s="155">
        <v>45203</v>
      </c>
      <c r="O847" s="155">
        <v>45230</v>
      </c>
      <c r="P847" s="118">
        <f t="shared" si="250"/>
        <v>3.8571428571428572</v>
      </c>
      <c r="Q847" s="111" t="s">
        <v>1049</v>
      </c>
      <c r="R847" s="145" t="s">
        <v>2097</v>
      </c>
      <c r="S847" s="111">
        <v>1</v>
      </c>
      <c r="T847" s="146" t="s">
        <v>2110</v>
      </c>
      <c r="U847" s="155"/>
      <c r="V847" s="121">
        <f t="shared" si="238"/>
        <v>-1507.6666666666667</v>
      </c>
      <c r="W847" s="122">
        <f t="shared" si="239"/>
        <v>100</v>
      </c>
      <c r="X847" s="123">
        <f t="shared" si="240"/>
        <v>3.8571428571428572</v>
      </c>
      <c r="Y847" s="123">
        <f t="shared" si="241"/>
        <v>3.8571428571428572</v>
      </c>
      <c r="Z847" s="123">
        <f t="shared" si="242"/>
        <v>3.8571428571428572</v>
      </c>
      <c r="AA847" s="111"/>
      <c r="AB847" s="111" t="str">
        <f t="shared" si="235"/>
        <v>CUMPLIDA</v>
      </c>
      <c r="AC847" s="111" t="str">
        <f t="shared" si="236"/>
        <v>CUMPLIDO</v>
      </c>
      <c r="AD847" s="111" t="str">
        <f t="shared" si="237"/>
        <v>CUMPLIDA PENDIENTE DE REVISIÓN DE LA CGR</v>
      </c>
      <c r="AE847" s="165" t="s">
        <v>165</v>
      </c>
      <c r="AF847" s="98" t="str">
        <f t="shared" si="243"/>
        <v>H59R16</v>
      </c>
      <c r="AG847" s="78">
        <f t="shared" si="244"/>
        <v>1</v>
      </c>
      <c r="AH847" s="78" t="str">
        <f t="shared" si="245"/>
        <v>H59R16 - 1</v>
      </c>
      <c r="AI847" s="92">
        <f t="shared" si="246"/>
        <v>5</v>
      </c>
      <c r="AJ847" s="92">
        <f t="shared" si="247"/>
        <v>5</v>
      </c>
      <c r="AK847" s="92" t="str">
        <f t="shared" si="248"/>
        <v>H59R16.</v>
      </c>
      <c r="AL847" s="92" t="str">
        <f t="shared" si="249"/>
        <v>H59R16</v>
      </c>
      <c r="AM847" s="85"/>
      <c r="AN847" s="85"/>
    </row>
    <row r="848" spans="1:40" s="2" customFormat="1" ht="291.95" customHeight="1" x14ac:dyDescent="0.2">
      <c r="A848" s="110">
        <f>IF(ISBLANK(F848),"",COUNTA($F$2:F848))</f>
        <v>643</v>
      </c>
      <c r="B848" s="111">
        <f t="shared" si="251"/>
        <v>847</v>
      </c>
      <c r="C848" s="111">
        <v>2017</v>
      </c>
      <c r="D848" s="111"/>
      <c r="E848" s="111" t="s">
        <v>637</v>
      </c>
      <c r="F848" s="111" t="s">
        <v>409</v>
      </c>
      <c r="G848" s="165">
        <v>1103002</v>
      </c>
      <c r="H848" s="154" t="s">
        <v>147</v>
      </c>
      <c r="I848" s="154" t="s">
        <v>148</v>
      </c>
      <c r="J848" s="154" t="s">
        <v>3379</v>
      </c>
      <c r="K848" s="154" t="s">
        <v>3380</v>
      </c>
      <c r="L848" s="111" t="s">
        <v>758</v>
      </c>
      <c r="M848" s="111">
        <v>1</v>
      </c>
      <c r="N848" s="155">
        <v>45630</v>
      </c>
      <c r="O848" s="155">
        <v>45657</v>
      </c>
      <c r="P848" s="118">
        <f t="shared" si="250"/>
        <v>3.8571428571428572</v>
      </c>
      <c r="Q848" s="111" t="s">
        <v>1248</v>
      </c>
      <c r="R848" s="145" t="s">
        <v>1739</v>
      </c>
      <c r="S848" s="111">
        <v>0</v>
      </c>
      <c r="T848" s="146" t="s">
        <v>3370</v>
      </c>
      <c r="U848" s="155"/>
      <c r="V848" s="121">
        <f t="shared" si="238"/>
        <v>-1521.9</v>
      </c>
      <c r="W848" s="122">
        <f t="shared" si="239"/>
        <v>0</v>
      </c>
      <c r="X848" s="123">
        <f t="shared" si="240"/>
        <v>0</v>
      </c>
      <c r="Y848" s="123">
        <f t="shared" si="241"/>
        <v>0</v>
      </c>
      <c r="Z848" s="123">
        <f t="shared" si="242"/>
        <v>3.8571428571428572</v>
      </c>
      <c r="AA848" s="111" t="s">
        <v>3366</v>
      </c>
      <c r="AB848" s="111" t="str">
        <f t="shared" si="235"/>
        <v>PRÓXIMA A VENCER</v>
      </c>
      <c r="AC848" s="111" t="str">
        <f t="shared" si="236"/>
        <v>PRÓXIMO A VENCER</v>
      </c>
      <c r="AD848" s="111" t="str">
        <f t="shared" si="237"/>
        <v>EN EJECUCIÓN</v>
      </c>
      <c r="AE848" s="165" t="s">
        <v>165</v>
      </c>
      <c r="AF848" s="98" t="str">
        <f t="shared" si="243"/>
        <v>H62R16</v>
      </c>
      <c r="AG848" s="78">
        <f t="shared" si="244"/>
        <v>1</v>
      </c>
      <c r="AH848" s="78" t="str">
        <f t="shared" si="245"/>
        <v>H62R16 - 1</v>
      </c>
      <c r="AI848" s="92">
        <f t="shared" si="246"/>
        <v>2</v>
      </c>
      <c r="AJ848" s="92">
        <f t="shared" si="247"/>
        <v>2</v>
      </c>
      <c r="AK848" s="92" t="str">
        <f t="shared" si="248"/>
        <v>H62R16.</v>
      </c>
      <c r="AL848" s="92" t="str">
        <f t="shared" si="249"/>
        <v>H62R16</v>
      </c>
      <c r="AM848" s="85"/>
      <c r="AN848" s="85"/>
    </row>
    <row r="849" spans="1:40" s="2" customFormat="1" ht="291.95" customHeight="1" x14ac:dyDescent="0.2">
      <c r="A849" s="110">
        <f>IF(ISBLANK(F849),"",COUNTA($F$2:F849))</f>
        <v>644</v>
      </c>
      <c r="B849" s="111">
        <f t="shared" si="251"/>
        <v>848</v>
      </c>
      <c r="C849" s="111">
        <v>2017</v>
      </c>
      <c r="D849" s="111"/>
      <c r="E849" s="111" t="s">
        <v>408</v>
      </c>
      <c r="F849" s="111" t="s">
        <v>408</v>
      </c>
      <c r="G849" s="165">
        <v>1405004</v>
      </c>
      <c r="H849" s="154" t="s">
        <v>1408</v>
      </c>
      <c r="I849" s="154" t="s">
        <v>149</v>
      </c>
      <c r="J849" s="154" t="s">
        <v>3471</v>
      </c>
      <c r="K849" s="154" t="s">
        <v>3472</v>
      </c>
      <c r="L849" s="111" t="s">
        <v>3473</v>
      </c>
      <c r="M849" s="111">
        <v>2</v>
      </c>
      <c r="N849" s="155">
        <v>45601</v>
      </c>
      <c r="O849" s="155">
        <v>45657</v>
      </c>
      <c r="P849" s="118">
        <f t="shared" si="250"/>
        <v>8</v>
      </c>
      <c r="Q849" s="111" t="s">
        <v>1050</v>
      </c>
      <c r="R849" s="111" t="s">
        <v>1739</v>
      </c>
      <c r="S849" s="111">
        <v>0</v>
      </c>
      <c r="T849" s="154" t="s">
        <v>3474</v>
      </c>
      <c r="U849" s="155"/>
      <c r="V849" s="121">
        <f t="shared" si="238"/>
        <v>-1521.9</v>
      </c>
      <c r="W849" s="122">
        <f t="shared" si="239"/>
        <v>0</v>
      </c>
      <c r="X849" s="123">
        <f t="shared" si="240"/>
        <v>0</v>
      </c>
      <c r="Y849" s="123">
        <f t="shared" si="241"/>
        <v>0</v>
      </c>
      <c r="Z849" s="123">
        <f t="shared" si="242"/>
        <v>8</v>
      </c>
      <c r="AA849" s="111" t="s">
        <v>3366</v>
      </c>
      <c r="AB849" s="111" t="str">
        <f t="shared" si="235"/>
        <v>PRÓXIMA A VENCER</v>
      </c>
      <c r="AC849" s="111" t="str">
        <f t="shared" si="236"/>
        <v>PRÓXIMO A VENCER</v>
      </c>
      <c r="AD849" s="111" t="str">
        <f t="shared" si="237"/>
        <v>EN EJECUCIÓN</v>
      </c>
      <c r="AE849" s="165" t="s">
        <v>165</v>
      </c>
      <c r="AF849" s="98" t="str">
        <f t="shared" si="243"/>
        <v>H63R16</v>
      </c>
      <c r="AG849" s="78">
        <f t="shared" si="244"/>
        <v>1</v>
      </c>
      <c r="AH849" s="78" t="str">
        <f t="shared" si="245"/>
        <v>H63R16 - 1</v>
      </c>
      <c r="AI849" s="92">
        <f t="shared" si="246"/>
        <v>2</v>
      </c>
      <c r="AJ849" s="92">
        <f t="shared" si="247"/>
        <v>2</v>
      </c>
      <c r="AK849" s="92" t="str">
        <f t="shared" si="248"/>
        <v>H63R16.</v>
      </c>
      <c r="AL849" s="92" t="str">
        <f t="shared" si="249"/>
        <v>H63R16</v>
      </c>
      <c r="AM849" s="85"/>
      <c r="AN849" s="85"/>
    </row>
    <row r="850" spans="1:40" s="2" customFormat="1" ht="291.95" customHeight="1" x14ac:dyDescent="0.2">
      <c r="A850" s="110">
        <f>IF(ISBLANK(F850),"",COUNTA($F$2:F850))</f>
        <v>645</v>
      </c>
      <c r="B850" s="111">
        <f t="shared" si="251"/>
        <v>849</v>
      </c>
      <c r="C850" s="111">
        <v>2017</v>
      </c>
      <c r="D850" s="111"/>
      <c r="E850" s="111" t="s">
        <v>408</v>
      </c>
      <c r="F850" s="111" t="s">
        <v>408</v>
      </c>
      <c r="G850" s="165">
        <v>1101002</v>
      </c>
      <c r="H850" s="154" t="s">
        <v>3475</v>
      </c>
      <c r="I850" s="154" t="s">
        <v>203</v>
      </c>
      <c r="J850" s="154" t="s">
        <v>3476</v>
      </c>
      <c r="K850" s="154" t="s">
        <v>3477</v>
      </c>
      <c r="L850" s="111" t="s">
        <v>3478</v>
      </c>
      <c r="M850" s="111">
        <v>1</v>
      </c>
      <c r="N850" s="155">
        <v>45558</v>
      </c>
      <c r="O850" s="155">
        <v>45688</v>
      </c>
      <c r="P850" s="118">
        <f t="shared" si="250"/>
        <v>18.571428571428573</v>
      </c>
      <c r="Q850" s="111" t="s">
        <v>204</v>
      </c>
      <c r="R850" s="110" t="s">
        <v>1825</v>
      </c>
      <c r="S850" s="111">
        <v>0</v>
      </c>
      <c r="T850" s="154" t="s">
        <v>3470</v>
      </c>
      <c r="U850" s="155"/>
      <c r="V850" s="121">
        <f t="shared" si="238"/>
        <v>-1522.9333333333334</v>
      </c>
      <c r="W850" s="122">
        <f t="shared" si="239"/>
        <v>0</v>
      </c>
      <c r="X850" s="123">
        <f t="shared" si="240"/>
        <v>0</v>
      </c>
      <c r="Y850" s="123">
        <f t="shared" si="241"/>
        <v>0</v>
      </c>
      <c r="Z850" s="123">
        <f t="shared" si="242"/>
        <v>0</v>
      </c>
      <c r="AA850" s="111" t="s">
        <v>3366</v>
      </c>
      <c r="AB850" s="111" t="str">
        <f t="shared" si="235"/>
        <v>EN TERMINO</v>
      </c>
      <c r="AC850" s="111" t="str">
        <f t="shared" si="236"/>
        <v>EN TERMINO</v>
      </c>
      <c r="AD850" s="111" t="str">
        <f t="shared" si="237"/>
        <v>EN EJECUCIÓN</v>
      </c>
      <c r="AE850" s="165" t="s">
        <v>165</v>
      </c>
      <c r="AF850" s="98" t="str">
        <f t="shared" si="243"/>
        <v>H71R16</v>
      </c>
      <c r="AG850" s="78">
        <f t="shared" si="244"/>
        <v>1</v>
      </c>
      <c r="AH850" s="78" t="str">
        <f t="shared" si="245"/>
        <v>H71R16 - 1</v>
      </c>
      <c r="AI850" s="92">
        <f t="shared" si="246"/>
        <v>3</v>
      </c>
      <c r="AJ850" s="92">
        <f t="shared" si="247"/>
        <v>3</v>
      </c>
      <c r="AK850" s="92" t="str">
        <f t="shared" si="248"/>
        <v>H71R16.</v>
      </c>
      <c r="AL850" s="92" t="str">
        <f t="shared" si="249"/>
        <v>H71R16</v>
      </c>
      <c r="AM850" s="85"/>
      <c r="AN850" s="85"/>
    </row>
    <row r="851" spans="1:40" s="2" customFormat="1" ht="291.95" customHeight="1" x14ac:dyDescent="0.2">
      <c r="A851" s="110">
        <f>IF(ISBLANK(F851),"",COUNTA($F$2:F851))</f>
        <v>646</v>
      </c>
      <c r="B851" s="111">
        <f t="shared" si="251"/>
        <v>850</v>
      </c>
      <c r="C851" s="111">
        <v>2017</v>
      </c>
      <c r="D851" s="111"/>
      <c r="E851" s="111" t="s">
        <v>408</v>
      </c>
      <c r="F851" s="111" t="s">
        <v>408</v>
      </c>
      <c r="G851" s="165">
        <v>1101002</v>
      </c>
      <c r="H851" s="154" t="s">
        <v>382</v>
      </c>
      <c r="I851" s="154" t="s">
        <v>150</v>
      </c>
      <c r="J851" s="154" t="s">
        <v>205</v>
      </c>
      <c r="K851" s="154" t="s">
        <v>206</v>
      </c>
      <c r="L851" s="111" t="s">
        <v>207</v>
      </c>
      <c r="M851" s="111">
        <v>1</v>
      </c>
      <c r="N851" s="155">
        <v>43132</v>
      </c>
      <c r="O851" s="155">
        <v>43189</v>
      </c>
      <c r="P851" s="118">
        <f t="shared" si="250"/>
        <v>8.1428571428571423</v>
      </c>
      <c r="Q851" s="111" t="s">
        <v>204</v>
      </c>
      <c r="R851" s="110" t="s">
        <v>1825</v>
      </c>
      <c r="S851" s="111">
        <v>1</v>
      </c>
      <c r="T851" s="154" t="s">
        <v>720</v>
      </c>
      <c r="U851" s="155"/>
      <c r="V851" s="121">
        <f t="shared" si="238"/>
        <v>-1439.6333333333334</v>
      </c>
      <c r="W851" s="122">
        <f t="shared" si="239"/>
        <v>100</v>
      </c>
      <c r="X851" s="123">
        <f t="shared" si="240"/>
        <v>8.1428571428571423</v>
      </c>
      <c r="Y851" s="123">
        <f t="shared" si="241"/>
        <v>8.1428571428571423</v>
      </c>
      <c r="Z851" s="123">
        <f t="shared" si="242"/>
        <v>8.1428571428571423</v>
      </c>
      <c r="AA851" s="111"/>
      <c r="AB851" s="111" t="str">
        <f t="shared" si="235"/>
        <v>CUMPLIDA</v>
      </c>
      <c r="AC851" s="111" t="str">
        <f t="shared" si="236"/>
        <v>CUMPLIDO</v>
      </c>
      <c r="AD851" s="111" t="str">
        <f t="shared" si="237"/>
        <v>CUMPLIDA PENDIENTE DE REVISIÓN DE LA CGR</v>
      </c>
      <c r="AE851" s="165" t="s">
        <v>165</v>
      </c>
      <c r="AF851" s="98" t="str">
        <f t="shared" si="243"/>
        <v>H72R16</v>
      </c>
      <c r="AG851" s="78">
        <f t="shared" si="244"/>
        <v>1</v>
      </c>
      <c r="AH851" s="78" t="str">
        <f t="shared" si="245"/>
        <v>H72R16 - 1</v>
      </c>
      <c r="AI851" s="92">
        <f t="shared" si="246"/>
        <v>5</v>
      </c>
      <c r="AJ851" s="92">
        <f t="shared" si="247"/>
        <v>5</v>
      </c>
      <c r="AK851" s="92" t="str">
        <f t="shared" si="248"/>
        <v>H72R16.</v>
      </c>
      <c r="AL851" s="92" t="str">
        <f t="shared" si="249"/>
        <v>H72R16</v>
      </c>
      <c r="AM851" s="85"/>
      <c r="AN851" s="85"/>
    </row>
    <row r="852" spans="1:40" s="2" customFormat="1" ht="291.95" customHeight="1" x14ac:dyDescent="0.2">
      <c r="A852" s="110">
        <f>IF(ISBLANK(F852),"",COUNTA($F$2:F852))</f>
        <v>647</v>
      </c>
      <c r="B852" s="111">
        <f t="shared" si="251"/>
        <v>851</v>
      </c>
      <c r="C852" s="111">
        <v>2017</v>
      </c>
      <c r="D852" s="111"/>
      <c r="E852" s="111" t="s">
        <v>637</v>
      </c>
      <c r="F852" s="111" t="s">
        <v>791</v>
      </c>
      <c r="G852" s="165">
        <v>1405004</v>
      </c>
      <c r="H852" s="154" t="s">
        <v>393</v>
      </c>
      <c r="I852" s="154" t="s">
        <v>151</v>
      </c>
      <c r="J852" s="154" t="s">
        <v>392</v>
      </c>
      <c r="K852" s="154" t="s">
        <v>394</v>
      </c>
      <c r="L852" s="111" t="s">
        <v>395</v>
      </c>
      <c r="M852" s="111">
        <v>2</v>
      </c>
      <c r="N852" s="155">
        <v>43101</v>
      </c>
      <c r="O852" s="155">
        <v>43403</v>
      </c>
      <c r="P852" s="118">
        <f t="shared" si="250"/>
        <v>43.142857142857146</v>
      </c>
      <c r="Q852" s="111" t="s">
        <v>231</v>
      </c>
      <c r="R852" s="145" t="s">
        <v>1701</v>
      </c>
      <c r="S852" s="111">
        <v>2</v>
      </c>
      <c r="T852" s="154" t="s">
        <v>720</v>
      </c>
      <c r="U852" s="155"/>
      <c r="V852" s="121">
        <f t="shared" si="238"/>
        <v>-1446.7666666666667</v>
      </c>
      <c r="W852" s="122">
        <f t="shared" si="239"/>
        <v>100</v>
      </c>
      <c r="X852" s="123">
        <f t="shared" si="240"/>
        <v>43.142857142857146</v>
      </c>
      <c r="Y852" s="123">
        <f t="shared" si="241"/>
        <v>43.142857142857146</v>
      </c>
      <c r="Z852" s="123">
        <f t="shared" si="242"/>
        <v>43.142857142857146</v>
      </c>
      <c r="AA852" s="111"/>
      <c r="AB852" s="111" t="str">
        <f t="shared" si="235"/>
        <v>CUMPLIDA</v>
      </c>
      <c r="AC852" s="111" t="str">
        <f t="shared" si="236"/>
        <v>CUMPLIDO</v>
      </c>
      <c r="AD852" s="111" t="str">
        <f t="shared" si="237"/>
        <v>CUMPLIDA PENDIENTE DE REVISIÓN DE LA CGR</v>
      </c>
      <c r="AE852" s="165" t="s">
        <v>165</v>
      </c>
      <c r="AF852" s="98" t="str">
        <f t="shared" si="243"/>
        <v>H78R16</v>
      </c>
      <c r="AG852" s="78">
        <f t="shared" si="244"/>
        <v>1</v>
      </c>
      <c r="AH852" s="78" t="str">
        <f t="shared" si="245"/>
        <v>H78R16 - 1</v>
      </c>
      <c r="AI852" s="92">
        <f t="shared" si="246"/>
        <v>5</v>
      </c>
      <c r="AJ852" s="92">
        <f t="shared" si="247"/>
        <v>5</v>
      </c>
      <c r="AK852" s="92" t="str">
        <f t="shared" si="248"/>
        <v>H78R16.</v>
      </c>
      <c r="AL852" s="92" t="str">
        <f t="shared" si="249"/>
        <v>H78R16</v>
      </c>
      <c r="AM852" s="85"/>
      <c r="AN852" s="85"/>
    </row>
    <row r="853" spans="1:40" s="2" customFormat="1" ht="291.95" customHeight="1" x14ac:dyDescent="0.2">
      <c r="A853" s="110">
        <f>IF(ISBLANK(F853),"",COUNTA($F$2:F853))</f>
        <v>648</v>
      </c>
      <c r="B853" s="111">
        <f t="shared" si="251"/>
        <v>852</v>
      </c>
      <c r="C853" s="111">
        <v>2017</v>
      </c>
      <c r="D853" s="111"/>
      <c r="E853" s="111" t="s">
        <v>408</v>
      </c>
      <c r="F853" s="111" t="s">
        <v>408</v>
      </c>
      <c r="G853" s="165">
        <v>1404002</v>
      </c>
      <c r="H853" s="154" t="s">
        <v>634</v>
      </c>
      <c r="I853" s="154" t="s">
        <v>152</v>
      </c>
      <c r="J853" s="154" t="s">
        <v>211</v>
      </c>
      <c r="K853" s="154" t="s">
        <v>212</v>
      </c>
      <c r="L853" s="111" t="s">
        <v>7</v>
      </c>
      <c r="M853" s="111">
        <v>1</v>
      </c>
      <c r="N853" s="155">
        <v>43040</v>
      </c>
      <c r="O853" s="155">
        <v>43099</v>
      </c>
      <c r="P853" s="118">
        <f t="shared" si="250"/>
        <v>8.4285714285714288</v>
      </c>
      <c r="Q853" s="111" t="s">
        <v>210</v>
      </c>
      <c r="R853" s="111" t="s">
        <v>1701</v>
      </c>
      <c r="S853" s="111">
        <v>1</v>
      </c>
      <c r="T853" s="154" t="s">
        <v>720</v>
      </c>
      <c r="U853" s="155"/>
      <c r="V853" s="121">
        <f t="shared" si="238"/>
        <v>-1436.6333333333334</v>
      </c>
      <c r="W853" s="122">
        <f t="shared" si="239"/>
        <v>100</v>
      </c>
      <c r="X853" s="123">
        <f t="shared" si="240"/>
        <v>8.4285714285714288</v>
      </c>
      <c r="Y853" s="123">
        <f t="shared" si="241"/>
        <v>8.4285714285714288</v>
      </c>
      <c r="Z853" s="123">
        <f t="shared" si="242"/>
        <v>8.4285714285714288</v>
      </c>
      <c r="AA853" s="111"/>
      <c r="AB853" s="111" t="str">
        <f t="shared" si="235"/>
        <v>CUMPLIDA</v>
      </c>
      <c r="AC853" s="111" t="str">
        <f t="shared" si="236"/>
        <v>CUMPLIDO</v>
      </c>
      <c r="AD853" s="111" t="str">
        <f t="shared" si="237"/>
        <v>CUMPLIDA PENDIENTE DE REVISIÓN DE LA CGR</v>
      </c>
      <c r="AE853" s="165" t="s">
        <v>165</v>
      </c>
      <c r="AF853" s="98" t="str">
        <f t="shared" si="243"/>
        <v>H81R16</v>
      </c>
      <c r="AG853" s="78">
        <f t="shared" si="244"/>
        <v>1</v>
      </c>
      <c r="AH853" s="78" t="str">
        <f t="shared" si="245"/>
        <v>H81R16 - 1</v>
      </c>
      <c r="AI853" s="92">
        <f t="shared" si="246"/>
        <v>5</v>
      </c>
      <c r="AJ853" s="92">
        <f t="shared" si="247"/>
        <v>5</v>
      </c>
      <c r="AK853" s="92" t="str">
        <f t="shared" si="248"/>
        <v>H81R16.</v>
      </c>
      <c r="AL853" s="92" t="str">
        <f t="shared" si="249"/>
        <v>H81R16</v>
      </c>
      <c r="AM853" s="85"/>
      <c r="AN853" s="85"/>
    </row>
    <row r="854" spans="1:40" s="2" customFormat="1" ht="291.95" customHeight="1" x14ac:dyDescent="0.2">
      <c r="A854" s="110">
        <f>IF(ISBLANK(F854),"",COUNTA($F$2:F854))</f>
        <v>649</v>
      </c>
      <c r="B854" s="111">
        <f t="shared" si="251"/>
        <v>853</v>
      </c>
      <c r="C854" s="111">
        <v>2017</v>
      </c>
      <c r="D854" s="111"/>
      <c r="E854" s="111" t="s">
        <v>2464</v>
      </c>
      <c r="F854" s="111" t="s">
        <v>1000</v>
      </c>
      <c r="G854" s="165">
        <v>1404002</v>
      </c>
      <c r="H854" s="154" t="s">
        <v>2482</v>
      </c>
      <c r="I854" s="154" t="s">
        <v>153</v>
      </c>
      <c r="J854" s="154" t="s">
        <v>396</v>
      </c>
      <c r="K854" s="154" t="s">
        <v>397</v>
      </c>
      <c r="L854" s="111" t="s">
        <v>398</v>
      </c>
      <c r="M854" s="111">
        <v>1</v>
      </c>
      <c r="N854" s="155">
        <v>43101</v>
      </c>
      <c r="O854" s="155">
        <v>43403</v>
      </c>
      <c r="P854" s="118">
        <f t="shared" si="250"/>
        <v>43.142857142857146</v>
      </c>
      <c r="Q854" s="111" t="s">
        <v>231</v>
      </c>
      <c r="R854" s="145" t="s">
        <v>1701</v>
      </c>
      <c r="S854" s="111">
        <v>1</v>
      </c>
      <c r="T854" s="154" t="s">
        <v>720</v>
      </c>
      <c r="U854" s="155"/>
      <c r="V854" s="121">
        <f t="shared" si="238"/>
        <v>-1446.7666666666667</v>
      </c>
      <c r="W854" s="122">
        <f t="shared" si="239"/>
        <v>100</v>
      </c>
      <c r="X854" s="123">
        <f t="shared" si="240"/>
        <v>43.142857142857146</v>
      </c>
      <c r="Y854" s="123">
        <f t="shared" si="241"/>
        <v>43.142857142857146</v>
      </c>
      <c r="Z854" s="123">
        <f t="shared" si="242"/>
        <v>43.142857142857146</v>
      </c>
      <c r="AA854" s="111"/>
      <c r="AB854" s="111" t="str">
        <f t="shared" si="235"/>
        <v>CUMPLIDA</v>
      </c>
      <c r="AC854" s="111" t="str">
        <f t="shared" si="236"/>
        <v>CUMPLIDO</v>
      </c>
      <c r="AD854" s="111" t="str">
        <f t="shared" si="237"/>
        <v>CUMPLIDA PENDIENTE DE REVISIÓN DE LA CGR</v>
      </c>
      <c r="AE854" s="165" t="s">
        <v>165</v>
      </c>
      <c r="AF854" s="98" t="str">
        <f t="shared" si="243"/>
        <v>H82R16</v>
      </c>
      <c r="AG854" s="78">
        <f t="shared" si="244"/>
        <v>1</v>
      </c>
      <c r="AH854" s="78" t="str">
        <f t="shared" si="245"/>
        <v>H82R16 - 1</v>
      </c>
      <c r="AI854" s="92">
        <f t="shared" si="246"/>
        <v>5</v>
      </c>
      <c r="AJ854" s="92">
        <f t="shared" si="247"/>
        <v>5</v>
      </c>
      <c r="AK854" s="92" t="str">
        <f t="shared" si="248"/>
        <v>H82R16.</v>
      </c>
      <c r="AL854" s="92" t="str">
        <f t="shared" si="249"/>
        <v>H82R16</v>
      </c>
      <c r="AM854" s="85"/>
      <c r="AN854" s="85"/>
    </row>
    <row r="855" spans="1:40" s="2" customFormat="1" ht="291.95" customHeight="1" x14ac:dyDescent="0.2">
      <c r="A855" s="110">
        <f>IF(ISBLANK(F855),"",COUNTA($F$2:F855))</f>
        <v>650</v>
      </c>
      <c r="B855" s="111">
        <f t="shared" si="251"/>
        <v>854</v>
      </c>
      <c r="C855" s="111">
        <v>2017</v>
      </c>
      <c r="D855" s="111"/>
      <c r="E855" s="111" t="s">
        <v>2469</v>
      </c>
      <c r="F855" s="111" t="s">
        <v>792</v>
      </c>
      <c r="G855" s="165">
        <v>1401001</v>
      </c>
      <c r="H855" s="154" t="s">
        <v>2524</v>
      </c>
      <c r="I855" s="154" t="s">
        <v>355</v>
      </c>
      <c r="J855" s="154" t="s">
        <v>2526</v>
      </c>
      <c r="K855" s="154" t="s">
        <v>399</v>
      </c>
      <c r="L855" s="111" t="s">
        <v>400</v>
      </c>
      <c r="M855" s="111">
        <v>1</v>
      </c>
      <c r="N855" s="155">
        <v>43101</v>
      </c>
      <c r="O855" s="155">
        <v>43403</v>
      </c>
      <c r="P855" s="118">
        <f t="shared" si="250"/>
        <v>43.142857142857146</v>
      </c>
      <c r="Q855" s="111" t="s">
        <v>231</v>
      </c>
      <c r="R855" s="145" t="s">
        <v>1701</v>
      </c>
      <c r="S855" s="111">
        <v>1</v>
      </c>
      <c r="T855" s="154" t="s">
        <v>2525</v>
      </c>
      <c r="U855" s="155"/>
      <c r="V855" s="121">
        <f t="shared" si="238"/>
        <v>-1446.7666666666667</v>
      </c>
      <c r="W855" s="122">
        <f t="shared" si="239"/>
        <v>100</v>
      </c>
      <c r="X855" s="123">
        <f t="shared" si="240"/>
        <v>43.142857142857146</v>
      </c>
      <c r="Y855" s="123">
        <f t="shared" si="241"/>
        <v>43.142857142857146</v>
      </c>
      <c r="Z855" s="123">
        <f t="shared" si="242"/>
        <v>43.142857142857146</v>
      </c>
      <c r="AA855" s="111"/>
      <c r="AB855" s="111" t="str">
        <f t="shared" si="235"/>
        <v>CUMPLIDA</v>
      </c>
      <c r="AC855" s="111" t="str">
        <f t="shared" si="236"/>
        <v>CUMPLIDO</v>
      </c>
      <c r="AD855" s="111" t="str">
        <f t="shared" si="237"/>
        <v>CUMPLIDA PENDIENTE DE REVISIÓN DE LA CGR</v>
      </c>
      <c r="AE855" s="165" t="s">
        <v>165</v>
      </c>
      <c r="AF855" s="98" t="str">
        <f t="shared" si="243"/>
        <v>H84R16</v>
      </c>
      <c r="AG855" s="78">
        <f t="shared" si="244"/>
        <v>1</v>
      </c>
      <c r="AH855" s="78" t="str">
        <f t="shared" si="245"/>
        <v>H84R16 - 1</v>
      </c>
      <c r="AI855" s="92">
        <f t="shared" si="246"/>
        <v>5</v>
      </c>
      <c r="AJ855" s="92">
        <f t="shared" si="247"/>
        <v>5</v>
      </c>
      <c r="AK855" s="92" t="str">
        <f t="shared" si="248"/>
        <v>H84R16.</v>
      </c>
      <c r="AL855" s="92" t="str">
        <f t="shared" si="249"/>
        <v>H84R16</v>
      </c>
      <c r="AM855" s="85"/>
      <c r="AN855" s="85"/>
    </row>
    <row r="856" spans="1:40" s="2" customFormat="1" ht="291.95" customHeight="1" x14ac:dyDescent="0.2">
      <c r="A856" s="110">
        <f>IF(ISBLANK(F856),"",COUNTA($F$2:F856))</f>
        <v>651</v>
      </c>
      <c r="B856" s="111">
        <f t="shared" si="251"/>
        <v>855</v>
      </c>
      <c r="C856" s="111">
        <v>2017</v>
      </c>
      <c r="D856" s="111"/>
      <c r="E856" s="111" t="s">
        <v>408</v>
      </c>
      <c r="F856" s="111" t="s">
        <v>408</v>
      </c>
      <c r="G856" s="165">
        <v>1301001</v>
      </c>
      <c r="H856" s="154" t="s">
        <v>837</v>
      </c>
      <c r="I856" s="154" t="s">
        <v>360</v>
      </c>
      <c r="J856" s="178" t="s">
        <v>616</v>
      </c>
      <c r="K856" s="154" t="s">
        <v>199</v>
      </c>
      <c r="L856" s="154" t="s">
        <v>198</v>
      </c>
      <c r="M856" s="111">
        <v>16</v>
      </c>
      <c r="N856" s="155">
        <v>43040</v>
      </c>
      <c r="O856" s="155">
        <v>43403</v>
      </c>
      <c r="P856" s="118">
        <f t="shared" si="250"/>
        <v>51.857142857142854</v>
      </c>
      <c r="Q856" s="111" t="s">
        <v>1051</v>
      </c>
      <c r="R856" s="145" t="s">
        <v>1721</v>
      </c>
      <c r="S856" s="111">
        <v>16</v>
      </c>
      <c r="T856" s="154" t="s">
        <v>720</v>
      </c>
      <c r="U856" s="155">
        <v>44434</v>
      </c>
      <c r="V856" s="121">
        <f t="shared" si="238"/>
        <v>34.366666666666667</v>
      </c>
      <c r="W856" s="122">
        <f t="shared" si="239"/>
        <v>100</v>
      </c>
      <c r="X856" s="123">
        <f t="shared" si="240"/>
        <v>51.857142857142854</v>
      </c>
      <c r="Y856" s="123">
        <f t="shared" si="241"/>
        <v>51.857142857142854</v>
      </c>
      <c r="Z856" s="123">
        <f t="shared" si="242"/>
        <v>51.857142857142854</v>
      </c>
      <c r="AA856" s="111"/>
      <c r="AB856" s="111" t="str">
        <f t="shared" si="235"/>
        <v>CUMPLIDA</v>
      </c>
      <c r="AC856" s="111" t="str">
        <f t="shared" si="236"/>
        <v>CUMPLIDO</v>
      </c>
      <c r="AD856" s="111" t="str">
        <f t="shared" si="237"/>
        <v>CUMPLIDA PENDIENTE DE REVISIÓN DE LA CGR</v>
      </c>
      <c r="AE856" s="165" t="s">
        <v>165</v>
      </c>
      <c r="AF856" s="98" t="str">
        <f t="shared" si="243"/>
        <v>H87R16</v>
      </c>
      <c r="AG856" s="78">
        <f t="shared" si="244"/>
        <v>1</v>
      </c>
      <c r="AH856" s="78" t="str">
        <f t="shared" si="245"/>
        <v>H87R16 - 1</v>
      </c>
      <c r="AI856" s="92">
        <f t="shared" si="246"/>
        <v>5</v>
      </c>
      <c r="AJ856" s="92">
        <f t="shared" si="247"/>
        <v>5</v>
      </c>
      <c r="AK856" s="92" t="str">
        <f t="shared" si="248"/>
        <v>H87R16.</v>
      </c>
      <c r="AL856" s="92" t="str">
        <f t="shared" si="249"/>
        <v>H87R16</v>
      </c>
      <c r="AM856" s="85"/>
      <c r="AN856" s="85"/>
    </row>
    <row r="857" spans="1:40" s="2" customFormat="1" ht="291.95" customHeight="1" x14ac:dyDescent="0.2">
      <c r="A857" s="110">
        <f>IF(ISBLANK(F857),"",COUNTA($F$2:F857))</f>
        <v>652</v>
      </c>
      <c r="B857" s="111">
        <f t="shared" si="251"/>
        <v>856</v>
      </c>
      <c r="C857" s="111">
        <v>2017</v>
      </c>
      <c r="D857" s="111"/>
      <c r="E857" s="111" t="s">
        <v>637</v>
      </c>
      <c r="F857" s="111" t="s">
        <v>409</v>
      </c>
      <c r="G857" s="165">
        <v>1301001</v>
      </c>
      <c r="H857" s="154" t="s">
        <v>483</v>
      </c>
      <c r="I857" s="154" t="s">
        <v>154</v>
      </c>
      <c r="J857" s="154" t="s">
        <v>1007</v>
      </c>
      <c r="K857" s="154" t="s">
        <v>1008</v>
      </c>
      <c r="L857" s="111" t="s">
        <v>1009</v>
      </c>
      <c r="M857" s="111">
        <v>2</v>
      </c>
      <c r="N857" s="155">
        <v>44407</v>
      </c>
      <c r="O857" s="155">
        <v>44742</v>
      </c>
      <c r="P857" s="118">
        <f t="shared" si="250"/>
        <v>47.857142857142854</v>
      </c>
      <c r="Q857" s="111" t="s">
        <v>1051</v>
      </c>
      <c r="R857" s="145" t="s">
        <v>1721</v>
      </c>
      <c r="S857" s="111">
        <v>2</v>
      </c>
      <c r="T857" s="154" t="s">
        <v>1010</v>
      </c>
      <c r="U857" s="155">
        <v>44971</v>
      </c>
      <c r="V857" s="121">
        <f t="shared" si="238"/>
        <v>7.6333333333333337</v>
      </c>
      <c r="W857" s="122">
        <f t="shared" si="239"/>
        <v>100</v>
      </c>
      <c r="X857" s="123">
        <f t="shared" si="240"/>
        <v>47.857142857142854</v>
      </c>
      <c r="Y857" s="123">
        <f t="shared" si="241"/>
        <v>47.857142857142854</v>
      </c>
      <c r="Z857" s="123">
        <f t="shared" si="242"/>
        <v>47.857142857142854</v>
      </c>
      <c r="AA857" s="111"/>
      <c r="AB857" s="111" t="str">
        <f t="shared" si="235"/>
        <v>CUMPLIDA</v>
      </c>
      <c r="AC857" s="111" t="str">
        <f t="shared" si="236"/>
        <v>CUMPLIDO</v>
      </c>
      <c r="AD857" s="111" t="str">
        <f t="shared" si="237"/>
        <v>CUMPLIDA PENDIENTE DE REVISIÓN DE LA CGR</v>
      </c>
      <c r="AE857" s="165" t="s">
        <v>165</v>
      </c>
      <c r="AF857" s="98" t="str">
        <f t="shared" si="243"/>
        <v>H88R16</v>
      </c>
      <c r="AG857" s="78">
        <f t="shared" si="244"/>
        <v>1</v>
      </c>
      <c r="AH857" s="78" t="str">
        <f t="shared" si="245"/>
        <v>H88R16 - 1</v>
      </c>
      <c r="AI857" s="92">
        <f t="shared" si="246"/>
        <v>5</v>
      </c>
      <c r="AJ857" s="92">
        <f t="shared" si="247"/>
        <v>5</v>
      </c>
      <c r="AK857" s="92" t="str">
        <f t="shared" si="248"/>
        <v>H88R16</v>
      </c>
      <c r="AL857" s="92" t="str">
        <f t="shared" si="249"/>
        <v>H88R16</v>
      </c>
      <c r="AM857" s="85"/>
      <c r="AN857" s="85"/>
    </row>
    <row r="858" spans="1:40" s="2" customFormat="1" ht="291.95" customHeight="1" x14ac:dyDescent="0.2">
      <c r="A858" s="110">
        <f>IF(ISBLANK(F858),"",COUNTA($F$2:F858))</f>
        <v>653</v>
      </c>
      <c r="B858" s="111">
        <f t="shared" si="251"/>
        <v>857</v>
      </c>
      <c r="C858" s="111">
        <v>2017</v>
      </c>
      <c r="D858" s="111"/>
      <c r="E858" s="111" t="s">
        <v>408</v>
      </c>
      <c r="F858" s="111" t="s">
        <v>408</v>
      </c>
      <c r="G858" s="165">
        <v>1301001</v>
      </c>
      <c r="H858" s="154" t="s">
        <v>482</v>
      </c>
      <c r="I858" s="154" t="s">
        <v>155</v>
      </c>
      <c r="J858" s="154" t="s">
        <v>200</v>
      </c>
      <c r="K858" s="154" t="s">
        <v>201</v>
      </c>
      <c r="L858" s="111" t="s">
        <v>39</v>
      </c>
      <c r="M858" s="111">
        <v>4</v>
      </c>
      <c r="N858" s="155">
        <v>43040</v>
      </c>
      <c r="O858" s="155">
        <v>43403</v>
      </c>
      <c r="P858" s="118">
        <f t="shared" si="250"/>
        <v>51.857142857142854</v>
      </c>
      <c r="Q858" s="111" t="s">
        <v>1051</v>
      </c>
      <c r="R858" s="145" t="s">
        <v>1721</v>
      </c>
      <c r="S858" s="111">
        <v>4</v>
      </c>
      <c r="T858" s="154" t="s">
        <v>1625</v>
      </c>
      <c r="U858" s="155">
        <v>45008</v>
      </c>
      <c r="V858" s="121">
        <f t="shared" si="238"/>
        <v>53.5</v>
      </c>
      <c r="W858" s="122">
        <f t="shared" si="239"/>
        <v>100</v>
      </c>
      <c r="X858" s="123">
        <f t="shared" si="240"/>
        <v>51.857142857142854</v>
      </c>
      <c r="Y858" s="123">
        <f t="shared" si="241"/>
        <v>51.857142857142854</v>
      </c>
      <c r="Z858" s="123">
        <f t="shared" si="242"/>
        <v>51.857142857142854</v>
      </c>
      <c r="AA858" s="111"/>
      <c r="AB858" s="111" t="str">
        <f t="shared" si="235"/>
        <v>CUMPLIDA</v>
      </c>
      <c r="AC858" s="111" t="str">
        <f t="shared" si="236"/>
        <v>CUMPLIDO</v>
      </c>
      <c r="AD858" s="111" t="str">
        <f t="shared" si="237"/>
        <v>CUMPLIDA PENDIENTE DE REVISIÓN DE LA CGR</v>
      </c>
      <c r="AE858" s="165" t="s">
        <v>165</v>
      </c>
      <c r="AF858" s="98" t="str">
        <f t="shared" si="243"/>
        <v>H89R16</v>
      </c>
      <c r="AG858" s="78">
        <f t="shared" si="244"/>
        <v>1</v>
      </c>
      <c r="AH858" s="78" t="str">
        <f t="shared" si="245"/>
        <v>H89R16 - 1</v>
      </c>
      <c r="AI858" s="92">
        <f t="shared" si="246"/>
        <v>5</v>
      </c>
      <c r="AJ858" s="92">
        <f t="shared" si="247"/>
        <v>5</v>
      </c>
      <c r="AK858" s="92" t="str">
        <f t="shared" si="248"/>
        <v>H89R16.</v>
      </c>
      <c r="AL858" s="92" t="str">
        <f t="shared" si="249"/>
        <v>H89R16</v>
      </c>
      <c r="AM858" s="85"/>
      <c r="AN858" s="85"/>
    </row>
    <row r="859" spans="1:40" s="2" customFormat="1" ht="291.95" customHeight="1" x14ac:dyDescent="0.2">
      <c r="A859" s="110">
        <f>IF(ISBLANK(F859),"",COUNTA($F$2:F859))</f>
        <v>654</v>
      </c>
      <c r="B859" s="111">
        <f t="shared" si="251"/>
        <v>858</v>
      </c>
      <c r="C859" s="111">
        <v>2017</v>
      </c>
      <c r="D859" s="111"/>
      <c r="E859" s="111" t="s">
        <v>408</v>
      </c>
      <c r="F859" s="111" t="s">
        <v>408</v>
      </c>
      <c r="G859" s="165">
        <v>1301001</v>
      </c>
      <c r="H859" s="154" t="s">
        <v>492</v>
      </c>
      <c r="I859" s="154" t="s">
        <v>156</v>
      </c>
      <c r="J859" s="154" t="s">
        <v>1011</v>
      </c>
      <c r="K859" s="154" t="s">
        <v>1012</v>
      </c>
      <c r="L859" s="111" t="s">
        <v>971</v>
      </c>
      <c r="M859" s="111">
        <v>1</v>
      </c>
      <c r="N859" s="155">
        <v>44407</v>
      </c>
      <c r="O859" s="155">
        <v>44561</v>
      </c>
      <c r="P859" s="118">
        <f t="shared" si="250"/>
        <v>22</v>
      </c>
      <c r="Q859" s="111" t="s">
        <v>1051</v>
      </c>
      <c r="R859" s="145" t="s">
        <v>1721</v>
      </c>
      <c r="S859" s="111">
        <v>1</v>
      </c>
      <c r="T859" s="154" t="s">
        <v>1010</v>
      </c>
      <c r="U859" s="155">
        <v>44962</v>
      </c>
      <c r="V859" s="121">
        <f t="shared" si="238"/>
        <v>13.366666666666667</v>
      </c>
      <c r="W859" s="122">
        <f t="shared" si="239"/>
        <v>100</v>
      </c>
      <c r="X859" s="123">
        <f t="shared" si="240"/>
        <v>22</v>
      </c>
      <c r="Y859" s="123">
        <f t="shared" si="241"/>
        <v>22</v>
      </c>
      <c r="Z859" s="123">
        <f t="shared" si="242"/>
        <v>22</v>
      </c>
      <c r="AA859" s="111"/>
      <c r="AB859" s="111" t="str">
        <f t="shared" si="235"/>
        <v>CUMPLIDA</v>
      </c>
      <c r="AC859" s="111" t="str">
        <f t="shared" si="236"/>
        <v>CUMPLIDO</v>
      </c>
      <c r="AD859" s="111" t="str">
        <f t="shared" si="237"/>
        <v>CUMPLIDA PENDIENTE DE REVISIÓN DE LA CGR</v>
      </c>
      <c r="AE859" s="165" t="s">
        <v>165</v>
      </c>
      <c r="AF859" s="98" t="str">
        <f t="shared" si="243"/>
        <v>H90R16</v>
      </c>
      <c r="AG859" s="78">
        <f t="shared" si="244"/>
        <v>1</v>
      </c>
      <c r="AH859" s="78" t="str">
        <f t="shared" si="245"/>
        <v>H90R16 - 1</v>
      </c>
      <c r="AI859" s="92">
        <f t="shared" si="246"/>
        <v>5</v>
      </c>
      <c r="AJ859" s="92">
        <f t="shared" si="247"/>
        <v>5</v>
      </c>
      <c r="AK859" s="92" t="str">
        <f t="shared" si="248"/>
        <v>H90R16.</v>
      </c>
      <c r="AL859" s="92" t="str">
        <f t="shared" si="249"/>
        <v>H90R16</v>
      </c>
      <c r="AM859" s="85"/>
      <c r="AN859" s="85"/>
    </row>
    <row r="860" spans="1:40" s="2" customFormat="1" ht="291.95" customHeight="1" x14ac:dyDescent="0.2">
      <c r="A860" s="110">
        <f>IF(ISBLANK(F860),"",COUNTA($F$2:F860))</f>
        <v>655</v>
      </c>
      <c r="B860" s="111">
        <f t="shared" si="251"/>
        <v>859</v>
      </c>
      <c r="C860" s="111">
        <v>2017</v>
      </c>
      <c r="D860" s="111"/>
      <c r="E860" s="111" t="s">
        <v>408</v>
      </c>
      <c r="F860" s="111" t="s">
        <v>408</v>
      </c>
      <c r="G860" s="165">
        <v>1301001</v>
      </c>
      <c r="H860" s="154" t="s">
        <v>1013</v>
      </c>
      <c r="I860" s="154" t="s">
        <v>157</v>
      </c>
      <c r="J860" s="154" t="s">
        <v>1005</v>
      </c>
      <c r="K860" s="154" t="s">
        <v>1014</v>
      </c>
      <c r="L860" s="111" t="s">
        <v>971</v>
      </c>
      <c r="M860" s="111">
        <v>1</v>
      </c>
      <c r="N860" s="155">
        <v>44407</v>
      </c>
      <c r="O860" s="155">
        <v>44561</v>
      </c>
      <c r="P860" s="118">
        <f t="shared" si="250"/>
        <v>22</v>
      </c>
      <c r="Q860" s="111" t="s">
        <v>1051</v>
      </c>
      <c r="R860" s="145" t="s">
        <v>1721</v>
      </c>
      <c r="S860" s="111">
        <v>1</v>
      </c>
      <c r="T860" s="154" t="s">
        <v>1010</v>
      </c>
      <c r="U860" s="155">
        <v>44962</v>
      </c>
      <c r="V860" s="121">
        <f t="shared" si="238"/>
        <v>13.366666666666667</v>
      </c>
      <c r="W860" s="122">
        <f t="shared" si="239"/>
        <v>100</v>
      </c>
      <c r="X860" s="123">
        <f t="shared" si="240"/>
        <v>22</v>
      </c>
      <c r="Y860" s="123">
        <f t="shared" si="241"/>
        <v>22</v>
      </c>
      <c r="Z860" s="123">
        <f t="shared" si="242"/>
        <v>22</v>
      </c>
      <c r="AA860" s="111"/>
      <c r="AB860" s="111" t="str">
        <f t="shared" si="235"/>
        <v>CUMPLIDA</v>
      </c>
      <c r="AC860" s="111" t="str">
        <f t="shared" si="236"/>
        <v>CUMPLIDO</v>
      </c>
      <c r="AD860" s="111" t="str">
        <f t="shared" si="237"/>
        <v>CUMPLIDA PENDIENTE DE REVISIÓN DE LA CGR</v>
      </c>
      <c r="AE860" s="165" t="s">
        <v>165</v>
      </c>
      <c r="AF860" s="98" t="str">
        <f t="shared" si="243"/>
        <v>H91R16</v>
      </c>
      <c r="AG860" s="78">
        <f t="shared" si="244"/>
        <v>1</v>
      </c>
      <c r="AH860" s="78" t="str">
        <f t="shared" si="245"/>
        <v>H91R16 - 1</v>
      </c>
      <c r="AI860" s="92">
        <f t="shared" si="246"/>
        <v>5</v>
      </c>
      <c r="AJ860" s="92">
        <f t="shared" si="247"/>
        <v>5</v>
      </c>
      <c r="AK860" s="92" t="str">
        <f t="shared" si="248"/>
        <v>H91R16.</v>
      </c>
      <c r="AL860" s="92" t="str">
        <f t="shared" si="249"/>
        <v>H91R16</v>
      </c>
      <c r="AM860" s="85"/>
      <c r="AN860" s="85"/>
    </row>
    <row r="861" spans="1:40" s="2" customFormat="1" ht="291.95" customHeight="1" x14ac:dyDescent="0.2">
      <c r="A861" s="110">
        <f>IF(ISBLANK(F861),"",COUNTA($F$2:F861))</f>
        <v>656</v>
      </c>
      <c r="B861" s="111">
        <f t="shared" si="251"/>
        <v>860</v>
      </c>
      <c r="C861" s="111">
        <v>2017</v>
      </c>
      <c r="D861" s="111"/>
      <c r="E861" s="111" t="s">
        <v>408</v>
      </c>
      <c r="F861" s="111" t="s">
        <v>408</v>
      </c>
      <c r="G861" s="165">
        <v>1301001</v>
      </c>
      <c r="H861" s="154" t="s">
        <v>372</v>
      </c>
      <c r="I861" s="154" t="s">
        <v>158</v>
      </c>
      <c r="J861" s="154" t="s">
        <v>1015</v>
      </c>
      <c r="K861" s="154" t="s">
        <v>1016</v>
      </c>
      <c r="L861" s="111" t="s">
        <v>971</v>
      </c>
      <c r="M861" s="111">
        <v>1</v>
      </c>
      <c r="N861" s="155">
        <v>44407</v>
      </c>
      <c r="O861" s="155">
        <v>44561</v>
      </c>
      <c r="P861" s="118">
        <f t="shared" si="250"/>
        <v>22</v>
      </c>
      <c r="Q861" s="111" t="s">
        <v>1051</v>
      </c>
      <c r="R861" s="145" t="s">
        <v>1721</v>
      </c>
      <c r="S861" s="111">
        <v>1</v>
      </c>
      <c r="T861" s="154" t="s">
        <v>2211</v>
      </c>
      <c r="U861" s="155">
        <v>45279</v>
      </c>
      <c r="V861" s="121">
        <f t="shared" si="238"/>
        <v>23.933333333333334</v>
      </c>
      <c r="W861" s="122">
        <f t="shared" si="239"/>
        <v>100</v>
      </c>
      <c r="X861" s="123">
        <f t="shared" si="240"/>
        <v>22</v>
      </c>
      <c r="Y861" s="123">
        <f t="shared" si="241"/>
        <v>22</v>
      </c>
      <c r="Z861" s="123">
        <f t="shared" si="242"/>
        <v>22</v>
      </c>
      <c r="AA861" s="111"/>
      <c r="AB861" s="111" t="str">
        <f t="shared" si="235"/>
        <v>CUMPLIDA</v>
      </c>
      <c r="AC861" s="111" t="str">
        <f t="shared" si="236"/>
        <v>CUMPLIDO</v>
      </c>
      <c r="AD861" s="111" t="str">
        <f t="shared" si="237"/>
        <v>CUMPLIDA PENDIENTE DE REVISIÓN DE LA CGR</v>
      </c>
      <c r="AE861" s="165" t="s">
        <v>165</v>
      </c>
      <c r="AF861" s="98" t="str">
        <f t="shared" si="243"/>
        <v>H95R16</v>
      </c>
      <c r="AG861" s="78">
        <f t="shared" si="244"/>
        <v>1</v>
      </c>
      <c r="AH861" s="78" t="str">
        <f t="shared" si="245"/>
        <v>H95R16 - 1</v>
      </c>
      <c r="AI861" s="92">
        <f t="shared" si="246"/>
        <v>5</v>
      </c>
      <c r="AJ861" s="92">
        <f t="shared" si="247"/>
        <v>5</v>
      </c>
      <c r="AK861" s="92" t="str">
        <f t="shared" si="248"/>
        <v>H95R16.</v>
      </c>
      <c r="AL861" s="92" t="str">
        <f t="shared" si="249"/>
        <v>H95R16</v>
      </c>
      <c r="AM861" s="85"/>
      <c r="AN861" s="85"/>
    </row>
    <row r="862" spans="1:40" s="2" customFormat="1" ht="291.95" customHeight="1" x14ac:dyDescent="0.2">
      <c r="A862" s="110">
        <f>IF(ISBLANK(F862),"",COUNTA($F$2:F862))</f>
        <v>657</v>
      </c>
      <c r="B862" s="111">
        <f t="shared" si="251"/>
        <v>861</v>
      </c>
      <c r="C862" s="111">
        <v>2017</v>
      </c>
      <c r="D862" s="111"/>
      <c r="E862" s="111" t="s">
        <v>637</v>
      </c>
      <c r="F862" s="111" t="s">
        <v>409</v>
      </c>
      <c r="G862" s="165">
        <v>1801003</v>
      </c>
      <c r="H862" s="154" t="s">
        <v>239</v>
      </c>
      <c r="I862" s="154" t="s">
        <v>240</v>
      </c>
      <c r="J862" s="154" t="s">
        <v>3449</v>
      </c>
      <c r="K862" s="154" t="s">
        <v>3408</v>
      </c>
      <c r="L862" s="111" t="s">
        <v>252</v>
      </c>
      <c r="M862" s="111">
        <v>1</v>
      </c>
      <c r="N862" s="155">
        <v>45577</v>
      </c>
      <c r="O862" s="155">
        <v>45657</v>
      </c>
      <c r="P862" s="118">
        <f t="shared" si="250"/>
        <v>11.428571428571429</v>
      </c>
      <c r="Q862" s="111" t="s">
        <v>1061</v>
      </c>
      <c r="R862" s="111" t="s">
        <v>1826</v>
      </c>
      <c r="S862" s="111">
        <v>0</v>
      </c>
      <c r="T862" s="154" t="s">
        <v>3468</v>
      </c>
      <c r="U862" s="155"/>
      <c r="V862" s="121">
        <f t="shared" si="238"/>
        <v>-1521.9</v>
      </c>
      <c r="W862" s="122">
        <f t="shared" si="239"/>
        <v>0</v>
      </c>
      <c r="X862" s="123">
        <f t="shared" si="240"/>
        <v>0</v>
      </c>
      <c r="Y862" s="123">
        <f t="shared" si="241"/>
        <v>0</v>
      </c>
      <c r="Z862" s="123">
        <f t="shared" si="242"/>
        <v>11.428571428571429</v>
      </c>
      <c r="AA862" s="111" t="s">
        <v>3366</v>
      </c>
      <c r="AB862" s="111" t="str">
        <f t="shared" si="235"/>
        <v>PRÓXIMA A VENCER</v>
      </c>
      <c r="AC862" s="111" t="str">
        <f t="shared" si="236"/>
        <v>PRÓXIMO A VENCER</v>
      </c>
      <c r="AD862" s="111" t="str">
        <f t="shared" si="237"/>
        <v>EN EJECUCIÓN</v>
      </c>
      <c r="AE862" s="165" t="s">
        <v>165</v>
      </c>
      <c r="AF862" s="98" t="str">
        <f t="shared" si="243"/>
        <v>H101R16</v>
      </c>
      <c r="AG862" s="78">
        <f t="shared" si="244"/>
        <v>1</v>
      </c>
      <c r="AH862" s="78" t="str">
        <f t="shared" si="245"/>
        <v>H101R16 - 1</v>
      </c>
      <c r="AI862" s="92">
        <f t="shared" si="246"/>
        <v>2</v>
      </c>
      <c r="AJ862" s="92">
        <f t="shared" si="247"/>
        <v>2</v>
      </c>
      <c r="AK862" s="92" t="str">
        <f t="shared" si="248"/>
        <v>H101R16.</v>
      </c>
      <c r="AL862" s="92" t="str">
        <f t="shared" si="249"/>
        <v>H101R16</v>
      </c>
      <c r="AM862" s="85"/>
      <c r="AN862" s="85"/>
    </row>
    <row r="863" spans="1:40" s="2" customFormat="1" ht="291.95" customHeight="1" x14ac:dyDescent="0.2">
      <c r="A863" s="110" t="str">
        <f>IF(ISBLANK(F863),"",COUNTA($F$2:F863))</f>
        <v/>
      </c>
      <c r="B863" s="111">
        <f t="shared" si="251"/>
        <v>862</v>
      </c>
      <c r="C863" s="111">
        <v>2017</v>
      </c>
      <c r="D863" s="111"/>
      <c r="E863" s="111"/>
      <c r="F863" s="111"/>
      <c r="G863" s="165">
        <v>1801003</v>
      </c>
      <c r="H863" s="154" t="s">
        <v>3479</v>
      </c>
      <c r="I863" s="154" t="s">
        <v>240</v>
      </c>
      <c r="J863" s="154" t="s">
        <v>3409</v>
      </c>
      <c r="K863" s="154" t="s">
        <v>3451</v>
      </c>
      <c r="L863" s="111" t="s">
        <v>3411</v>
      </c>
      <c r="M863" s="111">
        <v>4</v>
      </c>
      <c r="N863" s="155">
        <v>45658</v>
      </c>
      <c r="O863" s="155">
        <v>47118</v>
      </c>
      <c r="P863" s="118">
        <f t="shared" si="250"/>
        <v>208.57142857142858</v>
      </c>
      <c r="Q863" s="111" t="s">
        <v>1061</v>
      </c>
      <c r="R863" s="111" t="s">
        <v>1826</v>
      </c>
      <c r="S863" s="111">
        <v>0</v>
      </c>
      <c r="T863" s="154"/>
      <c r="U863" s="155"/>
      <c r="V863" s="121">
        <f t="shared" si="238"/>
        <v>-1570.6</v>
      </c>
      <c r="W863" s="122">
        <f t="shared" si="239"/>
        <v>0</v>
      </c>
      <c r="X863" s="123">
        <f t="shared" si="240"/>
        <v>0</v>
      </c>
      <c r="Y863" s="123">
        <f t="shared" si="241"/>
        <v>0</v>
      </c>
      <c r="Z863" s="123">
        <f t="shared" si="242"/>
        <v>0</v>
      </c>
      <c r="AA863" s="111" t="s">
        <v>3415</v>
      </c>
      <c r="AB863" s="111" t="str">
        <f t="shared" si="235"/>
        <v>EN TERMINO</v>
      </c>
      <c r="AC863" s="111" t="str">
        <f t="shared" si="236"/>
        <v/>
      </c>
      <c r="AD863" s="111" t="str">
        <f t="shared" si="237"/>
        <v>EN EJECUCIÓN</v>
      </c>
      <c r="AE863" s="165" t="s">
        <v>165</v>
      </c>
      <c r="AF863" s="98" t="str">
        <f t="shared" si="243"/>
        <v>H101R16</v>
      </c>
      <c r="AG863" s="78">
        <f t="shared" si="244"/>
        <v>2</v>
      </c>
      <c r="AH863" s="78" t="str">
        <f t="shared" si="245"/>
        <v>H101R16 - 2</v>
      </c>
      <c r="AI863" s="92">
        <f t="shared" si="246"/>
        <v>3</v>
      </c>
      <c r="AJ863" s="92">
        <f t="shared" si="247"/>
        <v>3</v>
      </c>
      <c r="AK863" s="92" t="str">
        <f t="shared" si="248"/>
        <v>H101R16.</v>
      </c>
      <c r="AL863" s="92" t="str">
        <f t="shared" si="249"/>
        <v>H101R16</v>
      </c>
      <c r="AM863" s="85"/>
      <c r="AN863" s="85"/>
    </row>
    <row r="864" spans="1:40" s="2" customFormat="1" ht="291.95" customHeight="1" x14ac:dyDescent="0.2">
      <c r="A864" s="110" t="str">
        <f>IF(ISBLANK(F864),"",COUNTA($F$2:F864))</f>
        <v/>
      </c>
      <c r="B864" s="111">
        <f t="shared" si="251"/>
        <v>863</v>
      </c>
      <c r="C864" s="111">
        <v>2017</v>
      </c>
      <c r="D864" s="111"/>
      <c r="E864" s="111"/>
      <c r="F864" s="111"/>
      <c r="G864" s="165">
        <v>1801003</v>
      </c>
      <c r="H864" s="154" t="s">
        <v>330</v>
      </c>
      <c r="I864" s="154" t="s">
        <v>240</v>
      </c>
      <c r="J864" s="154" t="s">
        <v>3480</v>
      </c>
      <c r="K864" s="154" t="s">
        <v>1253</v>
      </c>
      <c r="L864" s="111" t="s">
        <v>1254</v>
      </c>
      <c r="M864" s="111">
        <v>5</v>
      </c>
      <c r="N864" s="155">
        <v>44744</v>
      </c>
      <c r="O864" s="155">
        <v>44926</v>
      </c>
      <c r="P864" s="118">
        <f t="shared" si="250"/>
        <v>26</v>
      </c>
      <c r="Q864" s="111" t="s">
        <v>1050</v>
      </c>
      <c r="R864" s="111" t="s">
        <v>1739</v>
      </c>
      <c r="S864" s="111">
        <v>5</v>
      </c>
      <c r="T864" s="154" t="s">
        <v>1291</v>
      </c>
      <c r="U864" s="155">
        <v>44953</v>
      </c>
      <c r="V864" s="121">
        <f t="shared" si="238"/>
        <v>0.9</v>
      </c>
      <c r="W864" s="122">
        <f t="shared" si="239"/>
        <v>100</v>
      </c>
      <c r="X864" s="123">
        <f t="shared" si="240"/>
        <v>26</v>
      </c>
      <c r="Y864" s="123">
        <f t="shared" si="241"/>
        <v>26</v>
      </c>
      <c r="Z864" s="123">
        <f t="shared" si="242"/>
        <v>26</v>
      </c>
      <c r="AA864" s="111"/>
      <c r="AB864" s="111" t="str">
        <f t="shared" si="235"/>
        <v>CUMPLIDA</v>
      </c>
      <c r="AC864" s="111" t="str">
        <f t="shared" si="236"/>
        <v/>
      </c>
      <c r="AD864" s="111" t="str">
        <f t="shared" si="237"/>
        <v>CUMPLIDA PENDIENTE DE REVISIÓN DE LA CGR</v>
      </c>
      <c r="AE864" s="165" t="s">
        <v>165</v>
      </c>
      <c r="AF864" s="98" t="str">
        <f t="shared" si="243"/>
        <v>H101R16</v>
      </c>
      <c r="AG864" s="78">
        <f t="shared" si="244"/>
        <v>3</v>
      </c>
      <c r="AH864" s="78" t="str">
        <f t="shared" si="245"/>
        <v>H101R16 - 3</v>
      </c>
      <c r="AI864" s="92">
        <f t="shared" si="246"/>
        <v>5</v>
      </c>
      <c r="AJ864" s="92">
        <f t="shared" si="247"/>
        <v>5</v>
      </c>
      <c r="AK864" s="92" t="str">
        <f t="shared" si="248"/>
        <v>H101R16.</v>
      </c>
      <c r="AL864" s="92" t="str">
        <f t="shared" si="249"/>
        <v>H101R16</v>
      </c>
      <c r="AM864" s="85"/>
      <c r="AN864" s="85"/>
    </row>
    <row r="865" spans="1:40" s="2" customFormat="1" ht="291.95" customHeight="1" x14ac:dyDescent="0.2">
      <c r="A865" s="110">
        <f>IF(ISBLANK(F865),"",COUNTA($F$2:F865))</f>
        <v>658</v>
      </c>
      <c r="B865" s="111">
        <f t="shared" si="251"/>
        <v>864</v>
      </c>
      <c r="C865" s="111">
        <v>2017</v>
      </c>
      <c r="D865" s="111"/>
      <c r="E865" s="111" t="s">
        <v>408</v>
      </c>
      <c r="F865" s="111" t="s">
        <v>408</v>
      </c>
      <c r="G865" s="165">
        <v>1801003</v>
      </c>
      <c r="H865" s="154" t="s">
        <v>1846</v>
      </c>
      <c r="I865" s="154" t="s">
        <v>226</v>
      </c>
      <c r="J865" s="154" t="s">
        <v>1773</v>
      </c>
      <c r="K865" s="154" t="s">
        <v>1751</v>
      </c>
      <c r="L865" s="111" t="s">
        <v>1679</v>
      </c>
      <c r="M865" s="111">
        <v>2</v>
      </c>
      <c r="N865" s="155">
        <v>45139</v>
      </c>
      <c r="O865" s="155">
        <v>45230</v>
      </c>
      <c r="P865" s="118">
        <f t="shared" si="250"/>
        <v>13</v>
      </c>
      <c r="Q865" s="110" t="s">
        <v>1847</v>
      </c>
      <c r="R865" s="145" t="s">
        <v>1734</v>
      </c>
      <c r="S865" s="111">
        <v>2</v>
      </c>
      <c r="T865" s="146" t="s">
        <v>1853</v>
      </c>
      <c r="U865" s="155">
        <v>45289</v>
      </c>
      <c r="V865" s="121">
        <f t="shared" si="238"/>
        <v>1.9666666666666666</v>
      </c>
      <c r="W865" s="122">
        <f t="shared" si="239"/>
        <v>100</v>
      </c>
      <c r="X865" s="123">
        <f t="shared" si="240"/>
        <v>13</v>
      </c>
      <c r="Y865" s="123">
        <f t="shared" si="241"/>
        <v>13</v>
      </c>
      <c r="Z865" s="123">
        <f t="shared" si="242"/>
        <v>13</v>
      </c>
      <c r="AA865" s="111"/>
      <c r="AB865" s="111" t="str">
        <f t="shared" si="235"/>
        <v>CUMPLIDA</v>
      </c>
      <c r="AC865" s="111" t="str">
        <f t="shared" si="236"/>
        <v>CUMPLIDO</v>
      </c>
      <c r="AD865" s="111" t="str">
        <f t="shared" si="237"/>
        <v>CUMPLIDA PENDIENTE DE REVISIÓN DE LA CGR</v>
      </c>
      <c r="AE865" s="165" t="s">
        <v>165</v>
      </c>
      <c r="AF865" s="98" t="str">
        <f t="shared" si="243"/>
        <v>H105R16</v>
      </c>
      <c r="AG865" s="78">
        <f t="shared" si="244"/>
        <v>1</v>
      </c>
      <c r="AH865" s="78" t="str">
        <f t="shared" si="245"/>
        <v>H105R16 - 1</v>
      </c>
      <c r="AI865" s="92">
        <f t="shared" si="246"/>
        <v>5</v>
      </c>
      <c r="AJ865" s="92">
        <f t="shared" si="247"/>
        <v>5</v>
      </c>
      <c r="AK865" s="92" t="str">
        <f t="shared" si="248"/>
        <v>H105R16.</v>
      </c>
      <c r="AL865" s="92" t="str">
        <f t="shared" si="249"/>
        <v>H105R16</v>
      </c>
      <c r="AM865" s="85"/>
      <c r="AN865" s="85"/>
    </row>
    <row r="866" spans="1:40" s="2" customFormat="1" ht="291.95" customHeight="1" x14ac:dyDescent="0.2">
      <c r="A866" s="110">
        <f>IF(ISBLANK(F866),"",COUNTA($F$2:F866))</f>
        <v>659</v>
      </c>
      <c r="B866" s="111">
        <f t="shared" si="251"/>
        <v>865</v>
      </c>
      <c r="C866" s="111">
        <v>2017</v>
      </c>
      <c r="D866" s="111"/>
      <c r="E866" s="111" t="s">
        <v>408</v>
      </c>
      <c r="F866" s="111" t="s">
        <v>408</v>
      </c>
      <c r="G866" s="165">
        <v>1801003</v>
      </c>
      <c r="H866" s="154" t="s">
        <v>3481</v>
      </c>
      <c r="I866" s="154" t="s">
        <v>225</v>
      </c>
      <c r="J866" s="154" t="s">
        <v>3363</v>
      </c>
      <c r="K866" s="154" t="s">
        <v>3364</v>
      </c>
      <c r="L866" s="111" t="s">
        <v>3365</v>
      </c>
      <c r="M866" s="111">
        <v>1</v>
      </c>
      <c r="N866" s="155">
        <v>45566</v>
      </c>
      <c r="O866" s="155">
        <v>45657</v>
      </c>
      <c r="P866" s="118">
        <f t="shared" si="250"/>
        <v>13</v>
      </c>
      <c r="Q866" s="111" t="s">
        <v>223</v>
      </c>
      <c r="R866" s="111" t="s">
        <v>1701</v>
      </c>
      <c r="S866" s="111">
        <v>0</v>
      </c>
      <c r="T866" s="154" t="s">
        <v>3468</v>
      </c>
      <c r="U866" s="155"/>
      <c r="V866" s="121">
        <f t="shared" si="238"/>
        <v>-1521.9</v>
      </c>
      <c r="W866" s="122">
        <f t="shared" si="239"/>
        <v>0</v>
      </c>
      <c r="X866" s="123">
        <f t="shared" si="240"/>
        <v>0</v>
      </c>
      <c r="Y866" s="123">
        <f t="shared" si="241"/>
        <v>0</v>
      </c>
      <c r="Z866" s="123">
        <f t="shared" si="242"/>
        <v>13</v>
      </c>
      <c r="AA866" s="111" t="s">
        <v>3366</v>
      </c>
      <c r="AB866" s="111" t="str">
        <f t="shared" si="235"/>
        <v>PRÓXIMA A VENCER</v>
      </c>
      <c r="AC866" s="111" t="str">
        <f t="shared" si="236"/>
        <v>PRÓXIMO A VENCER</v>
      </c>
      <c r="AD866" s="111" t="str">
        <f t="shared" si="237"/>
        <v>EN EJECUCIÓN</v>
      </c>
      <c r="AE866" s="165" t="s">
        <v>165</v>
      </c>
      <c r="AF866" s="98" t="str">
        <f t="shared" si="243"/>
        <v>H106R16</v>
      </c>
      <c r="AG866" s="78">
        <f t="shared" si="244"/>
        <v>1</v>
      </c>
      <c r="AH866" s="78" t="str">
        <f t="shared" si="245"/>
        <v>H106R16 - 1</v>
      </c>
      <c r="AI866" s="92">
        <f t="shared" si="246"/>
        <v>2</v>
      </c>
      <c r="AJ866" s="92">
        <f t="shared" si="247"/>
        <v>2</v>
      </c>
      <c r="AK866" s="92" t="str">
        <f t="shared" si="248"/>
        <v>H106R16.</v>
      </c>
      <c r="AL866" s="92" t="str">
        <f t="shared" si="249"/>
        <v>H106R16</v>
      </c>
      <c r="AM866" s="85"/>
      <c r="AN866" s="85"/>
    </row>
    <row r="867" spans="1:40" s="2" customFormat="1" ht="291.95" customHeight="1" x14ac:dyDescent="0.2">
      <c r="A867" s="110">
        <f>IF(ISBLANK(F867),"",COUNTA($F$2:F867))</f>
        <v>660</v>
      </c>
      <c r="B867" s="111">
        <f t="shared" si="251"/>
        <v>866</v>
      </c>
      <c r="C867" s="111">
        <v>2017</v>
      </c>
      <c r="D867" s="111"/>
      <c r="E867" s="111" t="s">
        <v>408</v>
      </c>
      <c r="F867" s="111" t="s">
        <v>408</v>
      </c>
      <c r="G867" s="165">
        <v>1802002</v>
      </c>
      <c r="H867" s="154" t="s">
        <v>424</v>
      </c>
      <c r="I867" s="154" t="s">
        <v>159</v>
      </c>
      <c r="J867" s="154" t="s">
        <v>402</v>
      </c>
      <c r="K867" s="154" t="s">
        <v>401</v>
      </c>
      <c r="L867" s="111" t="s">
        <v>8</v>
      </c>
      <c r="M867" s="111">
        <v>1</v>
      </c>
      <c r="N867" s="155">
        <v>43040</v>
      </c>
      <c r="O867" s="155">
        <v>43099</v>
      </c>
      <c r="P867" s="118">
        <f t="shared" si="250"/>
        <v>8.4285714285714288</v>
      </c>
      <c r="Q867" s="111" t="s">
        <v>223</v>
      </c>
      <c r="R867" s="111" t="s">
        <v>1701</v>
      </c>
      <c r="S867" s="111">
        <v>0.99</v>
      </c>
      <c r="T867" s="154" t="s">
        <v>3047</v>
      </c>
      <c r="U867" s="155"/>
      <c r="V867" s="121">
        <f t="shared" si="238"/>
        <v>-1436.6333333333334</v>
      </c>
      <c r="W867" s="122">
        <f t="shared" si="239"/>
        <v>99</v>
      </c>
      <c r="X867" s="123">
        <f t="shared" si="240"/>
        <v>8.3442857142857143</v>
      </c>
      <c r="Y867" s="123">
        <f t="shared" si="241"/>
        <v>8.3442857142857143</v>
      </c>
      <c r="Z867" s="123">
        <f t="shared" si="242"/>
        <v>8.4285714285714288</v>
      </c>
      <c r="AA867" s="111"/>
      <c r="AB867" s="111" t="str">
        <f t="shared" si="235"/>
        <v>VENCIDA</v>
      </c>
      <c r="AC867" s="111" t="str">
        <f t="shared" si="236"/>
        <v>VENCIDO</v>
      </c>
      <c r="AD867" s="111" t="str">
        <f t="shared" si="237"/>
        <v>VENCIDA</v>
      </c>
      <c r="AE867" s="165" t="s">
        <v>165</v>
      </c>
      <c r="AF867" s="98" t="str">
        <f t="shared" si="243"/>
        <v>H116R16</v>
      </c>
      <c r="AG867" s="78">
        <f t="shared" si="244"/>
        <v>1</v>
      </c>
      <c r="AH867" s="78" t="str">
        <f t="shared" si="245"/>
        <v>H116R16 - 1</v>
      </c>
      <c r="AI867" s="92">
        <f t="shared" si="246"/>
        <v>1</v>
      </c>
      <c r="AJ867" s="92">
        <f t="shared" si="247"/>
        <v>1</v>
      </c>
      <c r="AK867" s="92" t="str">
        <f t="shared" si="248"/>
        <v>H116R16.</v>
      </c>
      <c r="AL867" s="92" t="str">
        <f t="shared" si="249"/>
        <v>H116R16</v>
      </c>
      <c r="AM867" s="85"/>
      <c r="AN867" s="85"/>
    </row>
    <row r="868" spans="1:40" s="2" customFormat="1" ht="291.95" customHeight="1" x14ac:dyDescent="0.2">
      <c r="A868" s="110">
        <f>IF(ISBLANK(F868),"",COUNTA($F$2:F868))</f>
        <v>661</v>
      </c>
      <c r="B868" s="111">
        <f t="shared" si="251"/>
        <v>867</v>
      </c>
      <c r="C868" s="111">
        <v>2017</v>
      </c>
      <c r="D868" s="111"/>
      <c r="E868" s="111" t="s">
        <v>408</v>
      </c>
      <c r="F868" s="111" t="s">
        <v>408</v>
      </c>
      <c r="G868" s="165">
        <v>1406100</v>
      </c>
      <c r="H868" s="154" t="s">
        <v>425</v>
      </c>
      <c r="I868" s="154" t="s">
        <v>160</v>
      </c>
      <c r="J868" s="154" t="s">
        <v>285</v>
      </c>
      <c r="K868" s="154" t="s">
        <v>286</v>
      </c>
      <c r="L868" s="111" t="s">
        <v>8</v>
      </c>
      <c r="M868" s="111">
        <v>1</v>
      </c>
      <c r="N868" s="155">
        <v>43040</v>
      </c>
      <c r="O868" s="155">
        <v>43250</v>
      </c>
      <c r="P868" s="118">
        <f t="shared" si="250"/>
        <v>30</v>
      </c>
      <c r="Q868" s="111" t="s">
        <v>283</v>
      </c>
      <c r="R868" s="145" t="s">
        <v>1734</v>
      </c>
      <c r="S868" s="111">
        <v>1</v>
      </c>
      <c r="T868" s="154" t="s">
        <v>720</v>
      </c>
      <c r="U868" s="155"/>
      <c r="V868" s="121">
        <f t="shared" si="238"/>
        <v>-1441.6666666666667</v>
      </c>
      <c r="W868" s="122">
        <f t="shared" si="239"/>
        <v>100</v>
      </c>
      <c r="X868" s="123">
        <f t="shared" si="240"/>
        <v>30</v>
      </c>
      <c r="Y868" s="123">
        <f t="shared" si="241"/>
        <v>30</v>
      </c>
      <c r="Z868" s="123">
        <f t="shared" si="242"/>
        <v>30</v>
      </c>
      <c r="AA868" s="111"/>
      <c r="AB868" s="111" t="str">
        <f t="shared" si="235"/>
        <v>CUMPLIDA</v>
      </c>
      <c r="AC868" s="111" t="str">
        <f t="shared" si="236"/>
        <v>CUMPLIDO</v>
      </c>
      <c r="AD868" s="111" t="str">
        <f t="shared" si="237"/>
        <v>CUMPLIDA PENDIENTE DE REVISIÓN DE LA CGR</v>
      </c>
      <c r="AE868" s="165" t="s">
        <v>165</v>
      </c>
      <c r="AF868" s="98" t="str">
        <f t="shared" si="243"/>
        <v>H119R16</v>
      </c>
      <c r="AG868" s="78">
        <f t="shared" si="244"/>
        <v>1</v>
      </c>
      <c r="AH868" s="78" t="str">
        <f t="shared" si="245"/>
        <v>H119R16 - 1</v>
      </c>
      <c r="AI868" s="92">
        <f t="shared" si="246"/>
        <v>5</v>
      </c>
      <c r="AJ868" s="92">
        <f t="shared" si="247"/>
        <v>5</v>
      </c>
      <c r="AK868" s="92" t="str">
        <f t="shared" si="248"/>
        <v>H119R16.</v>
      </c>
      <c r="AL868" s="92" t="str">
        <f t="shared" si="249"/>
        <v>H119R16</v>
      </c>
      <c r="AM868" s="85"/>
      <c r="AN868" s="85"/>
    </row>
    <row r="869" spans="1:40" s="2" customFormat="1" ht="291.95" customHeight="1" x14ac:dyDescent="0.2">
      <c r="A869" s="110">
        <f>IF(ISBLANK(F869),"",COUNTA($F$2:F869))</f>
        <v>662</v>
      </c>
      <c r="B869" s="111">
        <f t="shared" si="251"/>
        <v>868</v>
      </c>
      <c r="C869" s="111">
        <v>2017</v>
      </c>
      <c r="D869" s="111"/>
      <c r="E869" s="111" t="s">
        <v>637</v>
      </c>
      <c r="F869" s="111" t="s">
        <v>409</v>
      </c>
      <c r="G869" s="165">
        <v>1405004</v>
      </c>
      <c r="H869" s="154" t="s">
        <v>426</v>
      </c>
      <c r="I869" s="154" t="s">
        <v>161</v>
      </c>
      <c r="J869" s="154" t="s">
        <v>287</v>
      </c>
      <c r="K869" s="154" t="s">
        <v>288</v>
      </c>
      <c r="L869" s="111" t="s">
        <v>17</v>
      </c>
      <c r="M869" s="111">
        <v>3</v>
      </c>
      <c r="N869" s="155">
        <v>43040</v>
      </c>
      <c r="O869" s="155">
        <v>43342</v>
      </c>
      <c r="P869" s="118">
        <f t="shared" si="250"/>
        <v>43.142857142857146</v>
      </c>
      <c r="Q869" s="111" t="s">
        <v>283</v>
      </c>
      <c r="R869" s="145" t="s">
        <v>1734</v>
      </c>
      <c r="S869" s="111">
        <v>3</v>
      </c>
      <c r="T869" s="154" t="s">
        <v>720</v>
      </c>
      <c r="U869" s="155"/>
      <c r="V869" s="121">
        <f t="shared" si="238"/>
        <v>-1444.7333333333333</v>
      </c>
      <c r="W869" s="122">
        <f t="shared" si="239"/>
        <v>100</v>
      </c>
      <c r="X869" s="123">
        <f t="shared" si="240"/>
        <v>43.142857142857146</v>
      </c>
      <c r="Y869" s="123">
        <f t="shared" si="241"/>
        <v>43.142857142857146</v>
      </c>
      <c r="Z869" s="123">
        <f t="shared" si="242"/>
        <v>43.142857142857146</v>
      </c>
      <c r="AA869" s="111"/>
      <c r="AB869" s="111" t="str">
        <f t="shared" ref="AB869:AB932" si="252">IF(W869=100,"CUMPLIDA",IF(O869-$AN$1&lt;0,"VENCIDA",IF(O869-$AN$1&lt;=30,"PRÓXIMA A VENCER",IF(W869&gt;0,"CON AVANCE","EN TERMINO"))))</f>
        <v>CUMPLIDA</v>
      </c>
      <c r="AC869" s="111" t="str">
        <f t="shared" ref="AC869:AC932" si="253">IF(A869&lt;&gt;"",IF(AJ869=1,"VENCIDO",IF(AJ869=2,"PRÓXIMO A VENCER",IF(AJ869=3,"EN TERMINO",IF(AJ869=4,"CON AVANCE",IF(AJ869=5,"CUMPLIDO",))))),"")</f>
        <v>CUMPLIDO</v>
      </c>
      <c r="AD869" s="111" t="str">
        <f t="shared" ref="AD869:AD932" si="254">IF(AB869="EN TERMINO","EN EJECUCIÓN",IF(AB869="CUMPLIDA","CUMPLIDA PENDIENTE DE REVISIÓN DE LA CGR",IF(AB869="VENCIDA","VENCIDA",IF(AB869="PRÓXIMA A VENCER","EN EJECUCIÓN",IF(AB869="CON AVANCE","EN EJECUCIÓN",IF(AB869="CUMPLIDA NO EFECTIVA","CUMPLIDA NO EFECTIVA",IF(AB869="CUMPLIDA EN MENOS DEL 100% PENDIENTE DE REVISIÓN POR LA CGR","CUMPLIDA EN MENOS DEL 100% PENDIENTE DE REVISIÓN POR LA CGR")))))))</f>
        <v>CUMPLIDA PENDIENTE DE REVISIÓN DE LA CGR</v>
      </c>
      <c r="AE869" s="165" t="s">
        <v>165</v>
      </c>
      <c r="AF869" s="98" t="str">
        <f t="shared" si="243"/>
        <v>H123R16</v>
      </c>
      <c r="AG869" s="78">
        <f t="shared" si="244"/>
        <v>1</v>
      </c>
      <c r="AH869" s="78" t="str">
        <f t="shared" si="245"/>
        <v>H123R16 - 1</v>
      </c>
      <c r="AI869" s="92">
        <f t="shared" si="246"/>
        <v>5</v>
      </c>
      <c r="AJ869" s="92">
        <f t="shared" si="247"/>
        <v>5</v>
      </c>
      <c r="AK869" s="92" t="str">
        <f t="shared" si="248"/>
        <v>H123R16.</v>
      </c>
      <c r="AL869" s="92" t="str">
        <f t="shared" si="249"/>
        <v>H123R16</v>
      </c>
      <c r="AM869" s="85"/>
      <c r="AN869" s="85"/>
    </row>
    <row r="870" spans="1:40" s="2" customFormat="1" ht="291.95" customHeight="1" x14ac:dyDescent="0.2">
      <c r="A870" s="110">
        <f>IF(ISBLANK(F870),"",COUNTA($F$2:F870))</f>
        <v>663</v>
      </c>
      <c r="B870" s="111">
        <f t="shared" si="251"/>
        <v>869</v>
      </c>
      <c r="C870" s="111">
        <v>2017</v>
      </c>
      <c r="D870" s="111"/>
      <c r="E870" s="111" t="s">
        <v>408</v>
      </c>
      <c r="F870" s="111" t="s">
        <v>408</v>
      </c>
      <c r="G870" s="165">
        <v>1405004</v>
      </c>
      <c r="H870" s="154" t="s">
        <v>292</v>
      </c>
      <c r="I870" s="154" t="s">
        <v>162</v>
      </c>
      <c r="J870" s="154" t="s">
        <v>289</v>
      </c>
      <c r="K870" s="154" t="s">
        <v>290</v>
      </c>
      <c r="L870" s="111" t="s">
        <v>291</v>
      </c>
      <c r="M870" s="111">
        <v>10</v>
      </c>
      <c r="N870" s="155">
        <v>43040</v>
      </c>
      <c r="O870" s="155">
        <v>43388</v>
      </c>
      <c r="P870" s="118">
        <f t="shared" si="250"/>
        <v>49.714285714285715</v>
      </c>
      <c r="Q870" s="111" t="s">
        <v>283</v>
      </c>
      <c r="R870" s="145" t="s">
        <v>1734</v>
      </c>
      <c r="S870" s="111">
        <v>10</v>
      </c>
      <c r="T870" s="154" t="s">
        <v>720</v>
      </c>
      <c r="U870" s="155"/>
      <c r="V870" s="121">
        <f t="shared" si="238"/>
        <v>-1446.2666666666667</v>
      </c>
      <c r="W870" s="122">
        <f t="shared" si="239"/>
        <v>100</v>
      </c>
      <c r="X870" s="123">
        <f t="shared" si="240"/>
        <v>49.714285714285715</v>
      </c>
      <c r="Y870" s="123">
        <f t="shared" si="241"/>
        <v>49.714285714285715</v>
      </c>
      <c r="Z870" s="123">
        <f t="shared" si="242"/>
        <v>49.714285714285715</v>
      </c>
      <c r="AA870" s="111"/>
      <c r="AB870" s="111" t="str">
        <f t="shared" si="252"/>
        <v>CUMPLIDA</v>
      </c>
      <c r="AC870" s="111" t="str">
        <f t="shared" si="253"/>
        <v>CUMPLIDO</v>
      </c>
      <c r="AD870" s="111" t="str">
        <f t="shared" si="254"/>
        <v>CUMPLIDA PENDIENTE DE REVISIÓN DE LA CGR</v>
      </c>
      <c r="AE870" s="165" t="s">
        <v>165</v>
      </c>
      <c r="AF870" s="98" t="str">
        <f t="shared" si="243"/>
        <v>H124R16</v>
      </c>
      <c r="AG870" s="78">
        <f t="shared" si="244"/>
        <v>1</v>
      </c>
      <c r="AH870" s="78" t="str">
        <f t="shared" si="245"/>
        <v>H124R16 - 1</v>
      </c>
      <c r="AI870" s="92">
        <f t="shared" si="246"/>
        <v>5</v>
      </c>
      <c r="AJ870" s="92">
        <f t="shared" si="247"/>
        <v>5</v>
      </c>
      <c r="AK870" s="92" t="str">
        <f t="shared" si="248"/>
        <v>H124R16.Utilización</v>
      </c>
      <c r="AL870" s="92" t="str">
        <f t="shared" si="249"/>
        <v>H124R16</v>
      </c>
      <c r="AM870" s="85"/>
      <c r="AN870" s="85"/>
    </row>
    <row r="871" spans="1:40" s="2" customFormat="1" ht="291.95" customHeight="1" x14ac:dyDescent="0.2">
      <c r="A871" s="110">
        <f>IF(ISBLANK(F871),"",COUNTA($F$2:F871))</f>
        <v>664</v>
      </c>
      <c r="B871" s="111">
        <f t="shared" si="251"/>
        <v>870</v>
      </c>
      <c r="C871" s="111">
        <v>2016</v>
      </c>
      <c r="D871" s="111"/>
      <c r="E871" s="111" t="s">
        <v>408</v>
      </c>
      <c r="F871" s="111" t="s">
        <v>408</v>
      </c>
      <c r="G871" s="112">
        <v>1103002</v>
      </c>
      <c r="H871" s="154" t="s">
        <v>105</v>
      </c>
      <c r="I871" s="154" t="s">
        <v>106</v>
      </c>
      <c r="J871" s="154" t="s">
        <v>723</v>
      </c>
      <c r="K871" s="154" t="s">
        <v>713</v>
      </c>
      <c r="L871" s="111" t="s">
        <v>714</v>
      </c>
      <c r="M871" s="111">
        <v>1</v>
      </c>
      <c r="N871" s="155">
        <v>43862</v>
      </c>
      <c r="O871" s="155">
        <v>43979</v>
      </c>
      <c r="P871" s="118">
        <f t="shared" si="250"/>
        <v>16.714285714285715</v>
      </c>
      <c r="Q871" s="111" t="s">
        <v>1058</v>
      </c>
      <c r="R871" s="111" t="s">
        <v>1821</v>
      </c>
      <c r="S871" s="111">
        <v>1</v>
      </c>
      <c r="T871" s="154" t="s">
        <v>1244</v>
      </c>
      <c r="U871" s="120">
        <v>44662</v>
      </c>
      <c r="V871" s="121">
        <f t="shared" si="238"/>
        <v>22.766666666666666</v>
      </c>
      <c r="W871" s="122">
        <f t="shared" si="239"/>
        <v>100</v>
      </c>
      <c r="X871" s="123">
        <f t="shared" si="240"/>
        <v>16.714285714285715</v>
      </c>
      <c r="Y871" s="123">
        <f t="shared" si="241"/>
        <v>16.714285714285715</v>
      </c>
      <c r="Z871" s="123">
        <f t="shared" si="242"/>
        <v>16.714285714285715</v>
      </c>
      <c r="AA871" s="111"/>
      <c r="AB871" s="111" t="str">
        <f t="shared" si="252"/>
        <v>CUMPLIDA</v>
      </c>
      <c r="AC871" s="111" t="str">
        <f t="shared" si="253"/>
        <v>CUMPLIDO</v>
      </c>
      <c r="AD871" s="111" t="str">
        <f t="shared" si="254"/>
        <v>CUMPLIDA PENDIENTE DE REVISIÓN DE LA CGR</v>
      </c>
      <c r="AE871" s="165" t="s">
        <v>119</v>
      </c>
      <c r="AF871" s="98" t="str">
        <f t="shared" si="243"/>
        <v>H1D16</v>
      </c>
      <c r="AG871" s="78">
        <f t="shared" si="244"/>
        <v>1</v>
      </c>
      <c r="AH871" s="78" t="str">
        <f t="shared" si="245"/>
        <v>H1D16 - 1</v>
      </c>
      <c r="AI871" s="92">
        <f t="shared" si="246"/>
        <v>5</v>
      </c>
      <c r="AJ871" s="92">
        <f t="shared" si="247"/>
        <v>5</v>
      </c>
      <c r="AK871" s="92" t="str">
        <f t="shared" si="248"/>
        <v>H1D16.</v>
      </c>
      <c r="AL871" s="92" t="str">
        <f t="shared" si="249"/>
        <v>H1D16</v>
      </c>
      <c r="AM871" s="85"/>
      <c r="AN871" s="85"/>
    </row>
    <row r="872" spans="1:40" s="2" customFormat="1" ht="291.95" customHeight="1" x14ac:dyDescent="0.2">
      <c r="A872" s="110">
        <f>IF(ISBLANK(F872),"",COUNTA($F$2:F872))</f>
        <v>665</v>
      </c>
      <c r="B872" s="111">
        <f t="shared" si="251"/>
        <v>871</v>
      </c>
      <c r="C872" s="111">
        <v>2016</v>
      </c>
      <c r="D872" s="111"/>
      <c r="E872" s="111" t="s">
        <v>637</v>
      </c>
      <c r="F872" s="111" t="s">
        <v>407</v>
      </c>
      <c r="G872" s="112">
        <v>1103002</v>
      </c>
      <c r="H872" s="154" t="s">
        <v>3482</v>
      </c>
      <c r="I872" s="154" t="s">
        <v>321</v>
      </c>
      <c r="J872" s="154" t="s">
        <v>3372</v>
      </c>
      <c r="K872" s="154" t="s">
        <v>3373</v>
      </c>
      <c r="L872" s="111" t="s">
        <v>3374</v>
      </c>
      <c r="M872" s="111">
        <v>2</v>
      </c>
      <c r="N872" s="155">
        <v>45566</v>
      </c>
      <c r="O872" s="155">
        <v>45657</v>
      </c>
      <c r="P872" s="118">
        <f t="shared" si="250"/>
        <v>13</v>
      </c>
      <c r="Q872" s="110" t="s">
        <v>1053</v>
      </c>
      <c r="R872" s="145" t="s">
        <v>1734</v>
      </c>
      <c r="S872" s="111">
        <v>0</v>
      </c>
      <c r="T872" s="154" t="s">
        <v>3470</v>
      </c>
      <c r="U872" s="155"/>
      <c r="V872" s="121">
        <f t="shared" ref="V872:V935" si="255">(U872-O872)/30</f>
        <v>-1521.9</v>
      </c>
      <c r="W872" s="122">
        <f t="shared" ref="W872:W935" si="256">IF(S872/M872&gt;1,100,+S872/M872*100)</f>
        <v>0</v>
      </c>
      <c r="X872" s="123">
        <f t="shared" ref="X872:X935" si="257">+P872*W872/100</f>
        <v>0</v>
      </c>
      <c r="Y872" s="123">
        <f t="shared" ref="Y872:Y935" si="258">IF(O872&lt;=$AN$1,X872,0)</f>
        <v>0</v>
      </c>
      <c r="Z872" s="123">
        <f t="shared" ref="Z872:Z935" si="259">IF($AN$1&gt;=O872,P872,0)</f>
        <v>13</v>
      </c>
      <c r="AA872" s="111" t="s">
        <v>3366</v>
      </c>
      <c r="AB872" s="111" t="str">
        <f t="shared" si="252"/>
        <v>PRÓXIMA A VENCER</v>
      </c>
      <c r="AC872" s="111" t="str">
        <f t="shared" si="253"/>
        <v>PRÓXIMO A VENCER</v>
      </c>
      <c r="AD872" s="111" t="str">
        <f t="shared" si="254"/>
        <v>EN EJECUCIÓN</v>
      </c>
      <c r="AE872" s="165" t="s">
        <v>119</v>
      </c>
      <c r="AF872" s="98" t="str">
        <f t="shared" si="243"/>
        <v>H2D16</v>
      </c>
      <c r="AG872" s="78">
        <f t="shared" si="244"/>
        <v>1</v>
      </c>
      <c r="AH872" s="78" t="str">
        <f t="shared" si="245"/>
        <v>H2D16 - 1</v>
      </c>
      <c r="AI872" s="92">
        <f t="shared" si="246"/>
        <v>2</v>
      </c>
      <c r="AJ872" s="92">
        <f t="shared" si="247"/>
        <v>2</v>
      </c>
      <c r="AK872" s="92" t="str">
        <f t="shared" si="248"/>
        <v>H2D16.</v>
      </c>
      <c r="AL872" s="92" t="str">
        <f t="shared" si="249"/>
        <v>H2D16</v>
      </c>
      <c r="AM872" s="85"/>
      <c r="AN872" s="85"/>
    </row>
    <row r="873" spans="1:40" s="2" customFormat="1" ht="291.95" customHeight="1" x14ac:dyDescent="0.2">
      <c r="A873" s="110" t="str">
        <f>IF(ISBLANK(F873),"",COUNTA($F$2:F873))</f>
        <v/>
      </c>
      <c r="B873" s="111">
        <f t="shared" si="251"/>
        <v>872</v>
      </c>
      <c r="C873" s="111">
        <v>2016</v>
      </c>
      <c r="D873" s="111"/>
      <c r="E873" s="111"/>
      <c r="F873" s="111"/>
      <c r="G873" s="112">
        <v>1103002</v>
      </c>
      <c r="H873" s="154" t="s">
        <v>3483</v>
      </c>
      <c r="I873" s="154" t="s">
        <v>107</v>
      </c>
      <c r="J873" s="154" t="s">
        <v>493</v>
      </c>
      <c r="K873" s="154" t="s">
        <v>221</v>
      </c>
      <c r="L873" s="111" t="s">
        <v>222</v>
      </c>
      <c r="M873" s="111">
        <v>1</v>
      </c>
      <c r="N873" s="155">
        <v>43040</v>
      </c>
      <c r="O873" s="155">
        <v>43099</v>
      </c>
      <c r="P873" s="118">
        <f t="shared" si="250"/>
        <v>8.4285714285714288</v>
      </c>
      <c r="Q873" s="111" t="s">
        <v>1056</v>
      </c>
      <c r="R873" s="111" t="s">
        <v>1739</v>
      </c>
      <c r="S873" s="111">
        <v>1</v>
      </c>
      <c r="T873" s="154" t="s">
        <v>720</v>
      </c>
      <c r="U873" s="155"/>
      <c r="V873" s="121">
        <f t="shared" si="255"/>
        <v>-1436.6333333333334</v>
      </c>
      <c r="W873" s="122">
        <f t="shared" si="256"/>
        <v>100</v>
      </c>
      <c r="X873" s="123">
        <f t="shared" si="257"/>
        <v>8.4285714285714288</v>
      </c>
      <c r="Y873" s="123">
        <f t="shared" si="258"/>
        <v>8.4285714285714288</v>
      </c>
      <c r="Z873" s="123">
        <f t="shared" si="259"/>
        <v>8.4285714285714288</v>
      </c>
      <c r="AA873" s="111"/>
      <c r="AB873" s="111" t="str">
        <f t="shared" si="252"/>
        <v>CUMPLIDA</v>
      </c>
      <c r="AC873" s="111" t="str">
        <f t="shared" si="253"/>
        <v/>
      </c>
      <c r="AD873" s="111" t="str">
        <f t="shared" si="254"/>
        <v>CUMPLIDA PENDIENTE DE REVISIÓN DE LA CGR</v>
      </c>
      <c r="AE873" s="165" t="s">
        <v>119</v>
      </c>
      <c r="AF873" s="98" t="str">
        <f t="shared" si="243"/>
        <v>H2D16</v>
      </c>
      <c r="AG873" s="78">
        <f t="shared" si="244"/>
        <v>2</v>
      </c>
      <c r="AH873" s="78" t="str">
        <f t="shared" si="245"/>
        <v>H2D16 - 2</v>
      </c>
      <c r="AI873" s="92">
        <f t="shared" si="246"/>
        <v>5</v>
      </c>
      <c r="AJ873" s="92">
        <f t="shared" si="247"/>
        <v>5</v>
      </c>
      <c r="AK873" s="92" t="str">
        <f t="shared" si="248"/>
        <v>H2D16.</v>
      </c>
      <c r="AL873" s="92" t="str">
        <f t="shared" si="249"/>
        <v>H2D16</v>
      </c>
      <c r="AM873" s="85"/>
      <c r="AN873" s="85"/>
    </row>
    <row r="874" spans="1:40" s="2" customFormat="1" ht="291.95" customHeight="1" x14ac:dyDescent="0.2">
      <c r="A874" s="110">
        <f>IF(ISBLANK(F874),"",COUNTA($F$2:F874))</f>
        <v>666</v>
      </c>
      <c r="B874" s="111">
        <f t="shared" si="251"/>
        <v>873</v>
      </c>
      <c r="C874" s="111">
        <v>2016</v>
      </c>
      <c r="D874" s="111"/>
      <c r="E874" s="111" t="s">
        <v>637</v>
      </c>
      <c r="F874" s="111" t="s">
        <v>407</v>
      </c>
      <c r="G874" s="112">
        <v>1103002</v>
      </c>
      <c r="H874" s="154" t="s">
        <v>322</v>
      </c>
      <c r="I874" s="154" t="s">
        <v>106</v>
      </c>
      <c r="J874" s="154" t="s">
        <v>723</v>
      </c>
      <c r="K874" s="154" t="s">
        <v>713</v>
      </c>
      <c r="L874" s="111" t="s">
        <v>714</v>
      </c>
      <c r="M874" s="111">
        <v>1</v>
      </c>
      <c r="N874" s="155">
        <v>43862</v>
      </c>
      <c r="O874" s="155">
        <v>43979</v>
      </c>
      <c r="P874" s="118">
        <f t="shared" si="250"/>
        <v>16.714285714285715</v>
      </c>
      <c r="Q874" s="111" t="s">
        <v>1058</v>
      </c>
      <c r="R874" s="111" t="s">
        <v>1821</v>
      </c>
      <c r="S874" s="111">
        <v>1</v>
      </c>
      <c r="T874" s="154" t="s">
        <v>1244</v>
      </c>
      <c r="U874" s="120">
        <v>44662</v>
      </c>
      <c r="V874" s="121">
        <f t="shared" si="255"/>
        <v>22.766666666666666</v>
      </c>
      <c r="W874" s="122">
        <f t="shared" si="256"/>
        <v>100</v>
      </c>
      <c r="X874" s="123">
        <f t="shared" si="257"/>
        <v>16.714285714285715</v>
      </c>
      <c r="Y874" s="123">
        <f t="shared" si="258"/>
        <v>16.714285714285715</v>
      </c>
      <c r="Z874" s="123">
        <f t="shared" si="259"/>
        <v>16.714285714285715</v>
      </c>
      <c r="AA874" s="111"/>
      <c r="AB874" s="111" t="str">
        <f t="shared" si="252"/>
        <v>CUMPLIDA</v>
      </c>
      <c r="AC874" s="111" t="str">
        <f t="shared" si="253"/>
        <v>CUMPLIDO</v>
      </c>
      <c r="AD874" s="111" t="str">
        <f t="shared" si="254"/>
        <v>CUMPLIDA PENDIENTE DE REVISIÓN DE LA CGR</v>
      </c>
      <c r="AE874" s="165" t="s">
        <v>119</v>
      </c>
      <c r="AF874" s="98" t="str">
        <f t="shared" si="243"/>
        <v>H3D16</v>
      </c>
      <c r="AG874" s="78">
        <f t="shared" si="244"/>
        <v>1</v>
      </c>
      <c r="AH874" s="78" t="str">
        <f t="shared" si="245"/>
        <v>H3D16 - 1</v>
      </c>
      <c r="AI874" s="92">
        <f t="shared" si="246"/>
        <v>5</v>
      </c>
      <c r="AJ874" s="92">
        <f t="shared" si="247"/>
        <v>5</v>
      </c>
      <c r="AK874" s="92" t="str">
        <f t="shared" si="248"/>
        <v>H3D16.</v>
      </c>
      <c r="AL874" s="92" t="str">
        <f t="shared" si="249"/>
        <v>H3D16</v>
      </c>
      <c r="AM874" s="85"/>
      <c r="AN874" s="85"/>
    </row>
    <row r="875" spans="1:40" s="2" customFormat="1" ht="291.95" customHeight="1" x14ac:dyDescent="0.2">
      <c r="A875" s="110">
        <f>IF(ISBLANK(F875),"",COUNTA($F$2:F875))</f>
        <v>667</v>
      </c>
      <c r="B875" s="111">
        <f t="shared" si="251"/>
        <v>874</v>
      </c>
      <c r="C875" s="111">
        <v>2016</v>
      </c>
      <c r="D875" s="111"/>
      <c r="E875" s="111" t="s">
        <v>637</v>
      </c>
      <c r="F875" s="111" t="s">
        <v>407</v>
      </c>
      <c r="G875" s="112">
        <v>1103002</v>
      </c>
      <c r="H875" s="154" t="s">
        <v>171</v>
      </c>
      <c r="I875" s="154" t="s">
        <v>108</v>
      </c>
      <c r="J875" s="154" t="s">
        <v>324</v>
      </c>
      <c r="K875" s="154" t="s">
        <v>323</v>
      </c>
      <c r="L875" s="111" t="s">
        <v>7</v>
      </c>
      <c r="M875" s="111">
        <v>1</v>
      </c>
      <c r="N875" s="155">
        <v>43115</v>
      </c>
      <c r="O875" s="155">
        <v>43159</v>
      </c>
      <c r="P875" s="118">
        <f t="shared" si="250"/>
        <v>6.2857142857142856</v>
      </c>
      <c r="Q875" s="110" t="s">
        <v>1053</v>
      </c>
      <c r="R875" s="145" t="s">
        <v>1734</v>
      </c>
      <c r="S875" s="111">
        <v>1</v>
      </c>
      <c r="T875" s="154" t="s">
        <v>720</v>
      </c>
      <c r="U875" s="155"/>
      <c r="V875" s="121">
        <f t="shared" si="255"/>
        <v>-1438.6333333333334</v>
      </c>
      <c r="W875" s="122">
        <f t="shared" si="256"/>
        <v>100</v>
      </c>
      <c r="X875" s="123">
        <f t="shared" si="257"/>
        <v>6.2857142857142856</v>
      </c>
      <c r="Y875" s="123">
        <f t="shared" si="258"/>
        <v>6.2857142857142856</v>
      </c>
      <c r="Z875" s="123">
        <f t="shared" si="259"/>
        <v>6.2857142857142856</v>
      </c>
      <c r="AA875" s="111"/>
      <c r="AB875" s="111" t="str">
        <f t="shared" si="252"/>
        <v>CUMPLIDA</v>
      </c>
      <c r="AC875" s="111" t="str">
        <f t="shared" si="253"/>
        <v>CUMPLIDO</v>
      </c>
      <c r="AD875" s="111" t="str">
        <f t="shared" si="254"/>
        <v>CUMPLIDA PENDIENTE DE REVISIÓN DE LA CGR</v>
      </c>
      <c r="AE875" s="165" t="s">
        <v>119</v>
      </c>
      <c r="AF875" s="98" t="str">
        <f t="shared" si="243"/>
        <v>H4D16</v>
      </c>
      <c r="AG875" s="78">
        <f t="shared" si="244"/>
        <v>1</v>
      </c>
      <c r="AH875" s="78" t="str">
        <f t="shared" si="245"/>
        <v>H4D16 - 1</v>
      </c>
      <c r="AI875" s="92">
        <f t="shared" si="246"/>
        <v>5</v>
      </c>
      <c r="AJ875" s="92">
        <f t="shared" si="247"/>
        <v>5</v>
      </c>
      <c r="AK875" s="92" t="str">
        <f t="shared" si="248"/>
        <v>H4D16.</v>
      </c>
      <c r="AL875" s="92" t="str">
        <f t="shared" si="249"/>
        <v>H4D16</v>
      </c>
      <c r="AM875" s="85"/>
      <c r="AN875" s="85"/>
    </row>
    <row r="876" spans="1:40" s="2" customFormat="1" ht="291.95" customHeight="1" x14ac:dyDescent="0.2">
      <c r="A876" s="110">
        <f>IF(ISBLANK(F876),"",COUNTA($F$2:F876))</f>
        <v>668</v>
      </c>
      <c r="B876" s="111">
        <f t="shared" si="251"/>
        <v>875</v>
      </c>
      <c r="C876" s="111">
        <v>2016</v>
      </c>
      <c r="D876" s="111"/>
      <c r="E876" s="111" t="s">
        <v>408</v>
      </c>
      <c r="F876" s="111" t="s">
        <v>408</v>
      </c>
      <c r="G876" s="112" t="s">
        <v>122</v>
      </c>
      <c r="H876" s="154" t="s">
        <v>172</v>
      </c>
      <c r="I876" s="154" t="s">
        <v>123</v>
      </c>
      <c r="J876" s="154" t="s">
        <v>2073</v>
      </c>
      <c r="K876" s="154" t="s">
        <v>2075</v>
      </c>
      <c r="L876" s="111" t="s">
        <v>2074</v>
      </c>
      <c r="M876" s="111">
        <v>1</v>
      </c>
      <c r="N876" s="155">
        <v>45139</v>
      </c>
      <c r="O876" s="155">
        <v>45230</v>
      </c>
      <c r="P876" s="118">
        <f t="shared" si="250"/>
        <v>13</v>
      </c>
      <c r="Q876" s="111" t="s">
        <v>1055</v>
      </c>
      <c r="R876" s="111" t="s">
        <v>1734</v>
      </c>
      <c r="S876" s="111">
        <v>0.7</v>
      </c>
      <c r="T876" s="119" t="s">
        <v>2105</v>
      </c>
      <c r="U876" s="155"/>
      <c r="V876" s="121">
        <f t="shared" si="255"/>
        <v>-1507.6666666666667</v>
      </c>
      <c r="W876" s="122">
        <f t="shared" si="256"/>
        <v>70</v>
      </c>
      <c r="X876" s="123">
        <f t="shared" si="257"/>
        <v>9.1</v>
      </c>
      <c r="Y876" s="123">
        <f t="shared" si="258"/>
        <v>9.1</v>
      </c>
      <c r="Z876" s="123">
        <f t="shared" si="259"/>
        <v>13</v>
      </c>
      <c r="AA876" s="111"/>
      <c r="AB876" s="111" t="str">
        <f t="shared" si="252"/>
        <v>VENCIDA</v>
      </c>
      <c r="AC876" s="111" t="str">
        <f t="shared" si="253"/>
        <v>VENCIDO</v>
      </c>
      <c r="AD876" s="111" t="str">
        <f t="shared" si="254"/>
        <v>VENCIDA</v>
      </c>
      <c r="AE876" s="165" t="s">
        <v>134</v>
      </c>
      <c r="AF876" s="98" t="str">
        <f t="shared" si="243"/>
        <v>H5ECP</v>
      </c>
      <c r="AG876" s="78">
        <f t="shared" si="244"/>
        <v>1</v>
      </c>
      <c r="AH876" s="78" t="str">
        <f t="shared" si="245"/>
        <v>H5ECP - 1</v>
      </c>
      <c r="AI876" s="92">
        <f t="shared" si="246"/>
        <v>1</v>
      </c>
      <c r="AJ876" s="92">
        <f t="shared" si="247"/>
        <v>1</v>
      </c>
      <c r="AK876" s="92" t="str">
        <f t="shared" si="248"/>
        <v>H5ECP.</v>
      </c>
      <c r="AL876" s="92" t="str">
        <f t="shared" si="249"/>
        <v>H5ECP</v>
      </c>
      <c r="AM876" s="85"/>
      <c r="AN876" s="85"/>
    </row>
    <row r="877" spans="1:40" s="2" customFormat="1" ht="291.95" customHeight="1" x14ac:dyDescent="0.2">
      <c r="A877" s="110">
        <f>IF(ISBLANK(F877),"",COUNTA($F$2:F877))</f>
        <v>669</v>
      </c>
      <c r="B877" s="111">
        <f t="shared" si="251"/>
        <v>876</v>
      </c>
      <c r="C877" s="111">
        <v>2016</v>
      </c>
      <c r="D877" s="111"/>
      <c r="E877" s="111" t="s">
        <v>408</v>
      </c>
      <c r="F877" s="111" t="s">
        <v>408</v>
      </c>
      <c r="G877" s="112" t="s">
        <v>122</v>
      </c>
      <c r="H877" s="154" t="s">
        <v>373</v>
      </c>
      <c r="I877" s="154" t="s">
        <v>124</v>
      </c>
      <c r="J877" s="154" t="s">
        <v>2076</v>
      </c>
      <c r="K877" s="154" t="s">
        <v>1678</v>
      </c>
      <c r="L877" s="111" t="s">
        <v>1679</v>
      </c>
      <c r="M877" s="111">
        <v>3</v>
      </c>
      <c r="N877" s="155">
        <v>45139</v>
      </c>
      <c r="O877" s="155">
        <v>45230</v>
      </c>
      <c r="P877" s="118">
        <f t="shared" si="250"/>
        <v>13</v>
      </c>
      <c r="Q877" s="111" t="s">
        <v>1055</v>
      </c>
      <c r="R877" s="111" t="s">
        <v>1734</v>
      </c>
      <c r="S877" s="111">
        <v>3</v>
      </c>
      <c r="T877" s="119" t="s">
        <v>2105</v>
      </c>
      <c r="U877" s="155">
        <v>45418</v>
      </c>
      <c r="V877" s="121">
        <f t="shared" si="255"/>
        <v>6.2666666666666666</v>
      </c>
      <c r="W877" s="122">
        <f t="shared" si="256"/>
        <v>100</v>
      </c>
      <c r="X877" s="123">
        <f t="shared" si="257"/>
        <v>13</v>
      </c>
      <c r="Y877" s="123">
        <f t="shared" si="258"/>
        <v>13</v>
      </c>
      <c r="Z877" s="123">
        <f t="shared" si="259"/>
        <v>13</v>
      </c>
      <c r="AA877" s="111"/>
      <c r="AB877" s="111" t="str">
        <f t="shared" si="252"/>
        <v>CUMPLIDA</v>
      </c>
      <c r="AC877" s="111" t="str">
        <f t="shared" si="253"/>
        <v>CUMPLIDO</v>
      </c>
      <c r="AD877" s="111" t="str">
        <f t="shared" si="254"/>
        <v>CUMPLIDA PENDIENTE DE REVISIÓN DE LA CGR</v>
      </c>
      <c r="AE877" s="165" t="s">
        <v>134</v>
      </c>
      <c r="AF877" s="98" t="str">
        <f t="shared" si="243"/>
        <v>H6ECP</v>
      </c>
      <c r="AG877" s="78">
        <f t="shared" si="244"/>
        <v>1</v>
      </c>
      <c r="AH877" s="78" t="str">
        <f t="shared" si="245"/>
        <v>H6ECP - 1</v>
      </c>
      <c r="AI877" s="92">
        <f t="shared" si="246"/>
        <v>5</v>
      </c>
      <c r="AJ877" s="92">
        <f t="shared" si="247"/>
        <v>5</v>
      </c>
      <c r="AK877" s="92" t="str">
        <f t="shared" si="248"/>
        <v>H6ECP.</v>
      </c>
      <c r="AL877" s="92" t="str">
        <f t="shared" si="249"/>
        <v>H6ECP</v>
      </c>
      <c r="AM877" s="85"/>
      <c r="AN877" s="85"/>
    </row>
    <row r="878" spans="1:40" s="2" customFormat="1" ht="291.95" customHeight="1" x14ac:dyDescent="0.2">
      <c r="A878" s="110">
        <f>IF(ISBLANK(F878),"",COUNTA($F$2:F878))</f>
        <v>670</v>
      </c>
      <c r="B878" s="111">
        <f t="shared" si="251"/>
        <v>877</v>
      </c>
      <c r="C878" s="111">
        <v>2016</v>
      </c>
      <c r="D878" s="111"/>
      <c r="E878" s="111" t="s">
        <v>408</v>
      </c>
      <c r="F878" s="111" t="s">
        <v>408</v>
      </c>
      <c r="G878" s="112" t="s">
        <v>19</v>
      </c>
      <c r="H878" s="154" t="s">
        <v>477</v>
      </c>
      <c r="I878" s="154" t="s">
        <v>125</v>
      </c>
      <c r="J878" s="154" t="s">
        <v>479</v>
      </c>
      <c r="K878" s="154" t="s">
        <v>351</v>
      </c>
      <c r="L878" s="111" t="s">
        <v>8</v>
      </c>
      <c r="M878" s="111">
        <v>1</v>
      </c>
      <c r="N878" s="155">
        <v>43040</v>
      </c>
      <c r="O878" s="155">
        <v>43099</v>
      </c>
      <c r="P878" s="118">
        <f t="shared" si="250"/>
        <v>8.4285714285714288</v>
      </c>
      <c r="Q878" s="111" t="s">
        <v>1055</v>
      </c>
      <c r="R878" s="145" t="s">
        <v>1734</v>
      </c>
      <c r="S878" s="111">
        <v>1</v>
      </c>
      <c r="T878" s="154" t="s">
        <v>720</v>
      </c>
      <c r="U878" s="155"/>
      <c r="V878" s="121">
        <f t="shared" si="255"/>
        <v>-1436.6333333333334</v>
      </c>
      <c r="W878" s="122">
        <f t="shared" si="256"/>
        <v>100</v>
      </c>
      <c r="X878" s="123">
        <f t="shared" si="257"/>
        <v>8.4285714285714288</v>
      </c>
      <c r="Y878" s="123">
        <f t="shared" si="258"/>
        <v>8.4285714285714288</v>
      </c>
      <c r="Z878" s="123">
        <f t="shared" si="259"/>
        <v>8.4285714285714288</v>
      </c>
      <c r="AA878" s="111"/>
      <c r="AB878" s="111" t="str">
        <f t="shared" si="252"/>
        <v>CUMPLIDA</v>
      </c>
      <c r="AC878" s="111" t="str">
        <f t="shared" si="253"/>
        <v>VENCIDO</v>
      </c>
      <c r="AD878" s="111" t="str">
        <f t="shared" si="254"/>
        <v>CUMPLIDA PENDIENTE DE REVISIÓN DE LA CGR</v>
      </c>
      <c r="AE878" s="165" t="s">
        <v>134</v>
      </c>
      <c r="AF878" s="98" t="str">
        <f t="shared" si="243"/>
        <v>H7ECP</v>
      </c>
      <c r="AG878" s="78">
        <f t="shared" si="244"/>
        <v>1</v>
      </c>
      <c r="AH878" s="78" t="str">
        <f t="shared" si="245"/>
        <v>H7ECP - 1</v>
      </c>
      <c r="AI878" s="92">
        <f t="shared" si="246"/>
        <v>5</v>
      </c>
      <c r="AJ878" s="92">
        <f t="shared" si="247"/>
        <v>1</v>
      </c>
      <c r="AK878" s="92" t="str">
        <f t="shared" si="248"/>
        <v>H7ECP.</v>
      </c>
      <c r="AL878" s="92" t="str">
        <f t="shared" si="249"/>
        <v>H7ECP</v>
      </c>
      <c r="AM878" s="85"/>
      <c r="AN878" s="85"/>
    </row>
    <row r="879" spans="1:40" s="2" customFormat="1" ht="291.95" customHeight="1" x14ac:dyDescent="0.2">
      <c r="A879" s="110" t="str">
        <f>IF(ISBLANK(F879),"",COUNTA($F$2:F879))</f>
        <v/>
      </c>
      <c r="B879" s="111">
        <f t="shared" si="251"/>
        <v>878</v>
      </c>
      <c r="C879" s="111">
        <v>2016</v>
      </c>
      <c r="D879" s="111"/>
      <c r="E879" s="111"/>
      <c r="F879" s="111"/>
      <c r="G879" s="112" t="s">
        <v>19</v>
      </c>
      <c r="H879" s="154" t="s">
        <v>505</v>
      </c>
      <c r="I879" s="154" t="s">
        <v>126</v>
      </c>
      <c r="J879" s="154" t="s">
        <v>478</v>
      </c>
      <c r="K879" s="154" t="s">
        <v>352</v>
      </c>
      <c r="L879" s="111" t="s">
        <v>7</v>
      </c>
      <c r="M879" s="111">
        <v>1</v>
      </c>
      <c r="N879" s="155">
        <v>43040</v>
      </c>
      <c r="O879" s="155">
        <v>43099</v>
      </c>
      <c r="P879" s="118">
        <f t="shared" si="250"/>
        <v>8.4285714285714288</v>
      </c>
      <c r="Q879" s="111" t="s">
        <v>1055</v>
      </c>
      <c r="R879" s="145" t="s">
        <v>1734</v>
      </c>
      <c r="S879" s="111">
        <v>1</v>
      </c>
      <c r="T879" s="154" t="s">
        <v>720</v>
      </c>
      <c r="U879" s="155"/>
      <c r="V879" s="121">
        <f t="shared" si="255"/>
        <v>-1436.6333333333334</v>
      </c>
      <c r="W879" s="122">
        <f t="shared" si="256"/>
        <v>100</v>
      </c>
      <c r="X879" s="123">
        <f t="shared" si="257"/>
        <v>8.4285714285714288</v>
      </c>
      <c r="Y879" s="123">
        <f t="shared" si="258"/>
        <v>8.4285714285714288</v>
      </c>
      <c r="Z879" s="123">
        <f t="shared" si="259"/>
        <v>8.4285714285714288</v>
      </c>
      <c r="AA879" s="111"/>
      <c r="AB879" s="111" t="str">
        <f t="shared" si="252"/>
        <v>CUMPLIDA</v>
      </c>
      <c r="AC879" s="111" t="str">
        <f t="shared" si="253"/>
        <v/>
      </c>
      <c r="AD879" s="111" t="str">
        <f t="shared" si="254"/>
        <v>CUMPLIDA PENDIENTE DE REVISIÓN DE LA CGR</v>
      </c>
      <c r="AE879" s="165" t="s">
        <v>134</v>
      </c>
      <c r="AF879" s="98" t="str">
        <f t="shared" si="243"/>
        <v>H7ECP</v>
      </c>
      <c r="AG879" s="78">
        <f t="shared" si="244"/>
        <v>2</v>
      </c>
      <c r="AH879" s="78" t="str">
        <f t="shared" si="245"/>
        <v>H7ECP - 2</v>
      </c>
      <c r="AI879" s="92">
        <f t="shared" si="246"/>
        <v>5</v>
      </c>
      <c r="AJ879" s="92">
        <f t="shared" si="247"/>
        <v>1</v>
      </c>
      <c r="AK879" s="92" t="str">
        <f t="shared" si="248"/>
        <v>H7ECP.</v>
      </c>
      <c r="AL879" s="92" t="str">
        <f t="shared" si="249"/>
        <v>H7ECP</v>
      </c>
      <c r="AM879" s="85"/>
      <c r="AN879" s="85"/>
    </row>
    <row r="880" spans="1:40" s="2" customFormat="1" ht="291.95" customHeight="1" x14ac:dyDescent="0.2">
      <c r="A880" s="110" t="str">
        <f>IF(ISBLANK(F880),"",COUNTA($F$2:F880))</f>
        <v/>
      </c>
      <c r="B880" s="111">
        <f t="shared" si="251"/>
        <v>879</v>
      </c>
      <c r="C880" s="111">
        <v>2016</v>
      </c>
      <c r="D880" s="111"/>
      <c r="E880" s="111"/>
      <c r="F880" s="111"/>
      <c r="G880" s="112" t="s">
        <v>19</v>
      </c>
      <c r="H880" s="154" t="s">
        <v>1001</v>
      </c>
      <c r="I880" s="154" t="s">
        <v>126</v>
      </c>
      <c r="J880" s="154" t="s">
        <v>480</v>
      </c>
      <c r="K880" s="154" t="s">
        <v>353</v>
      </c>
      <c r="L880" s="111" t="s">
        <v>111</v>
      </c>
      <c r="M880" s="111">
        <v>2</v>
      </c>
      <c r="N880" s="155">
        <v>43040</v>
      </c>
      <c r="O880" s="155">
        <v>43189</v>
      </c>
      <c r="P880" s="118">
        <f t="shared" si="250"/>
        <v>21.285714285714285</v>
      </c>
      <c r="Q880" s="111" t="s">
        <v>1055</v>
      </c>
      <c r="R880" s="145" t="s">
        <v>1734</v>
      </c>
      <c r="S880" s="111">
        <v>1</v>
      </c>
      <c r="T880" s="154" t="s">
        <v>720</v>
      </c>
      <c r="U880" s="155"/>
      <c r="V880" s="121">
        <f t="shared" si="255"/>
        <v>-1439.6333333333334</v>
      </c>
      <c r="W880" s="122">
        <f t="shared" si="256"/>
        <v>50</v>
      </c>
      <c r="X880" s="123">
        <f t="shared" si="257"/>
        <v>10.642857142857142</v>
      </c>
      <c r="Y880" s="123">
        <f t="shared" si="258"/>
        <v>10.642857142857142</v>
      </c>
      <c r="Z880" s="123">
        <f t="shared" si="259"/>
        <v>21.285714285714285</v>
      </c>
      <c r="AA880" s="111"/>
      <c r="AB880" s="111" t="str">
        <f t="shared" si="252"/>
        <v>VENCIDA</v>
      </c>
      <c r="AC880" s="111" t="str">
        <f t="shared" si="253"/>
        <v/>
      </c>
      <c r="AD880" s="111" t="str">
        <f t="shared" si="254"/>
        <v>VENCIDA</v>
      </c>
      <c r="AE880" s="165" t="s">
        <v>134</v>
      </c>
      <c r="AF880" s="98" t="str">
        <f t="shared" si="243"/>
        <v>H7ECP</v>
      </c>
      <c r="AG880" s="78">
        <f t="shared" si="244"/>
        <v>3</v>
      </c>
      <c r="AH880" s="78" t="str">
        <f t="shared" si="245"/>
        <v>H7ECP - 3</v>
      </c>
      <c r="AI880" s="92">
        <f t="shared" si="246"/>
        <v>1</v>
      </c>
      <c r="AJ880" s="92">
        <f t="shared" si="247"/>
        <v>1</v>
      </c>
      <c r="AK880" s="92" t="str">
        <f t="shared" si="248"/>
        <v>H7ECP.</v>
      </c>
      <c r="AL880" s="92" t="str">
        <f t="shared" si="249"/>
        <v>H7ECP</v>
      </c>
      <c r="AM880" s="85"/>
      <c r="AN880" s="85"/>
    </row>
    <row r="881" spans="1:40" s="2" customFormat="1" ht="291.95" customHeight="1" x14ac:dyDescent="0.2">
      <c r="A881" s="110">
        <f>IF(ISBLANK(F881),"",COUNTA($F$2:F881))</f>
        <v>671</v>
      </c>
      <c r="B881" s="111">
        <f t="shared" si="251"/>
        <v>880</v>
      </c>
      <c r="C881" s="111">
        <v>2016</v>
      </c>
      <c r="D881" s="111"/>
      <c r="E881" s="111" t="s">
        <v>408</v>
      </c>
      <c r="F881" s="111" t="s">
        <v>408</v>
      </c>
      <c r="G881" s="112" t="s">
        <v>19</v>
      </c>
      <c r="H881" s="146" t="s">
        <v>2077</v>
      </c>
      <c r="I881" s="154" t="s">
        <v>127</v>
      </c>
      <c r="J881" s="154" t="s">
        <v>2079</v>
      </c>
      <c r="K881" s="154" t="s">
        <v>2063</v>
      </c>
      <c r="L881" s="111" t="s">
        <v>2064</v>
      </c>
      <c r="M881" s="111">
        <v>1</v>
      </c>
      <c r="N881" s="155">
        <v>45181</v>
      </c>
      <c r="O881" s="155">
        <v>45230</v>
      </c>
      <c r="P881" s="118">
        <f t="shared" si="250"/>
        <v>7</v>
      </c>
      <c r="Q881" s="111" t="s">
        <v>1055</v>
      </c>
      <c r="R881" s="111" t="s">
        <v>1734</v>
      </c>
      <c r="S881" s="111">
        <v>1</v>
      </c>
      <c r="T881" s="119" t="s">
        <v>2105</v>
      </c>
      <c r="U881" s="155">
        <v>45517</v>
      </c>
      <c r="V881" s="121">
        <f t="shared" si="255"/>
        <v>9.5666666666666664</v>
      </c>
      <c r="W881" s="122">
        <f t="shared" si="256"/>
        <v>100</v>
      </c>
      <c r="X881" s="123">
        <f t="shared" si="257"/>
        <v>7</v>
      </c>
      <c r="Y881" s="123">
        <f t="shared" si="258"/>
        <v>7</v>
      </c>
      <c r="Z881" s="123">
        <f t="shared" si="259"/>
        <v>7</v>
      </c>
      <c r="AA881" s="111"/>
      <c r="AB881" s="111" t="str">
        <f t="shared" si="252"/>
        <v>CUMPLIDA</v>
      </c>
      <c r="AC881" s="111" t="str">
        <f t="shared" si="253"/>
        <v>CUMPLIDO</v>
      </c>
      <c r="AD881" s="111" t="str">
        <f t="shared" si="254"/>
        <v>CUMPLIDA PENDIENTE DE REVISIÓN DE LA CGR</v>
      </c>
      <c r="AE881" s="165" t="s">
        <v>134</v>
      </c>
      <c r="AF881" s="98" t="str">
        <f t="shared" si="243"/>
        <v>H8ECP</v>
      </c>
      <c r="AG881" s="78">
        <f t="shared" si="244"/>
        <v>1</v>
      </c>
      <c r="AH881" s="78" t="str">
        <f t="shared" si="245"/>
        <v>H8ECP - 1</v>
      </c>
      <c r="AI881" s="92">
        <f t="shared" si="246"/>
        <v>5</v>
      </c>
      <c r="AJ881" s="92">
        <f t="shared" si="247"/>
        <v>5</v>
      </c>
      <c r="AK881" s="92" t="str">
        <f t="shared" si="248"/>
        <v>H8ECP.</v>
      </c>
      <c r="AL881" s="92" t="str">
        <f t="shared" si="249"/>
        <v>H8ECP</v>
      </c>
      <c r="AM881" s="85"/>
      <c r="AN881" s="85"/>
    </row>
    <row r="882" spans="1:40" s="2" customFormat="1" ht="291.95" customHeight="1" x14ac:dyDescent="0.2">
      <c r="A882" s="110" t="str">
        <f>IF(ISBLANK(F882),"",COUNTA($F$2:F882))</f>
        <v/>
      </c>
      <c r="B882" s="111">
        <f t="shared" si="251"/>
        <v>881</v>
      </c>
      <c r="C882" s="111">
        <v>2016</v>
      </c>
      <c r="D882" s="111"/>
      <c r="E882" s="111"/>
      <c r="F882" s="111"/>
      <c r="G882" s="112" t="s">
        <v>19</v>
      </c>
      <c r="H882" s="146" t="s">
        <v>2078</v>
      </c>
      <c r="I882" s="154" t="s">
        <v>127</v>
      </c>
      <c r="J882" s="154" t="s">
        <v>2529</v>
      </c>
      <c r="K882" s="154" t="s">
        <v>2065</v>
      </c>
      <c r="L882" s="111" t="s">
        <v>2066</v>
      </c>
      <c r="M882" s="111">
        <v>1</v>
      </c>
      <c r="N882" s="155">
        <v>45181</v>
      </c>
      <c r="O882" s="155">
        <v>45230</v>
      </c>
      <c r="P882" s="118">
        <f t="shared" si="250"/>
        <v>7</v>
      </c>
      <c r="Q882" s="111" t="s">
        <v>1055</v>
      </c>
      <c r="R882" s="111" t="s">
        <v>1734</v>
      </c>
      <c r="S882" s="111">
        <v>1</v>
      </c>
      <c r="T882" s="119" t="s">
        <v>2105</v>
      </c>
      <c r="U882" s="155">
        <v>45519</v>
      </c>
      <c r="V882" s="121">
        <f t="shared" si="255"/>
        <v>9.6333333333333329</v>
      </c>
      <c r="W882" s="122">
        <f t="shared" si="256"/>
        <v>100</v>
      </c>
      <c r="X882" s="123">
        <f t="shared" si="257"/>
        <v>7</v>
      </c>
      <c r="Y882" s="123">
        <f t="shared" si="258"/>
        <v>7</v>
      </c>
      <c r="Z882" s="123">
        <f t="shared" si="259"/>
        <v>7</v>
      </c>
      <c r="AA882" s="111"/>
      <c r="AB882" s="111" t="str">
        <f t="shared" si="252"/>
        <v>CUMPLIDA</v>
      </c>
      <c r="AC882" s="111" t="str">
        <f t="shared" si="253"/>
        <v/>
      </c>
      <c r="AD882" s="111" t="str">
        <f t="shared" si="254"/>
        <v>CUMPLIDA PENDIENTE DE REVISIÓN DE LA CGR</v>
      </c>
      <c r="AE882" s="165" t="s">
        <v>134</v>
      </c>
      <c r="AF882" s="98" t="str">
        <f t="shared" si="243"/>
        <v>H8ECP</v>
      </c>
      <c r="AG882" s="78">
        <f t="shared" si="244"/>
        <v>2</v>
      </c>
      <c r="AH882" s="78" t="str">
        <f t="shared" si="245"/>
        <v>H8ECP - 2</v>
      </c>
      <c r="AI882" s="92">
        <f t="shared" si="246"/>
        <v>5</v>
      </c>
      <c r="AJ882" s="92">
        <f t="shared" si="247"/>
        <v>5</v>
      </c>
      <c r="AK882" s="92" t="str">
        <f t="shared" si="248"/>
        <v>H8ECP.</v>
      </c>
      <c r="AL882" s="92" t="str">
        <f t="shared" si="249"/>
        <v>H8ECP</v>
      </c>
      <c r="AM882" s="85"/>
      <c r="AN882" s="85"/>
    </row>
    <row r="883" spans="1:40" s="2" customFormat="1" ht="291.95" customHeight="1" x14ac:dyDescent="0.2">
      <c r="A883" s="110">
        <f>IF(ISBLANK(F883),"",COUNTA($F$2:F883))</f>
        <v>672</v>
      </c>
      <c r="B883" s="111">
        <f t="shared" si="251"/>
        <v>882</v>
      </c>
      <c r="C883" s="111">
        <v>2016</v>
      </c>
      <c r="D883" s="111"/>
      <c r="E883" s="111" t="s">
        <v>408</v>
      </c>
      <c r="F883" s="111" t="s">
        <v>408</v>
      </c>
      <c r="G883" s="112" t="s">
        <v>15</v>
      </c>
      <c r="H883" s="154" t="s">
        <v>427</v>
      </c>
      <c r="I883" s="154" t="s">
        <v>128</v>
      </c>
      <c r="J883" s="154" t="s">
        <v>2076</v>
      </c>
      <c r="K883" s="154" t="s">
        <v>1678</v>
      </c>
      <c r="L883" s="111" t="s">
        <v>1679</v>
      </c>
      <c r="M883" s="111">
        <v>3</v>
      </c>
      <c r="N883" s="155">
        <v>45139</v>
      </c>
      <c r="O883" s="155">
        <v>45230</v>
      </c>
      <c r="P883" s="118">
        <f t="shared" si="250"/>
        <v>13</v>
      </c>
      <c r="Q883" s="111" t="s">
        <v>1055</v>
      </c>
      <c r="R883" s="111" t="s">
        <v>1734</v>
      </c>
      <c r="S883" s="111">
        <v>3</v>
      </c>
      <c r="T883" s="119" t="s">
        <v>2105</v>
      </c>
      <c r="U883" s="155">
        <v>45418</v>
      </c>
      <c r="V883" s="121">
        <f t="shared" si="255"/>
        <v>6.2666666666666666</v>
      </c>
      <c r="W883" s="122">
        <f t="shared" si="256"/>
        <v>100</v>
      </c>
      <c r="X883" s="123">
        <f t="shared" si="257"/>
        <v>13</v>
      </c>
      <c r="Y883" s="123">
        <f t="shared" si="258"/>
        <v>13</v>
      </c>
      <c r="Z883" s="123">
        <f t="shared" si="259"/>
        <v>13</v>
      </c>
      <c r="AA883" s="111"/>
      <c r="AB883" s="111" t="str">
        <f t="shared" si="252"/>
        <v>CUMPLIDA</v>
      </c>
      <c r="AC883" s="111" t="str">
        <f t="shared" si="253"/>
        <v>CUMPLIDO</v>
      </c>
      <c r="AD883" s="111" t="str">
        <f t="shared" si="254"/>
        <v>CUMPLIDA PENDIENTE DE REVISIÓN DE LA CGR</v>
      </c>
      <c r="AE883" s="165" t="s">
        <v>134</v>
      </c>
      <c r="AF883" s="98" t="str">
        <f t="shared" si="243"/>
        <v>H10ECP</v>
      </c>
      <c r="AG883" s="78">
        <f t="shared" si="244"/>
        <v>1</v>
      </c>
      <c r="AH883" s="78" t="str">
        <f t="shared" si="245"/>
        <v>H10ECP - 1</v>
      </c>
      <c r="AI883" s="92">
        <f t="shared" si="246"/>
        <v>5</v>
      </c>
      <c r="AJ883" s="92">
        <f t="shared" si="247"/>
        <v>5</v>
      </c>
      <c r="AK883" s="92" t="str">
        <f t="shared" si="248"/>
        <v>H10ECP.</v>
      </c>
      <c r="AL883" s="92" t="str">
        <f t="shared" si="249"/>
        <v>H10ECP</v>
      </c>
      <c r="AM883" s="85"/>
      <c r="AN883" s="85"/>
    </row>
    <row r="884" spans="1:40" s="2" customFormat="1" ht="291.95" customHeight="1" x14ac:dyDescent="0.2">
      <c r="A884" s="110">
        <f>IF(ISBLANK(F884),"",COUNTA($F$2:F884))</f>
        <v>673</v>
      </c>
      <c r="B884" s="111">
        <f t="shared" si="251"/>
        <v>883</v>
      </c>
      <c r="C884" s="111">
        <v>2016</v>
      </c>
      <c r="D884" s="111"/>
      <c r="E884" s="111" t="s">
        <v>408</v>
      </c>
      <c r="F884" s="111" t="s">
        <v>408</v>
      </c>
      <c r="G884" s="112" t="s">
        <v>129</v>
      </c>
      <c r="H884" s="154" t="s">
        <v>173</v>
      </c>
      <c r="I884" s="154" t="s">
        <v>130</v>
      </c>
      <c r="J884" s="154" t="s">
        <v>2082</v>
      </c>
      <c r="K884" s="154" t="s">
        <v>2081</v>
      </c>
      <c r="L884" s="111" t="s">
        <v>2080</v>
      </c>
      <c r="M884" s="111">
        <v>1</v>
      </c>
      <c r="N884" s="155">
        <v>45177</v>
      </c>
      <c r="O884" s="155">
        <v>45229</v>
      </c>
      <c r="P884" s="118">
        <f t="shared" si="250"/>
        <v>7.4285714285714288</v>
      </c>
      <c r="Q884" s="111" t="s">
        <v>1055</v>
      </c>
      <c r="R884" s="111" t="s">
        <v>1734</v>
      </c>
      <c r="S884" s="111">
        <v>1</v>
      </c>
      <c r="T884" s="119" t="s">
        <v>3056</v>
      </c>
      <c r="U884" s="155">
        <v>45384</v>
      </c>
      <c r="V884" s="121">
        <f t="shared" si="255"/>
        <v>5.166666666666667</v>
      </c>
      <c r="W884" s="122">
        <f t="shared" si="256"/>
        <v>100</v>
      </c>
      <c r="X884" s="123">
        <f t="shared" si="257"/>
        <v>7.4285714285714288</v>
      </c>
      <c r="Y884" s="123">
        <f t="shared" si="258"/>
        <v>7.4285714285714288</v>
      </c>
      <c r="Z884" s="123">
        <f t="shared" si="259"/>
        <v>7.4285714285714288</v>
      </c>
      <c r="AA884" s="111"/>
      <c r="AB884" s="111" t="str">
        <f t="shared" si="252"/>
        <v>CUMPLIDA</v>
      </c>
      <c r="AC884" s="111" t="str">
        <f t="shared" si="253"/>
        <v>CUMPLIDO</v>
      </c>
      <c r="AD884" s="111" t="str">
        <f t="shared" si="254"/>
        <v>CUMPLIDA PENDIENTE DE REVISIÓN DE LA CGR</v>
      </c>
      <c r="AE884" s="165" t="s">
        <v>134</v>
      </c>
      <c r="AF884" s="98" t="str">
        <f t="shared" si="243"/>
        <v>H19ECP</v>
      </c>
      <c r="AG884" s="78">
        <f t="shared" si="244"/>
        <v>1</v>
      </c>
      <c r="AH884" s="78" t="str">
        <f t="shared" si="245"/>
        <v>H19ECP - 1</v>
      </c>
      <c r="AI884" s="92">
        <f t="shared" si="246"/>
        <v>5</v>
      </c>
      <c r="AJ884" s="92">
        <f t="shared" si="247"/>
        <v>5</v>
      </c>
      <c r="AK884" s="92" t="str">
        <f t="shared" si="248"/>
        <v>H19ECP.</v>
      </c>
      <c r="AL884" s="92" t="str">
        <f t="shared" si="249"/>
        <v>H19ECP</v>
      </c>
      <c r="AM884" s="85"/>
      <c r="AN884" s="85"/>
    </row>
    <row r="885" spans="1:40" s="2" customFormat="1" ht="291.95" customHeight="1" x14ac:dyDescent="0.2">
      <c r="A885" s="110">
        <f>IF(ISBLANK(F885),"",COUNTA($F$2:F885))</f>
        <v>674</v>
      </c>
      <c r="B885" s="111">
        <f t="shared" si="251"/>
        <v>884</v>
      </c>
      <c r="C885" s="111">
        <v>2016</v>
      </c>
      <c r="D885" s="111"/>
      <c r="E885" s="111" t="s">
        <v>408</v>
      </c>
      <c r="F885" s="111" t="s">
        <v>408</v>
      </c>
      <c r="G885" s="112" t="s">
        <v>15</v>
      </c>
      <c r="H885" s="154" t="s">
        <v>174</v>
      </c>
      <c r="I885" s="154" t="s">
        <v>494</v>
      </c>
      <c r="J885" s="154" t="s">
        <v>281</v>
      </c>
      <c r="K885" s="154" t="s">
        <v>282</v>
      </c>
      <c r="L885" s="111" t="s">
        <v>8</v>
      </c>
      <c r="M885" s="111">
        <v>1</v>
      </c>
      <c r="N885" s="155">
        <v>43040</v>
      </c>
      <c r="O885" s="155">
        <v>43250</v>
      </c>
      <c r="P885" s="118">
        <f t="shared" si="250"/>
        <v>30</v>
      </c>
      <c r="Q885" s="111" t="s">
        <v>1050</v>
      </c>
      <c r="R885" s="111" t="s">
        <v>1739</v>
      </c>
      <c r="S885" s="111">
        <v>1</v>
      </c>
      <c r="T885" s="179" t="s">
        <v>720</v>
      </c>
      <c r="U885" s="155"/>
      <c r="V885" s="121">
        <f t="shared" si="255"/>
        <v>-1441.6666666666667</v>
      </c>
      <c r="W885" s="122">
        <f t="shared" si="256"/>
        <v>100</v>
      </c>
      <c r="X885" s="123">
        <f t="shared" si="257"/>
        <v>30</v>
      </c>
      <c r="Y885" s="123">
        <f t="shared" si="258"/>
        <v>30</v>
      </c>
      <c r="Z885" s="123">
        <f t="shared" si="259"/>
        <v>30</v>
      </c>
      <c r="AA885" s="111"/>
      <c r="AB885" s="111" t="str">
        <f t="shared" si="252"/>
        <v>CUMPLIDA</v>
      </c>
      <c r="AC885" s="111" t="str">
        <f t="shared" si="253"/>
        <v>CUMPLIDO</v>
      </c>
      <c r="AD885" s="111" t="str">
        <f t="shared" si="254"/>
        <v>CUMPLIDA PENDIENTE DE REVISIÓN DE LA CGR</v>
      </c>
      <c r="AE885" s="165" t="s">
        <v>134</v>
      </c>
      <c r="AF885" s="98" t="str">
        <f t="shared" si="243"/>
        <v>H22ECP</v>
      </c>
      <c r="AG885" s="78">
        <f t="shared" si="244"/>
        <v>1</v>
      </c>
      <c r="AH885" s="78" t="str">
        <f t="shared" si="245"/>
        <v>H22ECP - 1</v>
      </c>
      <c r="AI885" s="92">
        <f t="shared" si="246"/>
        <v>5</v>
      </c>
      <c r="AJ885" s="92">
        <f t="shared" si="247"/>
        <v>5</v>
      </c>
      <c r="AK885" s="92" t="str">
        <f t="shared" si="248"/>
        <v>H22ECP.</v>
      </c>
      <c r="AL885" s="92" t="str">
        <f t="shared" si="249"/>
        <v>H22ECP</v>
      </c>
      <c r="AM885" s="85"/>
      <c r="AN885" s="85"/>
    </row>
    <row r="886" spans="1:40" s="2" customFormat="1" ht="291.95" customHeight="1" x14ac:dyDescent="0.2">
      <c r="A886" s="110">
        <f>IF(ISBLANK(F886),"",COUNTA($F$2:F886))</f>
        <v>675</v>
      </c>
      <c r="B886" s="111">
        <f t="shared" si="251"/>
        <v>885</v>
      </c>
      <c r="C886" s="111">
        <v>2016</v>
      </c>
      <c r="D886" s="111"/>
      <c r="E886" s="111" t="s">
        <v>637</v>
      </c>
      <c r="F886" s="111" t="s">
        <v>407</v>
      </c>
      <c r="G886" s="112" t="s">
        <v>131</v>
      </c>
      <c r="H886" s="154" t="s">
        <v>354</v>
      </c>
      <c r="I886" s="154" t="s">
        <v>132</v>
      </c>
      <c r="J886" s="154" t="s">
        <v>2082</v>
      </c>
      <c r="K886" s="154" t="s">
        <v>2088</v>
      </c>
      <c r="L886" s="111" t="s">
        <v>2083</v>
      </c>
      <c r="M886" s="111">
        <v>1</v>
      </c>
      <c r="N886" s="155">
        <v>45177</v>
      </c>
      <c r="O886" s="155">
        <v>45229</v>
      </c>
      <c r="P886" s="118">
        <f t="shared" si="250"/>
        <v>7.4285714285714288</v>
      </c>
      <c r="Q886" s="111" t="s">
        <v>1055</v>
      </c>
      <c r="R886" s="111" t="s">
        <v>1734</v>
      </c>
      <c r="S886" s="111">
        <v>1</v>
      </c>
      <c r="T886" s="119" t="s">
        <v>2105</v>
      </c>
      <c r="U886" s="155">
        <v>45399</v>
      </c>
      <c r="V886" s="121">
        <f t="shared" si="255"/>
        <v>5.666666666666667</v>
      </c>
      <c r="W886" s="122">
        <f t="shared" si="256"/>
        <v>100</v>
      </c>
      <c r="X886" s="123">
        <f t="shared" si="257"/>
        <v>7.4285714285714288</v>
      </c>
      <c r="Y886" s="123">
        <f t="shared" si="258"/>
        <v>7.4285714285714288</v>
      </c>
      <c r="Z886" s="123">
        <f t="shared" si="259"/>
        <v>7.4285714285714288</v>
      </c>
      <c r="AA886" s="111"/>
      <c r="AB886" s="111" t="str">
        <f t="shared" si="252"/>
        <v>CUMPLIDA</v>
      </c>
      <c r="AC886" s="111" t="str">
        <f t="shared" si="253"/>
        <v>CUMPLIDO</v>
      </c>
      <c r="AD886" s="111" t="str">
        <f t="shared" si="254"/>
        <v>CUMPLIDA PENDIENTE DE REVISIÓN DE LA CGR</v>
      </c>
      <c r="AE886" s="165" t="s">
        <v>134</v>
      </c>
      <c r="AF886" s="98" t="str">
        <f t="shared" si="243"/>
        <v>H24ECP</v>
      </c>
      <c r="AG886" s="78">
        <f t="shared" si="244"/>
        <v>1</v>
      </c>
      <c r="AH886" s="78" t="str">
        <f t="shared" si="245"/>
        <v>H24ECP - 1</v>
      </c>
      <c r="AI886" s="92">
        <f t="shared" si="246"/>
        <v>5</v>
      </c>
      <c r="AJ886" s="92">
        <f t="shared" si="247"/>
        <v>5</v>
      </c>
      <c r="AK886" s="92" t="str">
        <f t="shared" si="248"/>
        <v>H24ECP.</v>
      </c>
      <c r="AL886" s="92" t="str">
        <f t="shared" si="249"/>
        <v>H24ECP</v>
      </c>
      <c r="AM886" s="85"/>
      <c r="AN886" s="85"/>
    </row>
    <row r="887" spans="1:40" s="2" customFormat="1" ht="291.95" customHeight="1" x14ac:dyDescent="0.2">
      <c r="A887" s="110">
        <f>IF(ISBLANK(F887),"",COUNTA($F$2:F887))</f>
        <v>676</v>
      </c>
      <c r="B887" s="111">
        <f t="shared" si="251"/>
        <v>886</v>
      </c>
      <c r="C887" s="111">
        <v>2016</v>
      </c>
      <c r="D887" s="111"/>
      <c r="E887" s="111" t="s">
        <v>637</v>
      </c>
      <c r="F887" s="111" t="s">
        <v>407</v>
      </c>
      <c r="G887" s="112" t="s">
        <v>109</v>
      </c>
      <c r="H887" s="154" t="s">
        <v>388</v>
      </c>
      <c r="I887" s="154" t="s">
        <v>110</v>
      </c>
      <c r="J887" s="154" t="s">
        <v>317</v>
      </c>
      <c r="K887" s="154" t="s">
        <v>314</v>
      </c>
      <c r="L887" s="111" t="s">
        <v>315</v>
      </c>
      <c r="M887" s="111">
        <v>1</v>
      </c>
      <c r="N887" s="155">
        <v>43040</v>
      </c>
      <c r="O887" s="155">
        <v>43099</v>
      </c>
      <c r="P887" s="118">
        <f t="shared" si="250"/>
        <v>8.4285714285714288</v>
      </c>
      <c r="Q887" s="110" t="s">
        <v>1053</v>
      </c>
      <c r="R887" s="145" t="s">
        <v>1734</v>
      </c>
      <c r="S887" s="111">
        <v>1</v>
      </c>
      <c r="T887" s="154" t="s">
        <v>720</v>
      </c>
      <c r="U887" s="155"/>
      <c r="V887" s="121">
        <f t="shared" si="255"/>
        <v>-1436.6333333333334</v>
      </c>
      <c r="W887" s="122">
        <f t="shared" si="256"/>
        <v>100</v>
      </c>
      <c r="X887" s="123">
        <f t="shared" si="257"/>
        <v>8.4285714285714288</v>
      </c>
      <c r="Y887" s="123">
        <f t="shared" si="258"/>
        <v>8.4285714285714288</v>
      </c>
      <c r="Z887" s="123">
        <f t="shared" si="259"/>
        <v>8.4285714285714288</v>
      </c>
      <c r="AA887" s="111"/>
      <c r="AB887" s="111" t="str">
        <f t="shared" si="252"/>
        <v>CUMPLIDA</v>
      </c>
      <c r="AC887" s="111" t="str">
        <f t="shared" si="253"/>
        <v>CUMPLIDO</v>
      </c>
      <c r="AD887" s="111" t="str">
        <f t="shared" si="254"/>
        <v>CUMPLIDA PENDIENTE DE REVISIÓN DE LA CGR</v>
      </c>
      <c r="AE887" s="165" t="s">
        <v>133</v>
      </c>
      <c r="AF887" s="98" t="str">
        <f t="shared" si="243"/>
        <v>H2EVP</v>
      </c>
      <c r="AG887" s="78">
        <f t="shared" si="244"/>
        <v>1</v>
      </c>
      <c r="AH887" s="78" t="str">
        <f t="shared" si="245"/>
        <v>H2EVP - 1</v>
      </c>
      <c r="AI887" s="92">
        <f t="shared" si="246"/>
        <v>5</v>
      </c>
      <c r="AJ887" s="92">
        <f t="shared" si="247"/>
        <v>5</v>
      </c>
      <c r="AK887" s="92" t="str">
        <f t="shared" si="248"/>
        <v>H2EVP.</v>
      </c>
      <c r="AL887" s="92" t="str">
        <f t="shared" si="249"/>
        <v>H2EVP</v>
      </c>
      <c r="AM887" s="85"/>
      <c r="AN887" s="85"/>
    </row>
    <row r="888" spans="1:40" s="2" customFormat="1" ht="291.95" customHeight="1" x14ac:dyDescent="0.2">
      <c r="A888" s="110" t="str">
        <f>IF(ISBLANK(F888),"",COUNTA($F$2:F888))</f>
        <v/>
      </c>
      <c r="B888" s="111">
        <f t="shared" si="251"/>
        <v>887</v>
      </c>
      <c r="C888" s="111">
        <v>2016</v>
      </c>
      <c r="D888" s="111"/>
      <c r="E888" s="111"/>
      <c r="F888" s="111"/>
      <c r="G888" s="112" t="s">
        <v>109</v>
      </c>
      <c r="H888" s="154" t="s">
        <v>1002</v>
      </c>
      <c r="I888" s="154" t="s">
        <v>110</v>
      </c>
      <c r="J888" s="154" t="s">
        <v>318</v>
      </c>
      <c r="K888" s="154" t="s">
        <v>316</v>
      </c>
      <c r="L888" s="111" t="s">
        <v>313</v>
      </c>
      <c r="M888" s="111">
        <v>1</v>
      </c>
      <c r="N888" s="155">
        <v>43132</v>
      </c>
      <c r="O888" s="155">
        <v>43250</v>
      </c>
      <c r="P888" s="118">
        <f t="shared" si="250"/>
        <v>16.857142857142858</v>
      </c>
      <c r="Q888" s="110" t="s">
        <v>1053</v>
      </c>
      <c r="R888" s="145" t="s">
        <v>1734</v>
      </c>
      <c r="S888" s="111">
        <v>1</v>
      </c>
      <c r="T888" s="154" t="s">
        <v>720</v>
      </c>
      <c r="U888" s="155"/>
      <c r="V888" s="121">
        <f t="shared" si="255"/>
        <v>-1441.6666666666667</v>
      </c>
      <c r="W888" s="122">
        <f t="shared" si="256"/>
        <v>100</v>
      </c>
      <c r="X888" s="123">
        <f t="shared" si="257"/>
        <v>16.857142857142858</v>
      </c>
      <c r="Y888" s="123">
        <f t="shared" si="258"/>
        <v>16.857142857142858</v>
      </c>
      <c r="Z888" s="123">
        <f t="shared" si="259"/>
        <v>16.857142857142858</v>
      </c>
      <c r="AA888" s="111"/>
      <c r="AB888" s="111" t="str">
        <f t="shared" si="252"/>
        <v>CUMPLIDA</v>
      </c>
      <c r="AC888" s="111" t="str">
        <f t="shared" si="253"/>
        <v/>
      </c>
      <c r="AD888" s="111" t="str">
        <f t="shared" si="254"/>
        <v>CUMPLIDA PENDIENTE DE REVISIÓN DE LA CGR</v>
      </c>
      <c r="AE888" s="165" t="s">
        <v>133</v>
      </c>
      <c r="AF888" s="98" t="str">
        <f t="shared" si="243"/>
        <v>H2EVP</v>
      </c>
      <c r="AG888" s="78">
        <f t="shared" si="244"/>
        <v>2</v>
      </c>
      <c r="AH888" s="78" t="str">
        <f t="shared" si="245"/>
        <v>H2EVP - 2</v>
      </c>
      <c r="AI888" s="92">
        <f t="shared" si="246"/>
        <v>5</v>
      </c>
      <c r="AJ888" s="92">
        <f t="shared" si="247"/>
        <v>5</v>
      </c>
      <c r="AK888" s="92" t="str">
        <f t="shared" si="248"/>
        <v>H2EVP.</v>
      </c>
      <c r="AL888" s="92" t="str">
        <f t="shared" si="249"/>
        <v>H2EVP</v>
      </c>
      <c r="AM888" s="85"/>
      <c r="AN888" s="85"/>
    </row>
    <row r="889" spans="1:40" s="2" customFormat="1" ht="291.95" customHeight="1" x14ac:dyDescent="0.2">
      <c r="A889" s="110">
        <f>IF(ISBLANK(F889),"",COUNTA($F$2:F889))</f>
        <v>677</v>
      </c>
      <c r="B889" s="111">
        <f t="shared" si="251"/>
        <v>888</v>
      </c>
      <c r="C889" s="111">
        <v>2016</v>
      </c>
      <c r="D889" s="111"/>
      <c r="E889" s="111" t="s">
        <v>637</v>
      </c>
      <c r="F889" s="111" t="s">
        <v>407</v>
      </c>
      <c r="G889" s="112" t="s">
        <v>15</v>
      </c>
      <c r="H889" s="154" t="s">
        <v>362</v>
      </c>
      <c r="I889" s="154" t="s">
        <v>320</v>
      </c>
      <c r="J889" s="154" t="s">
        <v>361</v>
      </c>
      <c r="K889" s="154" t="s">
        <v>319</v>
      </c>
      <c r="L889" s="111" t="s">
        <v>111</v>
      </c>
      <c r="M889" s="111">
        <v>12</v>
      </c>
      <c r="N889" s="155">
        <v>43040</v>
      </c>
      <c r="O889" s="155">
        <v>43099</v>
      </c>
      <c r="P889" s="118">
        <f t="shared" si="250"/>
        <v>8.4285714285714288</v>
      </c>
      <c r="Q889" s="110" t="s">
        <v>1053</v>
      </c>
      <c r="R889" s="145" t="s">
        <v>1734</v>
      </c>
      <c r="S889" s="111">
        <v>12</v>
      </c>
      <c r="T889" s="154" t="s">
        <v>720</v>
      </c>
      <c r="U889" s="155"/>
      <c r="V889" s="121">
        <f t="shared" si="255"/>
        <v>-1436.6333333333334</v>
      </c>
      <c r="W889" s="122">
        <f t="shared" si="256"/>
        <v>100</v>
      </c>
      <c r="X889" s="123">
        <f t="shared" si="257"/>
        <v>8.4285714285714288</v>
      </c>
      <c r="Y889" s="123">
        <f t="shared" si="258"/>
        <v>8.4285714285714288</v>
      </c>
      <c r="Z889" s="123">
        <f t="shared" si="259"/>
        <v>8.4285714285714288</v>
      </c>
      <c r="AA889" s="111"/>
      <c r="AB889" s="111" t="str">
        <f t="shared" si="252"/>
        <v>CUMPLIDA</v>
      </c>
      <c r="AC889" s="111" t="str">
        <f t="shared" si="253"/>
        <v>CUMPLIDO</v>
      </c>
      <c r="AD889" s="111" t="str">
        <f t="shared" si="254"/>
        <v>CUMPLIDA PENDIENTE DE REVISIÓN DE LA CGR</v>
      </c>
      <c r="AE889" s="165" t="s">
        <v>133</v>
      </c>
      <c r="AF889" s="98" t="str">
        <f t="shared" si="243"/>
        <v>H4EVP</v>
      </c>
      <c r="AG889" s="78">
        <f t="shared" si="244"/>
        <v>1</v>
      </c>
      <c r="AH889" s="78" t="str">
        <f t="shared" si="245"/>
        <v>H4EVP - 1</v>
      </c>
      <c r="AI889" s="92">
        <f t="shared" si="246"/>
        <v>5</v>
      </c>
      <c r="AJ889" s="92">
        <f t="shared" si="247"/>
        <v>5</v>
      </c>
      <c r="AK889" s="92" t="str">
        <f t="shared" si="248"/>
        <v>H4EVP.</v>
      </c>
      <c r="AL889" s="92" t="str">
        <f t="shared" si="249"/>
        <v>H4EVP</v>
      </c>
      <c r="AM889" s="85"/>
      <c r="AN889" s="85"/>
    </row>
    <row r="890" spans="1:40" s="2" customFormat="1" ht="291.95" customHeight="1" x14ac:dyDescent="0.2">
      <c r="A890" s="110" t="str">
        <f>IF(ISBLANK(F890),"",COUNTA($F$2:F890))</f>
        <v/>
      </c>
      <c r="B890" s="111">
        <f t="shared" si="251"/>
        <v>889</v>
      </c>
      <c r="C890" s="111">
        <v>2016</v>
      </c>
      <c r="D890" s="111"/>
      <c r="E890" s="111"/>
      <c r="F890" s="111"/>
      <c r="G890" s="112" t="s">
        <v>15</v>
      </c>
      <c r="H890" s="154" t="s">
        <v>1003</v>
      </c>
      <c r="I890" s="154" t="s">
        <v>320</v>
      </c>
      <c r="J890" s="154" t="s">
        <v>363</v>
      </c>
      <c r="K890" s="154" t="s">
        <v>325</v>
      </c>
      <c r="L890" s="111" t="s">
        <v>326</v>
      </c>
      <c r="M890" s="180">
        <v>3</v>
      </c>
      <c r="N890" s="181">
        <v>43040</v>
      </c>
      <c r="O890" s="181">
        <v>43099</v>
      </c>
      <c r="P890" s="118">
        <f t="shared" si="250"/>
        <v>8.4285714285714288</v>
      </c>
      <c r="Q890" s="111" t="s">
        <v>1059</v>
      </c>
      <c r="R890" s="111" t="s">
        <v>1734</v>
      </c>
      <c r="S890" s="111">
        <v>3</v>
      </c>
      <c r="T890" s="154" t="s">
        <v>720</v>
      </c>
      <c r="U890" s="155"/>
      <c r="V890" s="121">
        <f t="shared" si="255"/>
        <v>-1436.6333333333334</v>
      </c>
      <c r="W890" s="122">
        <f t="shared" si="256"/>
        <v>100</v>
      </c>
      <c r="X890" s="123">
        <f t="shared" si="257"/>
        <v>8.4285714285714288</v>
      </c>
      <c r="Y890" s="123">
        <f t="shared" si="258"/>
        <v>8.4285714285714288</v>
      </c>
      <c r="Z890" s="123">
        <f t="shared" si="259"/>
        <v>8.4285714285714288</v>
      </c>
      <c r="AA890" s="111"/>
      <c r="AB890" s="111" t="str">
        <f t="shared" si="252"/>
        <v>CUMPLIDA</v>
      </c>
      <c r="AC890" s="111" t="str">
        <f t="shared" si="253"/>
        <v/>
      </c>
      <c r="AD890" s="111" t="str">
        <f t="shared" si="254"/>
        <v>CUMPLIDA PENDIENTE DE REVISIÓN DE LA CGR</v>
      </c>
      <c r="AE890" s="165" t="s">
        <v>133</v>
      </c>
      <c r="AF890" s="98" t="str">
        <f t="shared" si="243"/>
        <v>H4EVP</v>
      </c>
      <c r="AG890" s="78">
        <f t="shared" si="244"/>
        <v>2</v>
      </c>
      <c r="AH890" s="78" t="str">
        <f t="shared" si="245"/>
        <v>H4EVP - 2</v>
      </c>
      <c r="AI890" s="92">
        <f t="shared" si="246"/>
        <v>5</v>
      </c>
      <c r="AJ890" s="92">
        <f t="shared" si="247"/>
        <v>5</v>
      </c>
      <c r="AK890" s="92" t="str">
        <f t="shared" si="248"/>
        <v>H4EVP.</v>
      </c>
      <c r="AL890" s="92" t="str">
        <f t="shared" si="249"/>
        <v>H4EVP</v>
      </c>
      <c r="AM890" s="85"/>
      <c r="AN890" s="85"/>
    </row>
    <row r="891" spans="1:40" s="2" customFormat="1" ht="291.95" customHeight="1" x14ac:dyDescent="0.2">
      <c r="A891" s="110">
        <f>IF(ISBLANK(F891),"",COUNTA($F$2:F891))</f>
        <v>678</v>
      </c>
      <c r="B891" s="111">
        <f t="shared" si="251"/>
        <v>890</v>
      </c>
      <c r="C891" s="111">
        <v>2016</v>
      </c>
      <c r="D891" s="111"/>
      <c r="E891" s="111" t="s">
        <v>2469</v>
      </c>
      <c r="F891" s="111" t="s">
        <v>472</v>
      </c>
      <c r="G891" s="112" t="s">
        <v>75</v>
      </c>
      <c r="H891" s="154" t="s">
        <v>797</v>
      </c>
      <c r="I891" s="154" t="s">
        <v>76</v>
      </c>
      <c r="J891" s="154" t="s">
        <v>3618</v>
      </c>
      <c r="K891" s="154" t="s">
        <v>3619</v>
      </c>
      <c r="L891" s="111" t="s">
        <v>3620</v>
      </c>
      <c r="M891" s="111">
        <v>2</v>
      </c>
      <c r="N891" s="155">
        <v>45646</v>
      </c>
      <c r="O891" s="155">
        <v>46010</v>
      </c>
      <c r="P891" s="118">
        <f t="shared" si="250"/>
        <v>52</v>
      </c>
      <c r="Q891" s="111" t="s">
        <v>3764</v>
      </c>
      <c r="R891" s="111" t="s">
        <v>1821</v>
      </c>
      <c r="S891" s="111">
        <v>0</v>
      </c>
      <c r="T891" s="154" t="s">
        <v>3622</v>
      </c>
      <c r="U891" s="155"/>
      <c r="V891" s="121">
        <f t="shared" si="255"/>
        <v>-1533.6666666666667</v>
      </c>
      <c r="W891" s="122">
        <f t="shared" si="256"/>
        <v>0</v>
      </c>
      <c r="X891" s="123">
        <f t="shared" si="257"/>
        <v>0</v>
      </c>
      <c r="Y891" s="123">
        <f t="shared" si="258"/>
        <v>0</v>
      </c>
      <c r="Z891" s="123">
        <f t="shared" si="259"/>
        <v>0</v>
      </c>
      <c r="AA891" s="111" t="s">
        <v>3366</v>
      </c>
      <c r="AB891" s="111" t="str">
        <f t="shared" si="252"/>
        <v>EN TERMINO</v>
      </c>
      <c r="AC891" s="111" t="str">
        <f t="shared" si="253"/>
        <v>EN TERMINO</v>
      </c>
      <c r="AD891" s="111" t="str">
        <f t="shared" si="254"/>
        <v>EN EJECUCIÓN</v>
      </c>
      <c r="AE891" s="165" t="s">
        <v>118</v>
      </c>
      <c r="AF891" s="98" t="str">
        <f t="shared" si="243"/>
        <v>H2R15</v>
      </c>
      <c r="AG891" s="78">
        <f t="shared" si="244"/>
        <v>1</v>
      </c>
      <c r="AH891" s="78" t="str">
        <f t="shared" si="245"/>
        <v>H2R15 - 1</v>
      </c>
      <c r="AI891" s="92">
        <f t="shared" si="246"/>
        <v>3</v>
      </c>
      <c r="AJ891" s="92">
        <f t="shared" si="247"/>
        <v>3</v>
      </c>
      <c r="AK891" s="92" t="str">
        <f t="shared" si="248"/>
        <v>H2R15.</v>
      </c>
      <c r="AL891" s="92" t="str">
        <f t="shared" si="249"/>
        <v>H2R15</v>
      </c>
      <c r="AM891" s="85"/>
      <c r="AN891" s="85"/>
    </row>
    <row r="892" spans="1:40" s="2" customFormat="1" ht="291.95" customHeight="1" x14ac:dyDescent="0.2">
      <c r="A892" s="110" t="str">
        <f>IF(ISBLANK(F892),"",COUNTA($F$2:F892))</f>
        <v/>
      </c>
      <c r="B892" s="111">
        <f t="shared" si="251"/>
        <v>891</v>
      </c>
      <c r="C892" s="111">
        <v>2016</v>
      </c>
      <c r="D892" s="111"/>
      <c r="E892" s="111"/>
      <c r="F892" s="111"/>
      <c r="G892" s="112" t="s">
        <v>75</v>
      </c>
      <c r="H892" s="154" t="s">
        <v>798</v>
      </c>
      <c r="I892" s="154" t="s">
        <v>76</v>
      </c>
      <c r="J892" s="154" t="s">
        <v>3621</v>
      </c>
      <c r="K892" s="154" t="s">
        <v>799</v>
      </c>
      <c r="L892" s="111" t="s">
        <v>800</v>
      </c>
      <c r="M892" s="111">
        <v>3</v>
      </c>
      <c r="N892" s="155">
        <v>44044</v>
      </c>
      <c r="O892" s="155">
        <v>44316</v>
      </c>
      <c r="P892" s="118">
        <f t="shared" si="250"/>
        <v>38.857142857142854</v>
      </c>
      <c r="Q892" s="111" t="s">
        <v>1050</v>
      </c>
      <c r="R892" s="111" t="s">
        <v>1739</v>
      </c>
      <c r="S892" s="111">
        <v>3</v>
      </c>
      <c r="T892" s="154" t="s">
        <v>801</v>
      </c>
      <c r="U892" s="155">
        <v>44383</v>
      </c>
      <c r="V892" s="121">
        <f t="shared" si="255"/>
        <v>2.2333333333333334</v>
      </c>
      <c r="W892" s="122">
        <f t="shared" si="256"/>
        <v>100</v>
      </c>
      <c r="X892" s="123">
        <f t="shared" si="257"/>
        <v>38.857142857142854</v>
      </c>
      <c r="Y892" s="123">
        <f t="shared" si="258"/>
        <v>38.857142857142854</v>
      </c>
      <c r="Z892" s="123">
        <f t="shared" si="259"/>
        <v>38.857142857142854</v>
      </c>
      <c r="AA892" s="111"/>
      <c r="AB892" s="111" t="str">
        <f t="shared" si="252"/>
        <v>CUMPLIDA</v>
      </c>
      <c r="AC892" s="111" t="str">
        <f t="shared" si="253"/>
        <v/>
      </c>
      <c r="AD892" s="111" t="str">
        <f t="shared" si="254"/>
        <v>CUMPLIDA PENDIENTE DE REVISIÓN DE LA CGR</v>
      </c>
      <c r="AE892" s="165" t="s">
        <v>118</v>
      </c>
      <c r="AF892" s="98" t="str">
        <f t="shared" si="243"/>
        <v>H2R15</v>
      </c>
      <c r="AG892" s="78">
        <f t="shared" si="244"/>
        <v>2</v>
      </c>
      <c r="AH892" s="78" t="str">
        <f t="shared" si="245"/>
        <v>H2R15 - 2</v>
      </c>
      <c r="AI892" s="92">
        <f t="shared" si="246"/>
        <v>5</v>
      </c>
      <c r="AJ892" s="92">
        <f t="shared" si="247"/>
        <v>5</v>
      </c>
      <c r="AK892" s="92" t="str">
        <f t="shared" si="248"/>
        <v>H2R15.</v>
      </c>
      <c r="AL892" s="92" t="str">
        <f t="shared" si="249"/>
        <v>H2R15</v>
      </c>
      <c r="AM892" s="85"/>
      <c r="AN892" s="85"/>
    </row>
    <row r="893" spans="1:40" s="2" customFormat="1" ht="291.95" customHeight="1" x14ac:dyDescent="0.2">
      <c r="A893" s="110">
        <f>IF(ISBLANK(F893),"",COUNTA($F$2:F893))</f>
        <v>679</v>
      </c>
      <c r="B893" s="111">
        <f t="shared" si="251"/>
        <v>892</v>
      </c>
      <c r="C893" s="111">
        <v>2016</v>
      </c>
      <c r="D893" s="111"/>
      <c r="E893" s="111" t="s">
        <v>637</v>
      </c>
      <c r="F893" s="111" t="s">
        <v>407</v>
      </c>
      <c r="G893" s="112" t="s">
        <v>77</v>
      </c>
      <c r="H893" s="154" t="s">
        <v>253</v>
      </c>
      <c r="I893" s="154" t="s">
        <v>78</v>
      </c>
      <c r="J893" s="154" t="s">
        <v>254</v>
      </c>
      <c r="K893" s="154" t="s">
        <v>733</v>
      </c>
      <c r="L893" s="111" t="s">
        <v>255</v>
      </c>
      <c r="M893" s="111">
        <v>1</v>
      </c>
      <c r="N893" s="155">
        <v>43040</v>
      </c>
      <c r="O893" s="155">
        <v>43099</v>
      </c>
      <c r="P893" s="118">
        <f t="shared" si="250"/>
        <v>8.4285714285714288</v>
      </c>
      <c r="Q893" s="111" t="s">
        <v>1050</v>
      </c>
      <c r="R893" s="111" t="s">
        <v>1739</v>
      </c>
      <c r="S893" s="111">
        <v>1</v>
      </c>
      <c r="T893" s="154" t="s">
        <v>720</v>
      </c>
      <c r="U893" s="155"/>
      <c r="V893" s="121">
        <f t="shared" si="255"/>
        <v>-1436.6333333333334</v>
      </c>
      <c r="W893" s="122">
        <f t="shared" si="256"/>
        <v>100</v>
      </c>
      <c r="X893" s="123">
        <f t="shared" si="257"/>
        <v>8.4285714285714288</v>
      </c>
      <c r="Y893" s="123">
        <f t="shared" si="258"/>
        <v>8.4285714285714288</v>
      </c>
      <c r="Z893" s="123">
        <f t="shared" si="259"/>
        <v>8.4285714285714288</v>
      </c>
      <c r="AA893" s="111"/>
      <c r="AB893" s="111" t="str">
        <f t="shared" si="252"/>
        <v>CUMPLIDA</v>
      </c>
      <c r="AC893" s="111" t="str">
        <f t="shared" si="253"/>
        <v>CUMPLIDO</v>
      </c>
      <c r="AD893" s="111" t="str">
        <f t="shared" si="254"/>
        <v>CUMPLIDA PENDIENTE DE REVISIÓN DE LA CGR</v>
      </c>
      <c r="AE893" s="165" t="s">
        <v>118</v>
      </c>
      <c r="AF893" s="98" t="str">
        <f t="shared" si="243"/>
        <v>H3R15</v>
      </c>
      <c r="AG893" s="78">
        <f t="shared" si="244"/>
        <v>1</v>
      </c>
      <c r="AH893" s="78" t="str">
        <f t="shared" si="245"/>
        <v>H3R15 - 1</v>
      </c>
      <c r="AI893" s="92">
        <f t="shared" si="246"/>
        <v>5</v>
      </c>
      <c r="AJ893" s="92">
        <f t="shared" si="247"/>
        <v>5</v>
      </c>
      <c r="AK893" s="92" t="str">
        <f t="shared" si="248"/>
        <v>H3R15.</v>
      </c>
      <c r="AL893" s="92" t="str">
        <f t="shared" si="249"/>
        <v>H3R15</v>
      </c>
      <c r="AM893" s="85"/>
      <c r="AN893" s="85"/>
    </row>
    <row r="894" spans="1:40" s="2" customFormat="1" ht="291.95" customHeight="1" x14ac:dyDescent="0.2">
      <c r="A894" s="110">
        <f>IF(ISBLANK(F894),"",COUNTA($F$2:F894))</f>
        <v>680</v>
      </c>
      <c r="B894" s="111">
        <f t="shared" si="251"/>
        <v>893</v>
      </c>
      <c r="C894" s="111">
        <v>2016</v>
      </c>
      <c r="D894" s="111"/>
      <c r="E894" s="111" t="s">
        <v>637</v>
      </c>
      <c r="F894" s="111" t="s">
        <v>407</v>
      </c>
      <c r="G894" s="112" t="s">
        <v>22</v>
      </c>
      <c r="H894" s="154" t="s">
        <v>495</v>
      </c>
      <c r="I894" s="154" t="s">
        <v>79</v>
      </c>
      <c r="J894" s="154" t="s">
        <v>184</v>
      </c>
      <c r="K894" s="154" t="s">
        <v>176</v>
      </c>
      <c r="L894" s="180" t="s">
        <v>39</v>
      </c>
      <c r="M894" s="180">
        <v>3</v>
      </c>
      <c r="N894" s="181">
        <v>43040</v>
      </c>
      <c r="O894" s="181">
        <v>43342</v>
      </c>
      <c r="P894" s="118">
        <f t="shared" si="250"/>
        <v>43.142857142857146</v>
      </c>
      <c r="Q894" s="111" t="s">
        <v>1048</v>
      </c>
      <c r="R894" s="111" t="s">
        <v>1734</v>
      </c>
      <c r="S894" s="111">
        <v>3</v>
      </c>
      <c r="T894" s="154" t="s">
        <v>720</v>
      </c>
      <c r="U894" s="155"/>
      <c r="V894" s="121">
        <f t="shared" si="255"/>
        <v>-1444.7333333333333</v>
      </c>
      <c r="W894" s="122">
        <f t="shared" si="256"/>
        <v>100</v>
      </c>
      <c r="X894" s="123">
        <f t="shared" si="257"/>
        <v>43.142857142857146</v>
      </c>
      <c r="Y894" s="123">
        <f t="shared" si="258"/>
        <v>43.142857142857146</v>
      </c>
      <c r="Z894" s="123">
        <f t="shared" si="259"/>
        <v>43.142857142857146</v>
      </c>
      <c r="AA894" s="111"/>
      <c r="AB894" s="111" t="str">
        <f t="shared" si="252"/>
        <v>CUMPLIDA</v>
      </c>
      <c r="AC894" s="111" t="str">
        <f t="shared" si="253"/>
        <v>CUMPLIDO</v>
      </c>
      <c r="AD894" s="111" t="str">
        <f t="shared" si="254"/>
        <v>CUMPLIDA PENDIENTE DE REVISIÓN DE LA CGR</v>
      </c>
      <c r="AE894" s="165" t="s">
        <v>118</v>
      </c>
      <c r="AF894" s="98" t="str">
        <f t="shared" si="243"/>
        <v>H5R15</v>
      </c>
      <c r="AG894" s="78">
        <f t="shared" si="244"/>
        <v>1</v>
      </c>
      <c r="AH894" s="78" t="str">
        <f t="shared" si="245"/>
        <v>H5R15 - 1</v>
      </c>
      <c r="AI894" s="92">
        <f t="shared" si="246"/>
        <v>5</v>
      </c>
      <c r="AJ894" s="92">
        <f t="shared" si="247"/>
        <v>5</v>
      </c>
      <c r="AK894" s="92" t="str">
        <f t="shared" si="248"/>
        <v>H5R15.</v>
      </c>
      <c r="AL894" s="92" t="str">
        <f t="shared" si="249"/>
        <v>H5R15</v>
      </c>
      <c r="AM894" s="85"/>
      <c r="AN894" s="85"/>
    </row>
    <row r="895" spans="1:40" s="2" customFormat="1" ht="291.95" customHeight="1" x14ac:dyDescent="0.2">
      <c r="A895" s="110">
        <f>IF(ISBLANK(F895),"",COUNTA($F$2:F895))</f>
        <v>681</v>
      </c>
      <c r="B895" s="111">
        <f t="shared" si="251"/>
        <v>894</v>
      </c>
      <c r="C895" s="111">
        <v>2016</v>
      </c>
      <c r="D895" s="111"/>
      <c r="E895" s="111" t="s">
        <v>408</v>
      </c>
      <c r="F895" s="111" t="s">
        <v>408</v>
      </c>
      <c r="G895" s="112" t="s">
        <v>19</v>
      </c>
      <c r="H895" s="154" t="s">
        <v>705</v>
      </c>
      <c r="I895" s="154" t="s">
        <v>364</v>
      </c>
      <c r="J895" s="154" t="s">
        <v>331</v>
      </c>
      <c r="K895" s="154" t="s">
        <v>332</v>
      </c>
      <c r="L895" s="111" t="s">
        <v>365</v>
      </c>
      <c r="M895" s="111">
        <v>1</v>
      </c>
      <c r="N895" s="155">
        <v>43040</v>
      </c>
      <c r="O895" s="155">
        <v>43099</v>
      </c>
      <c r="P895" s="118">
        <f t="shared" si="250"/>
        <v>8.4285714285714288</v>
      </c>
      <c r="Q895" s="111" t="s">
        <v>1055</v>
      </c>
      <c r="R895" s="145" t="s">
        <v>1734</v>
      </c>
      <c r="S895" s="111">
        <v>1</v>
      </c>
      <c r="T895" s="154" t="s">
        <v>720</v>
      </c>
      <c r="U895" s="155"/>
      <c r="V895" s="121">
        <f t="shared" si="255"/>
        <v>-1436.6333333333334</v>
      </c>
      <c r="W895" s="122">
        <f t="shared" si="256"/>
        <v>100</v>
      </c>
      <c r="X895" s="123">
        <f t="shared" si="257"/>
        <v>8.4285714285714288</v>
      </c>
      <c r="Y895" s="123">
        <f t="shared" si="258"/>
        <v>8.4285714285714288</v>
      </c>
      <c r="Z895" s="123">
        <f t="shared" si="259"/>
        <v>8.4285714285714288</v>
      </c>
      <c r="AA895" s="111"/>
      <c r="AB895" s="111" t="str">
        <f t="shared" si="252"/>
        <v>CUMPLIDA</v>
      </c>
      <c r="AC895" s="111" t="str">
        <f t="shared" si="253"/>
        <v>CUMPLIDO</v>
      </c>
      <c r="AD895" s="111" t="str">
        <f t="shared" si="254"/>
        <v>CUMPLIDA PENDIENTE DE REVISIÓN DE LA CGR</v>
      </c>
      <c r="AE895" s="165" t="s">
        <v>118</v>
      </c>
      <c r="AF895" s="98" t="str">
        <f t="shared" si="243"/>
        <v>H6R15</v>
      </c>
      <c r="AG895" s="78">
        <f t="shared" si="244"/>
        <v>1</v>
      </c>
      <c r="AH895" s="78" t="str">
        <f t="shared" si="245"/>
        <v>H6R15 - 1</v>
      </c>
      <c r="AI895" s="92">
        <f t="shared" si="246"/>
        <v>5</v>
      </c>
      <c r="AJ895" s="92">
        <f t="shared" si="247"/>
        <v>5</v>
      </c>
      <c r="AK895" s="92" t="str">
        <f t="shared" si="248"/>
        <v>H6R15.</v>
      </c>
      <c r="AL895" s="92" t="str">
        <f t="shared" si="249"/>
        <v>H6R15</v>
      </c>
      <c r="AM895" s="85"/>
      <c r="AN895" s="85"/>
    </row>
    <row r="896" spans="1:40" s="2" customFormat="1" ht="291.95" customHeight="1" x14ac:dyDescent="0.2">
      <c r="A896" s="110">
        <f>IF(ISBLANK(F896),"",COUNTA($F$2:F896))</f>
        <v>682</v>
      </c>
      <c r="B896" s="111">
        <f t="shared" si="251"/>
        <v>895</v>
      </c>
      <c r="C896" s="111">
        <v>2016</v>
      </c>
      <c r="D896" s="111"/>
      <c r="E896" s="111" t="s">
        <v>637</v>
      </c>
      <c r="F896" s="111" t="s">
        <v>407</v>
      </c>
      <c r="G896" s="112" t="s">
        <v>30</v>
      </c>
      <c r="H896" s="154" t="s">
        <v>428</v>
      </c>
      <c r="I896" s="154" t="s">
        <v>80</v>
      </c>
      <c r="J896" s="154" t="s">
        <v>333</v>
      </c>
      <c r="K896" s="154" t="s">
        <v>332</v>
      </c>
      <c r="L896" s="111" t="s">
        <v>365</v>
      </c>
      <c r="M896" s="111">
        <v>1</v>
      </c>
      <c r="N896" s="155">
        <v>43040</v>
      </c>
      <c r="O896" s="155">
        <v>43099</v>
      </c>
      <c r="P896" s="118">
        <f t="shared" si="250"/>
        <v>8.4285714285714288</v>
      </c>
      <c r="Q896" s="111" t="s">
        <v>1055</v>
      </c>
      <c r="R896" s="145" t="s">
        <v>1734</v>
      </c>
      <c r="S896" s="111">
        <v>1</v>
      </c>
      <c r="T896" s="154" t="s">
        <v>720</v>
      </c>
      <c r="U896" s="155"/>
      <c r="V896" s="121">
        <f t="shared" si="255"/>
        <v>-1436.6333333333334</v>
      </c>
      <c r="W896" s="122">
        <f t="shared" si="256"/>
        <v>100</v>
      </c>
      <c r="X896" s="123">
        <f t="shared" si="257"/>
        <v>8.4285714285714288</v>
      </c>
      <c r="Y896" s="123">
        <f t="shared" si="258"/>
        <v>8.4285714285714288</v>
      </c>
      <c r="Z896" s="123">
        <f t="shared" si="259"/>
        <v>8.4285714285714288</v>
      </c>
      <c r="AA896" s="111"/>
      <c r="AB896" s="111" t="str">
        <f t="shared" si="252"/>
        <v>CUMPLIDA</v>
      </c>
      <c r="AC896" s="111" t="str">
        <f t="shared" si="253"/>
        <v>CUMPLIDO</v>
      </c>
      <c r="AD896" s="111" t="str">
        <f t="shared" si="254"/>
        <v>CUMPLIDA PENDIENTE DE REVISIÓN DE LA CGR</v>
      </c>
      <c r="AE896" s="165" t="s">
        <v>118</v>
      </c>
      <c r="AF896" s="98" t="str">
        <f t="shared" si="243"/>
        <v>H7R15</v>
      </c>
      <c r="AG896" s="78">
        <f t="shared" si="244"/>
        <v>1</v>
      </c>
      <c r="AH896" s="78" t="str">
        <f t="shared" si="245"/>
        <v>H7R15 - 1</v>
      </c>
      <c r="AI896" s="92">
        <f t="shared" si="246"/>
        <v>5</v>
      </c>
      <c r="AJ896" s="92">
        <f t="shared" si="247"/>
        <v>5</v>
      </c>
      <c r="AK896" s="92" t="str">
        <f t="shared" si="248"/>
        <v>H7R15.</v>
      </c>
      <c r="AL896" s="92" t="str">
        <f t="shared" si="249"/>
        <v>H7R15</v>
      </c>
      <c r="AM896" s="85"/>
      <c r="AN896" s="85"/>
    </row>
    <row r="897" spans="1:40" s="2" customFormat="1" ht="291.95" customHeight="1" x14ac:dyDescent="0.2">
      <c r="A897" s="110">
        <f>IF(ISBLANK(F897),"",COUNTA($F$2:F897))</f>
        <v>683</v>
      </c>
      <c r="B897" s="111">
        <f t="shared" si="251"/>
        <v>896</v>
      </c>
      <c r="C897" s="111">
        <v>2016</v>
      </c>
      <c r="D897" s="111"/>
      <c r="E897" s="111" t="s">
        <v>637</v>
      </c>
      <c r="F897" s="111" t="s">
        <v>407</v>
      </c>
      <c r="G897" s="112" t="s">
        <v>19</v>
      </c>
      <c r="H897" s="154" t="s">
        <v>635</v>
      </c>
      <c r="I897" s="154" t="s">
        <v>81</v>
      </c>
      <c r="J897" s="154" t="s">
        <v>334</v>
      </c>
      <c r="K897" s="154" t="s">
        <v>335</v>
      </c>
      <c r="L897" s="111" t="s">
        <v>8</v>
      </c>
      <c r="M897" s="111">
        <v>1</v>
      </c>
      <c r="N897" s="155">
        <v>43040</v>
      </c>
      <c r="O897" s="155">
        <v>43099</v>
      </c>
      <c r="P897" s="118">
        <f t="shared" si="250"/>
        <v>8.4285714285714288</v>
      </c>
      <c r="Q897" s="111" t="s">
        <v>1055</v>
      </c>
      <c r="R897" s="145" t="s">
        <v>1734</v>
      </c>
      <c r="S897" s="111">
        <v>1</v>
      </c>
      <c r="T897" s="154" t="s">
        <v>720</v>
      </c>
      <c r="U897" s="155"/>
      <c r="V897" s="121">
        <f t="shared" si="255"/>
        <v>-1436.6333333333334</v>
      </c>
      <c r="W897" s="122">
        <f t="shared" si="256"/>
        <v>100</v>
      </c>
      <c r="X897" s="123">
        <f t="shared" si="257"/>
        <v>8.4285714285714288</v>
      </c>
      <c r="Y897" s="123">
        <f t="shared" si="258"/>
        <v>8.4285714285714288</v>
      </c>
      <c r="Z897" s="123">
        <f t="shared" si="259"/>
        <v>8.4285714285714288</v>
      </c>
      <c r="AA897" s="111"/>
      <c r="AB897" s="111" t="str">
        <f t="shared" si="252"/>
        <v>CUMPLIDA</v>
      </c>
      <c r="AC897" s="111" t="str">
        <f t="shared" si="253"/>
        <v>CUMPLIDO</v>
      </c>
      <c r="AD897" s="111" t="str">
        <f t="shared" si="254"/>
        <v>CUMPLIDA PENDIENTE DE REVISIÓN DE LA CGR</v>
      </c>
      <c r="AE897" s="165" t="s">
        <v>118</v>
      </c>
      <c r="AF897" s="98" t="str">
        <f t="shared" si="243"/>
        <v>H8R15</v>
      </c>
      <c r="AG897" s="78">
        <f t="shared" si="244"/>
        <v>1</v>
      </c>
      <c r="AH897" s="78" t="str">
        <f t="shared" si="245"/>
        <v>H8R15 - 1</v>
      </c>
      <c r="AI897" s="92">
        <f t="shared" si="246"/>
        <v>5</v>
      </c>
      <c r="AJ897" s="92">
        <f t="shared" si="247"/>
        <v>5</v>
      </c>
      <c r="AK897" s="92" t="str">
        <f t="shared" si="248"/>
        <v>H8R15.</v>
      </c>
      <c r="AL897" s="92" t="str">
        <f t="shared" si="249"/>
        <v>H8R15</v>
      </c>
      <c r="AM897" s="85"/>
      <c r="AN897" s="85"/>
    </row>
    <row r="898" spans="1:40" s="2" customFormat="1" ht="291.95" customHeight="1" x14ac:dyDescent="0.2">
      <c r="A898" s="110">
        <f>IF(ISBLANK(F898),"",COUNTA($F$2:F898))</f>
        <v>684</v>
      </c>
      <c r="B898" s="111">
        <f t="shared" si="251"/>
        <v>897</v>
      </c>
      <c r="C898" s="111">
        <v>2016</v>
      </c>
      <c r="D898" s="111"/>
      <c r="E898" s="111" t="s">
        <v>637</v>
      </c>
      <c r="F898" s="111" t="s">
        <v>407</v>
      </c>
      <c r="G898" s="112" t="s">
        <v>15</v>
      </c>
      <c r="H898" s="146" t="s">
        <v>2084</v>
      </c>
      <c r="I898" s="154" t="s">
        <v>82</v>
      </c>
      <c r="J898" s="154" t="s">
        <v>2062</v>
      </c>
      <c r="K898" s="154" t="s">
        <v>2063</v>
      </c>
      <c r="L898" s="111" t="s">
        <v>2064</v>
      </c>
      <c r="M898" s="111">
        <v>1</v>
      </c>
      <c r="N898" s="155">
        <v>45181</v>
      </c>
      <c r="O898" s="155">
        <v>45230</v>
      </c>
      <c r="P898" s="118">
        <f t="shared" si="250"/>
        <v>7</v>
      </c>
      <c r="Q898" s="111" t="s">
        <v>1055</v>
      </c>
      <c r="R898" s="111" t="s">
        <v>1734</v>
      </c>
      <c r="S898" s="111">
        <v>1</v>
      </c>
      <c r="T898" s="119" t="s">
        <v>2105</v>
      </c>
      <c r="U898" s="155">
        <v>45517</v>
      </c>
      <c r="V898" s="121">
        <f t="shared" si="255"/>
        <v>9.5666666666666664</v>
      </c>
      <c r="W898" s="122">
        <f t="shared" si="256"/>
        <v>100</v>
      </c>
      <c r="X898" s="123">
        <f t="shared" si="257"/>
        <v>7</v>
      </c>
      <c r="Y898" s="123">
        <f t="shared" si="258"/>
        <v>7</v>
      </c>
      <c r="Z898" s="123">
        <f t="shared" si="259"/>
        <v>7</v>
      </c>
      <c r="AA898" s="111"/>
      <c r="AB898" s="111" t="str">
        <f t="shared" si="252"/>
        <v>CUMPLIDA</v>
      </c>
      <c r="AC898" s="111" t="str">
        <f t="shared" si="253"/>
        <v>CUMPLIDO</v>
      </c>
      <c r="AD898" s="111" t="str">
        <f t="shared" si="254"/>
        <v>CUMPLIDA PENDIENTE DE REVISIÓN DE LA CGR</v>
      </c>
      <c r="AE898" s="165" t="s">
        <v>118</v>
      </c>
      <c r="AF898" s="98" t="str">
        <f t="shared" si="243"/>
        <v>H9R15</v>
      </c>
      <c r="AG898" s="78">
        <f t="shared" si="244"/>
        <v>1</v>
      </c>
      <c r="AH898" s="78" t="str">
        <f t="shared" si="245"/>
        <v>H9R15 - 1</v>
      </c>
      <c r="AI898" s="92">
        <f t="shared" si="246"/>
        <v>5</v>
      </c>
      <c r="AJ898" s="92">
        <f t="shared" si="247"/>
        <v>5</v>
      </c>
      <c r="AK898" s="92" t="str">
        <f t="shared" si="248"/>
        <v>H9R15.</v>
      </c>
      <c r="AL898" s="92" t="str">
        <f t="shared" si="249"/>
        <v>H9R15</v>
      </c>
      <c r="AM898" s="85"/>
      <c r="AN898" s="85"/>
    </row>
    <row r="899" spans="1:40" s="2" customFormat="1" ht="291.95" customHeight="1" x14ac:dyDescent="0.2">
      <c r="A899" s="110" t="str">
        <f>IF(ISBLANK(F899),"",COUNTA($F$2:F899))</f>
        <v/>
      </c>
      <c r="B899" s="111">
        <f t="shared" si="251"/>
        <v>898</v>
      </c>
      <c r="C899" s="111">
        <v>2016</v>
      </c>
      <c r="D899" s="111"/>
      <c r="E899" s="111"/>
      <c r="F899" s="111"/>
      <c r="G899" s="112" t="s">
        <v>15</v>
      </c>
      <c r="H899" s="146" t="s">
        <v>2085</v>
      </c>
      <c r="I899" s="154" t="s">
        <v>82</v>
      </c>
      <c r="J899" s="154" t="s">
        <v>2529</v>
      </c>
      <c r="K899" s="154" t="s">
        <v>2065</v>
      </c>
      <c r="L899" s="111" t="s">
        <v>2066</v>
      </c>
      <c r="M899" s="111">
        <v>1</v>
      </c>
      <c r="N899" s="155">
        <v>45181</v>
      </c>
      <c r="O899" s="155">
        <v>45230</v>
      </c>
      <c r="P899" s="118">
        <f t="shared" si="250"/>
        <v>7</v>
      </c>
      <c r="Q899" s="111" t="s">
        <v>1055</v>
      </c>
      <c r="R899" s="111" t="s">
        <v>1734</v>
      </c>
      <c r="S899" s="111">
        <v>1</v>
      </c>
      <c r="T899" s="119" t="s">
        <v>2105</v>
      </c>
      <c r="U899" s="155">
        <v>45519</v>
      </c>
      <c r="V899" s="121">
        <f t="shared" si="255"/>
        <v>9.6333333333333329</v>
      </c>
      <c r="W899" s="122">
        <f t="shared" si="256"/>
        <v>100</v>
      </c>
      <c r="X899" s="123">
        <f t="shared" si="257"/>
        <v>7</v>
      </c>
      <c r="Y899" s="123">
        <f t="shared" si="258"/>
        <v>7</v>
      </c>
      <c r="Z899" s="123">
        <f t="shared" si="259"/>
        <v>7</v>
      </c>
      <c r="AA899" s="111"/>
      <c r="AB899" s="111" t="str">
        <f t="shared" si="252"/>
        <v>CUMPLIDA</v>
      </c>
      <c r="AC899" s="111" t="str">
        <f t="shared" si="253"/>
        <v/>
      </c>
      <c r="AD899" s="111" t="str">
        <f t="shared" si="254"/>
        <v>CUMPLIDA PENDIENTE DE REVISIÓN DE LA CGR</v>
      </c>
      <c r="AE899" s="165" t="s">
        <v>118</v>
      </c>
      <c r="AF899" s="98" t="str">
        <f t="shared" ref="AF899:AF962" si="260">AL899</f>
        <v>H9R15</v>
      </c>
      <c r="AG899" s="78">
        <f t="shared" ref="AG899:AG962" si="261">IF(A899&lt;&gt;"",1,AG898+1)</f>
        <v>2</v>
      </c>
      <c r="AH899" s="78" t="str">
        <f t="shared" ref="AH899:AH962" si="262">CONCATENATE(AF899," - ",AG899)</f>
        <v>H9R15 - 2</v>
      </c>
      <c r="AI899" s="92">
        <f t="shared" ref="AI899:AI962" si="263">IF(AB899="VENCIDA",1,IF(AB899="PRÓXIMA A VENCER",2,IF(AB899="EN TERMINO",3,IF(AB899="CON AVANCE",4,IF(AB899="CUMPLIDA",5,)))))</f>
        <v>5</v>
      </c>
      <c r="AJ899" s="92">
        <f t="shared" ref="AJ899:AJ962" si="264">IF(AG900=AG899+1,MIN(AI899,AJ900),AI899)</f>
        <v>5</v>
      </c>
      <c r="AK899" s="92" t="str">
        <f t="shared" ref="AK899:AK962" si="265">IF(A899&lt;&gt;"",MID(H899,1,FIND(" ",H899,1)-1),AK898)</f>
        <v>H9R15.</v>
      </c>
      <c r="AL899" s="92" t="str">
        <f t="shared" ref="AL899:AL962" si="266">IFERROR(MID(AK899,1,FIND(".",AK899,1)-1),AK899)</f>
        <v>H9R15</v>
      </c>
      <c r="AM899" s="85"/>
      <c r="AN899" s="85"/>
    </row>
    <row r="900" spans="1:40" s="2" customFormat="1" ht="291.95" customHeight="1" x14ac:dyDescent="0.2">
      <c r="A900" s="110">
        <f>IF(ISBLANK(F900),"",COUNTA($F$2:F900))</f>
        <v>685</v>
      </c>
      <c r="B900" s="111">
        <f t="shared" si="251"/>
        <v>899</v>
      </c>
      <c r="C900" s="111">
        <v>2016</v>
      </c>
      <c r="D900" s="111"/>
      <c r="E900" s="111" t="s">
        <v>637</v>
      </c>
      <c r="F900" s="111" t="s">
        <v>407</v>
      </c>
      <c r="G900" s="112" t="s">
        <v>23</v>
      </c>
      <c r="H900" s="154" t="s">
        <v>429</v>
      </c>
      <c r="I900" s="154" t="s">
        <v>83</v>
      </c>
      <c r="J900" s="154" t="s">
        <v>337</v>
      </c>
      <c r="K900" s="154" t="s">
        <v>338</v>
      </c>
      <c r="L900" s="111" t="s">
        <v>312</v>
      </c>
      <c r="M900" s="111">
        <v>1</v>
      </c>
      <c r="N900" s="155">
        <v>43040</v>
      </c>
      <c r="O900" s="155">
        <v>43099</v>
      </c>
      <c r="P900" s="118">
        <f t="shared" si="250"/>
        <v>8.4285714285714288</v>
      </c>
      <c r="Q900" s="111" t="s">
        <v>1055</v>
      </c>
      <c r="R900" s="145" t="s">
        <v>1734</v>
      </c>
      <c r="S900" s="111">
        <v>1</v>
      </c>
      <c r="T900" s="154" t="s">
        <v>720</v>
      </c>
      <c r="U900" s="155"/>
      <c r="V900" s="121">
        <f t="shared" si="255"/>
        <v>-1436.6333333333334</v>
      </c>
      <c r="W900" s="122">
        <f t="shared" si="256"/>
        <v>100</v>
      </c>
      <c r="X900" s="123">
        <f t="shared" si="257"/>
        <v>8.4285714285714288</v>
      </c>
      <c r="Y900" s="123">
        <f t="shared" si="258"/>
        <v>8.4285714285714288</v>
      </c>
      <c r="Z900" s="123">
        <f t="shared" si="259"/>
        <v>8.4285714285714288</v>
      </c>
      <c r="AA900" s="111"/>
      <c r="AB900" s="111" t="str">
        <f t="shared" si="252"/>
        <v>CUMPLIDA</v>
      </c>
      <c r="AC900" s="111" t="str">
        <f t="shared" si="253"/>
        <v>CUMPLIDO</v>
      </c>
      <c r="AD900" s="111" t="str">
        <f t="shared" si="254"/>
        <v>CUMPLIDA PENDIENTE DE REVISIÓN DE LA CGR</v>
      </c>
      <c r="AE900" s="165" t="s">
        <v>118</v>
      </c>
      <c r="AF900" s="98" t="str">
        <f t="shared" si="260"/>
        <v>H10R15</v>
      </c>
      <c r="AG900" s="78">
        <f t="shared" si="261"/>
        <v>1</v>
      </c>
      <c r="AH900" s="78" t="str">
        <f t="shared" si="262"/>
        <v>H10R15 - 1</v>
      </c>
      <c r="AI900" s="92">
        <f t="shared" si="263"/>
        <v>5</v>
      </c>
      <c r="AJ900" s="92">
        <f t="shared" si="264"/>
        <v>5</v>
      </c>
      <c r="AK900" s="92" t="str">
        <f t="shared" si="265"/>
        <v>H10R15.</v>
      </c>
      <c r="AL900" s="92" t="str">
        <f t="shared" si="266"/>
        <v>H10R15</v>
      </c>
      <c r="AM900" s="85"/>
      <c r="AN900" s="85"/>
    </row>
    <row r="901" spans="1:40" s="2" customFormat="1" ht="291.95" customHeight="1" x14ac:dyDescent="0.2">
      <c r="A901" s="110">
        <f>IF(ISBLANK(F901),"",COUNTA($F$2:F901))</f>
        <v>686</v>
      </c>
      <c r="B901" s="111">
        <f t="shared" si="251"/>
        <v>900</v>
      </c>
      <c r="C901" s="111">
        <v>2016</v>
      </c>
      <c r="D901" s="111"/>
      <c r="E901" s="111" t="s">
        <v>637</v>
      </c>
      <c r="F901" s="111" t="s">
        <v>407</v>
      </c>
      <c r="G901" s="112" t="s">
        <v>15</v>
      </c>
      <c r="H901" s="154" t="s">
        <v>430</v>
      </c>
      <c r="I901" s="154" t="s">
        <v>84</v>
      </c>
      <c r="J901" s="154" t="s">
        <v>725</v>
      </c>
      <c r="K901" s="154" t="s">
        <v>726</v>
      </c>
      <c r="L901" s="180" t="s">
        <v>727</v>
      </c>
      <c r="M901" s="180">
        <v>10</v>
      </c>
      <c r="N901" s="181">
        <v>43862</v>
      </c>
      <c r="O901" s="181">
        <v>44165</v>
      </c>
      <c r="P901" s="118">
        <f t="shared" ref="P901:P964" si="267">(+O901-N901)/7</f>
        <v>43.285714285714285</v>
      </c>
      <c r="Q901" s="111" t="s">
        <v>1052</v>
      </c>
      <c r="R901" s="111" t="s">
        <v>1721</v>
      </c>
      <c r="S901" s="111">
        <v>10</v>
      </c>
      <c r="T901" s="154" t="s">
        <v>1402</v>
      </c>
      <c r="U901" s="155">
        <v>45525</v>
      </c>
      <c r="V901" s="121">
        <f t="shared" si="255"/>
        <v>45.333333333333336</v>
      </c>
      <c r="W901" s="122">
        <f t="shared" si="256"/>
        <v>100</v>
      </c>
      <c r="X901" s="123">
        <f t="shared" si="257"/>
        <v>43.285714285714285</v>
      </c>
      <c r="Y901" s="123">
        <f t="shared" si="258"/>
        <v>43.285714285714285</v>
      </c>
      <c r="Z901" s="123">
        <f t="shared" si="259"/>
        <v>43.285714285714285</v>
      </c>
      <c r="AA901" s="111"/>
      <c r="AB901" s="111" t="str">
        <f t="shared" si="252"/>
        <v>CUMPLIDA</v>
      </c>
      <c r="AC901" s="111" t="str">
        <f t="shared" si="253"/>
        <v>CUMPLIDO</v>
      </c>
      <c r="AD901" s="111" t="str">
        <f t="shared" si="254"/>
        <v>CUMPLIDA PENDIENTE DE REVISIÓN DE LA CGR</v>
      </c>
      <c r="AE901" s="165" t="s">
        <v>118</v>
      </c>
      <c r="AF901" s="98" t="str">
        <f t="shared" si="260"/>
        <v>H16R15</v>
      </c>
      <c r="AG901" s="78">
        <f t="shared" si="261"/>
        <v>1</v>
      </c>
      <c r="AH901" s="78" t="str">
        <f t="shared" si="262"/>
        <v>H16R15 - 1</v>
      </c>
      <c r="AI901" s="92">
        <f t="shared" si="263"/>
        <v>5</v>
      </c>
      <c r="AJ901" s="92">
        <f t="shared" si="264"/>
        <v>5</v>
      </c>
      <c r="AK901" s="92" t="str">
        <f t="shared" si="265"/>
        <v>H16R15.</v>
      </c>
      <c r="AL901" s="92" t="str">
        <f t="shared" si="266"/>
        <v>H16R15</v>
      </c>
      <c r="AM901" s="85"/>
      <c r="AN901" s="85"/>
    </row>
    <row r="902" spans="1:40" s="2" customFormat="1" ht="291.95" customHeight="1" x14ac:dyDescent="0.2">
      <c r="A902" s="110">
        <f>IF(ISBLANK(F902),"",COUNTA($F$2:F902))</f>
        <v>687</v>
      </c>
      <c r="B902" s="111">
        <f t="shared" si="251"/>
        <v>901</v>
      </c>
      <c r="C902" s="111">
        <v>2016</v>
      </c>
      <c r="D902" s="111"/>
      <c r="E902" s="111" t="s">
        <v>408</v>
      </c>
      <c r="F902" s="111" t="s">
        <v>408</v>
      </c>
      <c r="G902" s="112" t="s">
        <v>19</v>
      </c>
      <c r="H902" s="154" t="s">
        <v>431</v>
      </c>
      <c r="I902" s="154" t="s">
        <v>3484</v>
      </c>
      <c r="J902" s="154" t="s">
        <v>3372</v>
      </c>
      <c r="K902" s="154" t="s">
        <v>3373</v>
      </c>
      <c r="L902" s="111" t="s">
        <v>3374</v>
      </c>
      <c r="M902" s="111">
        <v>2</v>
      </c>
      <c r="N902" s="155">
        <v>45566</v>
      </c>
      <c r="O902" s="155">
        <v>45657</v>
      </c>
      <c r="P902" s="118">
        <f t="shared" si="267"/>
        <v>13</v>
      </c>
      <c r="Q902" s="110" t="s">
        <v>1053</v>
      </c>
      <c r="R902" s="145" t="s">
        <v>3389</v>
      </c>
      <c r="S902" s="111">
        <v>0</v>
      </c>
      <c r="T902" s="154" t="s">
        <v>3470</v>
      </c>
      <c r="U902" s="155"/>
      <c r="V902" s="121">
        <f t="shared" si="255"/>
        <v>-1521.9</v>
      </c>
      <c r="W902" s="122">
        <f t="shared" si="256"/>
        <v>0</v>
      </c>
      <c r="X902" s="123">
        <f t="shared" si="257"/>
        <v>0</v>
      </c>
      <c r="Y902" s="123">
        <f t="shared" si="258"/>
        <v>0</v>
      </c>
      <c r="Z902" s="123">
        <f t="shared" si="259"/>
        <v>13</v>
      </c>
      <c r="AA902" s="111" t="s">
        <v>3366</v>
      </c>
      <c r="AB902" s="111" t="str">
        <f t="shared" si="252"/>
        <v>PRÓXIMA A VENCER</v>
      </c>
      <c r="AC902" s="111" t="str">
        <f t="shared" si="253"/>
        <v>PRÓXIMO A VENCER</v>
      </c>
      <c r="AD902" s="111" t="str">
        <f t="shared" si="254"/>
        <v>EN EJECUCIÓN</v>
      </c>
      <c r="AE902" s="165" t="s">
        <v>118</v>
      </c>
      <c r="AF902" s="98" t="str">
        <f t="shared" si="260"/>
        <v>H17R15</v>
      </c>
      <c r="AG902" s="78">
        <f t="shared" si="261"/>
        <v>1</v>
      </c>
      <c r="AH902" s="78" t="str">
        <f t="shared" si="262"/>
        <v>H17R15 - 1</v>
      </c>
      <c r="AI902" s="92">
        <f t="shared" si="263"/>
        <v>2</v>
      </c>
      <c r="AJ902" s="92">
        <f t="shared" si="264"/>
        <v>2</v>
      </c>
      <c r="AK902" s="92" t="str">
        <f t="shared" si="265"/>
        <v>H17R15.</v>
      </c>
      <c r="AL902" s="92" t="str">
        <f t="shared" si="266"/>
        <v>H17R15</v>
      </c>
      <c r="AM902" s="85"/>
      <c r="AN902" s="85"/>
    </row>
    <row r="903" spans="1:40" s="2" customFormat="1" ht="291.95" customHeight="1" x14ac:dyDescent="0.2">
      <c r="A903" s="110">
        <f>IF(ISBLANK(F903),"",COUNTA($F$2:F903))</f>
        <v>688</v>
      </c>
      <c r="B903" s="111">
        <f t="shared" si="251"/>
        <v>902</v>
      </c>
      <c r="C903" s="111">
        <v>2016</v>
      </c>
      <c r="D903" s="111"/>
      <c r="E903" s="111" t="s">
        <v>408</v>
      </c>
      <c r="F903" s="111" t="s">
        <v>408</v>
      </c>
      <c r="G903" s="112" t="s">
        <v>19</v>
      </c>
      <c r="H903" s="154" t="s">
        <v>256</v>
      </c>
      <c r="I903" s="154" t="s">
        <v>85</v>
      </c>
      <c r="J903" s="154" t="s">
        <v>3379</v>
      </c>
      <c r="K903" s="154" t="s">
        <v>3380</v>
      </c>
      <c r="L903" s="111" t="s">
        <v>758</v>
      </c>
      <c r="M903" s="111">
        <v>1</v>
      </c>
      <c r="N903" s="155">
        <v>45630</v>
      </c>
      <c r="O903" s="155">
        <v>45657</v>
      </c>
      <c r="P903" s="118">
        <f t="shared" si="267"/>
        <v>3.8571428571428572</v>
      </c>
      <c r="Q903" s="111" t="s">
        <v>1248</v>
      </c>
      <c r="R903" s="111" t="s">
        <v>1739</v>
      </c>
      <c r="S903" s="111">
        <v>0</v>
      </c>
      <c r="T903" s="154" t="s">
        <v>3485</v>
      </c>
      <c r="U903" s="155"/>
      <c r="V903" s="121">
        <f t="shared" si="255"/>
        <v>-1521.9</v>
      </c>
      <c r="W903" s="122">
        <f t="shared" si="256"/>
        <v>0</v>
      </c>
      <c r="X903" s="123">
        <f t="shared" si="257"/>
        <v>0</v>
      </c>
      <c r="Y903" s="123">
        <f t="shared" si="258"/>
        <v>0</v>
      </c>
      <c r="Z903" s="123">
        <f t="shared" si="259"/>
        <v>3.8571428571428572</v>
      </c>
      <c r="AA903" s="111" t="s">
        <v>3366</v>
      </c>
      <c r="AB903" s="111" t="str">
        <f t="shared" si="252"/>
        <v>PRÓXIMA A VENCER</v>
      </c>
      <c r="AC903" s="111" t="str">
        <f t="shared" si="253"/>
        <v>PRÓXIMO A VENCER</v>
      </c>
      <c r="AD903" s="111" t="str">
        <f t="shared" si="254"/>
        <v>EN EJECUCIÓN</v>
      </c>
      <c r="AE903" s="165" t="s">
        <v>118</v>
      </c>
      <c r="AF903" s="98" t="str">
        <f t="shared" si="260"/>
        <v>H20R15</v>
      </c>
      <c r="AG903" s="78">
        <f t="shared" si="261"/>
        <v>1</v>
      </c>
      <c r="AH903" s="78" t="str">
        <f t="shared" si="262"/>
        <v>H20R15 - 1</v>
      </c>
      <c r="AI903" s="92">
        <f t="shared" si="263"/>
        <v>2</v>
      </c>
      <c r="AJ903" s="92">
        <f t="shared" si="264"/>
        <v>2</v>
      </c>
      <c r="AK903" s="92" t="str">
        <f t="shared" si="265"/>
        <v>H20R15.</v>
      </c>
      <c r="AL903" s="92" t="str">
        <f t="shared" si="266"/>
        <v>H20R15</v>
      </c>
      <c r="AM903" s="85"/>
      <c r="AN903" s="85"/>
    </row>
    <row r="904" spans="1:40" s="2" customFormat="1" ht="291.95" customHeight="1" x14ac:dyDescent="0.2">
      <c r="A904" s="110">
        <f>IF(ISBLANK(F904),"",COUNTA($F$2:F904))</f>
        <v>689</v>
      </c>
      <c r="B904" s="111">
        <f t="shared" si="251"/>
        <v>903</v>
      </c>
      <c r="C904" s="111">
        <v>2016</v>
      </c>
      <c r="D904" s="111"/>
      <c r="E904" s="111" t="s">
        <v>408</v>
      </c>
      <c r="F904" s="111" t="s">
        <v>408</v>
      </c>
      <c r="G904" s="112" t="s">
        <v>26</v>
      </c>
      <c r="H904" s="154" t="s">
        <v>257</v>
      </c>
      <c r="I904" s="154" t="s">
        <v>86</v>
      </c>
      <c r="J904" s="154" t="s">
        <v>3486</v>
      </c>
      <c r="K904" s="154" t="s">
        <v>3487</v>
      </c>
      <c r="L904" s="111" t="s">
        <v>3488</v>
      </c>
      <c r="M904" s="111">
        <v>2</v>
      </c>
      <c r="N904" s="155">
        <v>45601</v>
      </c>
      <c r="O904" s="155">
        <v>45657</v>
      </c>
      <c r="P904" s="118">
        <f t="shared" si="267"/>
        <v>8</v>
      </c>
      <c r="Q904" s="111" t="s">
        <v>1050</v>
      </c>
      <c r="R904" s="111" t="s">
        <v>1739</v>
      </c>
      <c r="S904" s="111">
        <v>0</v>
      </c>
      <c r="T904" s="154" t="s">
        <v>3485</v>
      </c>
      <c r="U904" s="155"/>
      <c r="V904" s="121">
        <f t="shared" si="255"/>
        <v>-1521.9</v>
      </c>
      <c r="W904" s="122">
        <f t="shared" si="256"/>
        <v>0</v>
      </c>
      <c r="X904" s="123">
        <f t="shared" si="257"/>
        <v>0</v>
      </c>
      <c r="Y904" s="123">
        <f t="shared" si="258"/>
        <v>0</v>
      </c>
      <c r="Z904" s="123">
        <f t="shared" si="259"/>
        <v>8</v>
      </c>
      <c r="AA904" s="111" t="s">
        <v>3366</v>
      </c>
      <c r="AB904" s="111" t="str">
        <f t="shared" si="252"/>
        <v>PRÓXIMA A VENCER</v>
      </c>
      <c r="AC904" s="111" t="str">
        <f t="shared" si="253"/>
        <v>PRÓXIMO A VENCER</v>
      </c>
      <c r="AD904" s="111" t="str">
        <f t="shared" si="254"/>
        <v>EN EJECUCIÓN</v>
      </c>
      <c r="AE904" s="165" t="s">
        <v>118</v>
      </c>
      <c r="AF904" s="98" t="str">
        <f t="shared" si="260"/>
        <v>H21R15</v>
      </c>
      <c r="AG904" s="78">
        <f t="shared" si="261"/>
        <v>1</v>
      </c>
      <c r="AH904" s="78" t="str">
        <f t="shared" si="262"/>
        <v>H21R15 - 1</v>
      </c>
      <c r="AI904" s="92">
        <f t="shared" si="263"/>
        <v>2</v>
      </c>
      <c r="AJ904" s="92">
        <f t="shared" si="264"/>
        <v>2</v>
      </c>
      <c r="AK904" s="92" t="str">
        <f t="shared" si="265"/>
        <v>H21R15.</v>
      </c>
      <c r="AL904" s="92" t="str">
        <f t="shared" si="266"/>
        <v>H21R15</v>
      </c>
      <c r="AM904" s="85"/>
      <c r="AN904" s="85"/>
    </row>
    <row r="905" spans="1:40" s="2" customFormat="1" ht="291.95" customHeight="1" x14ac:dyDescent="0.2">
      <c r="A905" s="110">
        <f>IF(ISBLANK(F905),"",COUNTA($F$2:F905))</f>
        <v>690</v>
      </c>
      <c r="B905" s="111">
        <f t="shared" si="251"/>
        <v>904</v>
      </c>
      <c r="C905" s="111">
        <v>2016</v>
      </c>
      <c r="D905" s="111"/>
      <c r="E905" s="111" t="s">
        <v>637</v>
      </c>
      <c r="F905" s="111" t="s">
        <v>407</v>
      </c>
      <c r="G905" s="112" t="s">
        <v>19</v>
      </c>
      <c r="H905" s="154" t="s">
        <v>484</v>
      </c>
      <c r="I905" s="154" t="s">
        <v>87</v>
      </c>
      <c r="J905" s="154" t="s">
        <v>185</v>
      </c>
      <c r="K905" s="154" t="s">
        <v>940</v>
      </c>
      <c r="L905" s="180" t="s">
        <v>8</v>
      </c>
      <c r="M905" s="180">
        <v>1</v>
      </c>
      <c r="N905" s="181">
        <v>43040</v>
      </c>
      <c r="O905" s="181">
        <v>43099</v>
      </c>
      <c r="P905" s="118">
        <f t="shared" si="267"/>
        <v>8.4285714285714288</v>
      </c>
      <c r="Q905" s="111" t="s">
        <v>1048</v>
      </c>
      <c r="R905" s="111" t="s">
        <v>1734</v>
      </c>
      <c r="S905" s="111">
        <v>1</v>
      </c>
      <c r="T905" s="154" t="s">
        <v>720</v>
      </c>
      <c r="U905" s="155"/>
      <c r="V905" s="121">
        <f t="shared" si="255"/>
        <v>-1436.6333333333334</v>
      </c>
      <c r="W905" s="122">
        <f t="shared" si="256"/>
        <v>100</v>
      </c>
      <c r="X905" s="123">
        <f t="shared" si="257"/>
        <v>8.4285714285714288</v>
      </c>
      <c r="Y905" s="123">
        <f t="shared" si="258"/>
        <v>8.4285714285714288</v>
      </c>
      <c r="Z905" s="123">
        <f t="shared" si="259"/>
        <v>8.4285714285714288</v>
      </c>
      <c r="AA905" s="111"/>
      <c r="AB905" s="111" t="str">
        <f t="shared" si="252"/>
        <v>CUMPLIDA</v>
      </c>
      <c r="AC905" s="111" t="str">
        <f t="shared" si="253"/>
        <v>CUMPLIDO</v>
      </c>
      <c r="AD905" s="111" t="str">
        <f t="shared" si="254"/>
        <v>CUMPLIDA PENDIENTE DE REVISIÓN DE LA CGR</v>
      </c>
      <c r="AE905" s="165" t="s">
        <v>118</v>
      </c>
      <c r="AF905" s="98" t="str">
        <f t="shared" si="260"/>
        <v xml:space="preserve">
H22R15</v>
      </c>
      <c r="AG905" s="78">
        <f t="shared" si="261"/>
        <v>1</v>
      </c>
      <c r="AH905" s="78" t="str">
        <f t="shared" si="262"/>
        <v xml:space="preserve">
H22R15 - 1</v>
      </c>
      <c r="AI905" s="92">
        <f t="shared" si="263"/>
        <v>5</v>
      </c>
      <c r="AJ905" s="92">
        <f t="shared" si="264"/>
        <v>5</v>
      </c>
      <c r="AK905" s="92" t="str">
        <f t="shared" si="265"/>
        <v xml:space="preserve">
H22R15.</v>
      </c>
      <c r="AL905" s="92" t="str">
        <f t="shared" si="266"/>
        <v xml:space="preserve">
H22R15</v>
      </c>
      <c r="AM905" s="85"/>
      <c r="AN905" s="85"/>
    </row>
    <row r="906" spans="1:40" s="2" customFormat="1" ht="291.95" customHeight="1" x14ac:dyDescent="0.2">
      <c r="A906" s="110">
        <f>IF(ISBLANK(F906),"",COUNTA($F$2:F906))</f>
        <v>691</v>
      </c>
      <c r="B906" s="111">
        <f t="shared" ref="B906:B969" si="268">ROW()-1</f>
        <v>905</v>
      </c>
      <c r="C906" s="111">
        <v>2016</v>
      </c>
      <c r="D906" s="111"/>
      <c r="E906" s="111" t="s">
        <v>637</v>
      </c>
      <c r="F906" s="111" t="s">
        <v>407</v>
      </c>
      <c r="G906" s="112" t="s">
        <v>20</v>
      </c>
      <c r="H906" s="154" t="s">
        <v>258</v>
      </c>
      <c r="I906" s="154" t="s">
        <v>496</v>
      </c>
      <c r="J906" s="154" t="s">
        <v>259</v>
      </c>
      <c r="K906" s="154" t="s">
        <v>260</v>
      </c>
      <c r="L906" s="111" t="s">
        <v>261</v>
      </c>
      <c r="M906" s="111">
        <v>3</v>
      </c>
      <c r="N906" s="155">
        <v>43040</v>
      </c>
      <c r="O906" s="155">
        <v>43403</v>
      </c>
      <c r="P906" s="118">
        <f t="shared" si="267"/>
        <v>51.857142857142854</v>
      </c>
      <c r="Q906" s="111" t="s">
        <v>1050</v>
      </c>
      <c r="R906" s="111" t="s">
        <v>1739</v>
      </c>
      <c r="S906" s="111">
        <v>3</v>
      </c>
      <c r="T906" s="154" t="s">
        <v>720</v>
      </c>
      <c r="U906" s="155">
        <v>44865</v>
      </c>
      <c r="V906" s="121">
        <f t="shared" si="255"/>
        <v>48.733333333333334</v>
      </c>
      <c r="W906" s="122">
        <f t="shared" si="256"/>
        <v>100</v>
      </c>
      <c r="X906" s="123">
        <f t="shared" si="257"/>
        <v>51.857142857142854</v>
      </c>
      <c r="Y906" s="123">
        <f t="shared" si="258"/>
        <v>51.857142857142854</v>
      </c>
      <c r="Z906" s="123">
        <f t="shared" si="259"/>
        <v>51.857142857142854</v>
      </c>
      <c r="AA906" s="111"/>
      <c r="AB906" s="111" t="str">
        <f t="shared" si="252"/>
        <v>CUMPLIDA</v>
      </c>
      <c r="AC906" s="111" t="str">
        <f t="shared" si="253"/>
        <v>CUMPLIDO</v>
      </c>
      <c r="AD906" s="111" t="str">
        <f t="shared" si="254"/>
        <v>CUMPLIDA PENDIENTE DE REVISIÓN DE LA CGR</v>
      </c>
      <c r="AE906" s="165" t="s">
        <v>118</v>
      </c>
      <c r="AF906" s="98" t="str">
        <f t="shared" si="260"/>
        <v>H23R15</v>
      </c>
      <c r="AG906" s="78">
        <f t="shared" si="261"/>
        <v>1</v>
      </c>
      <c r="AH906" s="78" t="str">
        <f t="shared" si="262"/>
        <v>H23R15 - 1</v>
      </c>
      <c r="AI906" s="92">
        <f t="shared" si="263"/>
        <v>5</v>
      </c>
      <c r="AJ906" s="92">
        <f t="shared" si="264"/>
        <v>5</v>
      </c>
      <c r="AK906" s="92" t="str">
        <f t="shared" si="265"/>
        <v>H23R15.</v>
      </c>
      <c r="AL906" s="92" t="str">
        <f t="shared" si="266"/>
        <v>H23R15</v>
      </c>
      <c r="AM906" s="85"/>
      <c r="AN906" s="85"/>
    </row>
    <row r="907" spans="1:40" s="2" customFormat="1" ht="291.95" customHeight="1" x14ac:dyDescent="0.2">
      <c r="A907" s="110">
        <f>IF(ISBLANK(F907),"",COUNTA($F$2:F907))</f>
        <v>692</v>
      </c>
      <c r="B907" s="111">
        <f t="shared" si="268"/>
        <v>906</v>
      </c>
      <c r="C907" s="111">
        <v>2016</v>
      </c>
      <c r="D907" s="111"/>
      <c r="E907" s="111" t="s">
        <v>637</v>
      </c>
      <c r="F907" s="111" t="s">
        <v>409</v>
      </c>
      <c r="G907" s="112" t="s">
        <v>20</v>
      </c>
      <c r="H907" s="154" t="s">
        <v>269</v>
      </c>
      <c r="I907" s="154" t="s">
        <v>268</v>
      </c>
      <c r="J907" s="154" t="s">
        <v>262</v>
      </c>
      <c r="K907" s="154" t="s">
        <v>374</v>
      </c>
      <c r="L907" s="111" t="s">
        <v>261</v>
      </c>
      <c r="M907" s="111">
        <v>3</v>
      </c>
      <c r="N907" s="155">
        <v>43040</v>
      </c>
      <c r="O907" s="155">
        <v>43403</v>
      </c>
      <c r="P907" s="118">
        <f t="shared" si="267"/>
        <v>51.857142857142854</v>
      </c>
      <c r="Q907" s="111" t="s">
        <v>1985</v>
      </c>
      <c r="R907" s="111" t="s">
        <v>1739</v>
      </c>
      <c r="S907" s="111">
        <v>2</v>
      </c>
      <c r="T907" s="154" t="s">
        <v>1984</v>
      </c>
      <c r="U907" s="155"/>
      <c r="V907" s="121">
        <f t="shared" si="255"/>
        <v>-1446.7666666666667</v>
      </c>
      <c r="W907" s="122">
        <f t="shared" si="256"/>
        <v>66.666666666666657</v>
      </c>
      <c r="X907" s="123">
        <f t="shared" si="257"/>
        <v>34.571428571428562</v>
      </c>
      <c r="Y907" s="123">
        <f t="shared" si="258"/>
        <v>34.571428571428562</v>
      </c>
      <c r="Z907" s="123">
        <f t="shared" si="259"/>
        <v>51.857142857142854</v>
      </c>
      <c r="AA907" s="111"/>
      <c r="AB907" s="111" t="str">
        <f t="shared" si="252"/>
        <v>VENCIDA</v>
      </c>
      <c r="AC907" s="111" t="str">
        <f t="shared" si="253"/>
        <v>VENCIDO</v>
      </c>
      <c r="AD907" s="111" t="str">
        <f t="shared" si="254"/>
        <v>VENCIDA</v>
      </c>
      <c r="AE907" s="165" t="s">
        <v>118</v>
      </c>
      <c r="AF907" s="98" t="str">
        <f t="shared" si="260"/>
        <v>H24R15</v>
      </c>
      <c r="AG907" s="78">
        <f t="shared" si="261"/>
        <v>1</v>
      </c>
      <c r="AH907" s="78" t="str">
        <f t="shared" si="262"/>
        <v>H24R15 - 1</v>
      </c>
      <c r="AI907" s="92">
        <f t="shared" si="263"/>
        <v>1</v>
      </c>
      <c r="AJ907" s="92">
        <f t="shared" si="264"/>
        <v>1</v>
      </c>
      <c r="AK907" s="92" t="str">
        <f t="shared" si="265"/>
        <v>H24R15.</v>
      </c>
      <c r="AL907" s="92" t="str">
        <f t="shared" si="266"/>
        <v>H24R15</v>
      </c>
      <c r="AM907" s="85"/>
      <c r="AN907" s="85"/>
    </row>
    <row r="908" spans="1:40" s="2" customFormat="1" ht="291.95" customHeight="1" x14ac:dyDescent="0.2">
      <c r="A908" s="110">
        <f>IF(ISBLANK(F908),"",COUNTA($F$2:F908))</f>
        <v>693</v>
      </c>
      <c r="B908" s="111">
        <f t="shared" si="268"/>
        <v>907</v>
      </c>
      <c r="C908" s="111">
        <v>2016</v>
      </c>
      <c r="D908" s="111"/>
      <c r="E908" s="111" t="s">
        <v>2464</v>
      </c>
      <c r="F908" s="111" t="s">
        <v>2456</v>
      </c>
      <c r="G908" s="112" t="s">
        <v>20</v>
      </c>
      <c r="H908" s="154" t="s">
        <v>2483</v>
      </c>
      <c r="I908" s="154" t="s">
        <v>270</v>
      </c>
      <c r="J908" s="154" t="s">
        <v>263</v>
      </c>
      <c r="K908" s="154" t="s">
        <v>264</v>
      </c>
      <c r="L908" s="111" t="s">
        <v>8</v>
      </c>
      <c r="M908" s="111">
        <v>1</v>
      </c>
      <c r="N908" s="155">
        <v>43040</v>
      </c>
      <c r="O908" s="155">
        <v>43403</v>
      </c>
      <c r="P908" s="118">
        <f t="shared" si="267"/>
        <v>51.857142857142854</v>
      </c>
      <c r="Q908" s="111" t="s">
        <v>2538</v>
      </c>
      <c r="R908" s="111" t="s">
        <v>1739</v>
      </c>
      <c r="S908" s="111">
        <v>1</v>
      </c>
      <c r="T908" s="154" t="s">
        <v>2539</v>
      </c>
      <c r="U908" s="155">
        <v>45518</v>
      </c>
      <c r="V908" s="121">
        <f t="shared" si="255"/>
        <v>70.5</v>
      </c>
      <c r="W908" s="122">
        <f t="shared" si="256"/>
        <v>100</v>
      </c>
      <c r="X908" s="123">
        <f t="shared" si="257"/>
        <v>51.857142857142854</v>
      </c>
      <c r="Y908" s="123">
        <f t="shared" si="258"/>
        <v>51.857142857142854</v>
      </c>
      <c r="Z908" s="123">
        <f t="shared" si="259"/>
        <v>51.857142857142854</v>
      </c>
      <c r="AA908" s="111"/>
      <c r="AB908" s="111" t="str">
        <f t="shared" si="252"/>
        <v>CUMPLIDA</v>
      </c>
      <c r="AC908" s="111" t="str">
        <f t="shared" si="253"/>
        <v>CUMPLIDO</v>
      </c>
      <c r="AD908" s="111" t="str">
        <f t="shared" si="254"/>
        <v>CUMPLIDA PENDIENTE DE REVISIÓN DE LA CGR</v>
      </c>
      <c r="AE908" s="165" t="s">
        <v>118</v>
      </c>
      <c r="AF908" s="98" t="str">
        <f t="shared" si="260"/>
        <v>H25R15</v>
      </c>
      <c r="AG908" s="78">
        <f t="shared" si="261"/>
        <v>1</v>
      </c>
      <c r="AH908" s="78" t="str">
        <f t="shared" si="262"/>
        <v>H25R15 - 1</v>
      </c>
      <c r="AI908" s="92">
        <f t="shared" si="263"/>
        <v>5</v>
      </c>
      <c r="AJ908" s="92">
        <f t="shared" si="264"/>
        <v>5</v>
      </c>
      <c r="AK908" s="92" t="str">
        <f t="shared" si="265"/>
        <v>H25R15.</v>
      </c>
      <c r="AL908" s="92" t="str">
        <f t="shared" si="266"/>
        <v>H25R15</v>
      </c>
      <c r="AM908" s="85"/>
      <c r="AN908" s="85"/>
    </row>
    <row r="909" spans="1:40" s="2" customFormat="1" ht="291.95" customHeight="1" x14ac:dyDescent="0.2">
      <c r="A909" s="110">
        <f>IF(ISBLANK(F909),"",COUNTA($F$2:F909))</f>
        <v>694</v>
      </c>
      <c r="B909" s="111">
        <f t="shared" si="268"/>
        <v>908</v>
      </c>
      <c r="C909" s="111">
        <v>2016</v>
      </c>
      <c r="D909" s="111"/>
      <c r="E909" s="111" t="s">
        <v>637</v>
      </c>
      <c r="F909" s="111" t="s">
        <v>790</v>
      </c>
      <c r="G909" s="112" t="s">
        <v>20</v>
      </c>
      <c r="H909" s="154" t="s">
        <v>271</v>
      </c>
      <c r="I909" s="154" t="s">
        <v>272</v>
      </c>
      <c r="J909" s="154" t="s">
        <v>617</v>
      </c>
      <c r="K909" s="154" t="s">
        <v>375</v>
      </c>
      <c r="L909" s="111" t="s">
        <v>265</v>
      </c>
      <c r="M909" s="111">
        <v>10</v>
      </c>
      <c r="N909" s="155">
        <v>43040</v>
      </c>
      <c r="O909" s="155">
        <v>43403</v>
      </c>
      <c r="P909" s="118">
        <f t="shared" si="267"/>
        <v>51.857142857142854</v>
      </c>
      <c r="Q909" s="111" t="s">
        <v>1050</v>
      </c>
      <c r="R909" s="111" t="s">
        <v>1739</v>
      </c>
      <c r="S909" s="111">
        <v>10</v>
      </c>
      <c r="T909" s="154" t="s">
        <v>1407</v>
      </c>
      <c r="U909" s="155">
        <v>44774</v>
      </c>
      <c r="V909" s="121">
        <f t="shared" si="255"/>
        <v>45.7</v>
      </c>
      <c r="W909" s="122">
        <f t="shared" si="256"/>
        <v>100</v>
      </c>
      <c r="X909" s="123">
        <f t="shared" si="257"/>
        <v>51.857142857142854</v>
      </c>
      <c r="Y909" s="123">
        <f t="shared" si="258"/>
        <v>51.857142857142854</v>
      </c>
      <c r="Z909" s="123">
        <f t="shared" si="259"/>
        <v>51.857142857142854</v>
      </c>
      <c r="AA909" s="111"/>
      <c r="AB909" s="111" t="str">
        <f t="shared" si="252"/>
        <v>CUMPLIDA</v>
      </c>
      <c r="AC909" s="111" t="str">
        <f t="shared" si="253"/>
        <v>CUMPLIDO</v>
      </c>
      <c r="AD909" s="111" t="str">
        <f t="shared" si="254"/>
        <v>CUMPLIDA PENDIENTE DE REVISIÓN DE LA CGR</v>
      </c>
      <c r="AE909" s="165" t="s">
        <v>118</v>
      </c>
      <c r="AF909" s="98" t="str">
        <f t="shared" si="260"/>
        <v>H26R15</v>
      </c>
      <c r="AG909" s="78">
        <f t="shared" si="261"/>
        <v>1</v>
      </c>
      <c r="AH909" s="78" t="str">
        <f t="shared" si="262"/>
        <v>H26R15 - 1</v>
      </c>
      <c r="AI909" s="92">
        <f t="shared" si="263"/>
        <v>5</v>
      </c>
      <c r="AJ909" s="92">
        <f t="shared" si="264"/>
        <v>5</v>
      </c>
      <c r="AK909" s="92" t="str">
        <f t="shared" si="265"/>
        <v>H26R15.</v>
      </c>
      <c r="AL909" s="92" t="str">
        <f t="shared" si="266"/>
        <v>H26R15</v>
      </c>
      <c r="AM909" s="85"/>
      <c r="AN909" s="85"/>
    </row>
    <row r="910" spans="1:40" s="2" customFormat="1" ht="291.95" customHeight="1" x14ac:dyDescent="0.2">
      <c r="A910" s="110">
        <f>IF(ISBLANK(F910),"",COUNTA($F$2:F910))</f>
        <v>695</v>
      </c>
      <c r="B910" s="111">
        <f t="shared" si="268"/>
        <v>909</v>
      </c>
      <c r="C910" s="111">
        <v>2016</v>
      </c>
      <c r="D910" s="111"/>
      <c r="E910" s="111" t="s">
        <v>637</v>
      </c>
      <c r="F910" s="111" t="s">
        <v>409</v>
      </c>
      <c r="G910" s="112" t="s">
        <v>20</v>
      </c>
      <c r="H910" s="154" t="s">
        <v>273</v>
      </c>
      <c r="I910" s="154" t="s">
        <v>274</v>
      </c>
      <c r="J910" s="154" t="s">
        <v>802</v>
      </c>
      <c r="K910" s="154" t="s">
        <v>803</v>
      </c>
      <c r="L910" s="111" t="s">
        <v>804</v>
      </c>
      <c r="M910" s="111">
        <v>2</v>
      </c>
      <c r="N910" s="155">
        <v>44044</v>
      </c>
      <c r="O910" s="155">
        <v>44255</v>
      </c>
      <c r="P910" s="118">
        <f t="shared" si="267"/>
        <v>30.142857142857142</v>
      </c>
      <c r="Q910" s="111" t="s">
        <v>1050</v>
      </c>
      <c r="R910" s="111" t="s">
        <v>1739</v>
      </c>
      <c r="S910" s="111">
        <v>2</v>
      </c>
      <c r="T910" s="154" t="s">
        <v>796</v>
      </c>
      <c r="U910" s="155">
        <v>44192</v>
      </c>
      <c r="V910" s="121">
        <f t="shared" si="255"/>
        <v>-2.1</v>
      </c>
      <c r="W910" s="122">
        <f t="shared" si="256"/>
        <v>100</v>
      </c>
      <c r="X910" s="123">
        <f t="shared" si="257"/>
        <v>30.142857142857142</v>
      </c>
      <c r="Y910" s="123">
        <f t="shared" si="258"/>
        <v>30.142857142857142</v>
      </c>
      <c r="Z910" s="123">
        <f t="shared" si="259"/>
        <v>30.142857142857142</v>
      </c>
      <c r="AA910" s="111"/>
      <c r="AB910" s="111" t="str">
        <f t="shared" si="252"/>
        <v>CUMPLIDA</v>
      </c>
      <c r="AC910" s="111" t="str">
        <f t="shared" si="253"/>
        <v>CUMPLIDO</v>
      </c>
      <c r="AD910" s="111" t="str">
        <f t="shared" si="254"/>
        <v>CUMPLIDA PENDIENTE DE REVISIÓN DE LA CGR</v>
      </c>
      <c r="AE910" s="165" t="s">
        <v>118</v>
      </c>
      <c r="AF910" s="98" t="str">
        <f t="shared" si="260"/>
        <v>H27R15</v>
      </c>
      <c r="AG910" s="78">
        <f t="shared" si="261"/>
        <v>1</v>
      </c>
      <c r="AH910" s="78" t="str">
        <f t="shared" si="262"/>
        <v>H27R15 - 1</v>
      </c>
      <c r="AI910" s="92">
        <f t="shared" si="263"/>
        <v>5</v>
      </c>
      <c r="AJ910" s="92">
        <f t="shared" si="264"/>
        <v>5</v>
      </c>
      <c r="AK910" s="92" t="str">
        <f t="shared" si="265"/>
        <v>H27R15.</v>
      </c>
      <c r="AL910" s="92" t="str">
        <f t="shared" si="266"/>
        <v>H27R15</v>
      </c>
      <c r="AM910" s="85"/>
      <c r="AN910" s="85"/>
    </row>
    <row r="911" spans="1:40" s="2" customFormat="1" ht="291.95" customHeight="1" x14ac:dyDescent="0.2">
      <c r="A911" s="110">
        <f>IF(ISBLANK(F911),"",COUNTA($F$2:F911))</f>
        <v>696</v>
      </c>
      <c r="B911" s="111">
        <f t="shared" si="268"/>
        <v>910</v>
      </c>
      <c r="C911" s="111">
        <v>2016</v>
      </c>
      <c r="D911" s="111"/>
      <c r="E911" s="111" t="s">
        <v>408</v>
      </c>
      <c r="F911" s="111" t="s">
        <v>408</v>
      </c>
      <c r="G911" s="112" t="s">
        <v>20</v>
      </c>
      <c r="H911" s="154" t="s">
        <v>275</v>
      </c>
      <c r="I911" s="154" t="s">
        <v>276</v>
      </c>
      <c r="J911" s="154" t="s">
        <v>266</v>
      </c>
      <c r="K911" s="154" t="s">
        <v>267</v>
      </c>
      <c r="L911" s="111" t="s">
        <v>8</v>
      </c>
      <c r="M911" s="111">
        <v>2</v>
      </c>
      <c r="N911" s="155">
        <v>43040</v>
      </c>
      <c r="O911" s="155">
        <v>43403</v>
      </c>
      <c r="P911" s="118">
        <f t="shared" si="267"/>
        <v>51.857142857142854</v>
      </c>
      <c r="Q911" s="111" t="s">
        <v>1050</v>
      </c>
      <c r="R911" s="111" t="s">
        <v>1739</v>
      </c>
      <c r="S911" s="111">
        <v>2</v>
      </c>
      <c r="T911" s="154" t="s">
        <v>720</v>
      </c>
      <c r="U911" s="155"/>
      <c r="V911" s="121">
        <f t="shared" si="255"/>
        <v>-1446.7666666666667</v>
      </c>
      <c r="W911" s="122">
        <f t="shared" si="256"/>
        <v>100</v>
      </c>
      <c r="X911" s="123">
        <f t="shared" si="257"/>
        <v>51.857142857142854</v>
      </c>
      <c r="Y911" s="123">
        <f t="shared" si="258"/>
        <v>51.857142857142854</v>
      </c>
      <c r="Z911" s="123">
        <f t="shared" si="259"/>
        <v>51.857142857142854</v>
      </c>
      <c r="AA911" s="111"/>
      <c r="AB911" s="111" t="str">
        <f t="shared" si="252"/>
        <v>CUMPLIDA</v>
      </c>
      <c r="AC911" s="111" t="str">
        <f t="shared" si="253"/>
        <v>CUMPLIDO</v>
      </c>
      <c r="AD911" s="111" t="str">
        <f t="shared" si="254"/>
        <v>CUMPLIDA PENDIENTE DE REVISIÓN DE LA CGR</v>
      </c>
      <c r="AE911" s="165" t="s">
        <v>118</v>
      </c>
      <c r="AF911" s="98" t="str">
        <f t="shared" si="260"/>
        <v>H28R15</v>
      </c>
      <c r="AG911" s="78">
        <f t="shared" si="261"/>
        <v>1</v>
      </c>
      <c r="AH911" s="78" t="str">
        <f t="shared" si="262"/>
        <v>H28R15 - 1</v>
      </c>
      <c r="AI911" s="92">
        <f t="shared" si="263"/>
        <v>5</v>
      </c>
      <c r="AJ911" s="92">
        <f t="shared" si="264"/>
        <v>5</v>
      </c>
      <c r="AK911" s="92" t="str">
        <f t="shared" si="265"/>
        <v>H28R15.</v>
      </c>
      <c r="AL911" s="92" t="str">
        <f t="shared" si="266"/>
        <v>H28R15</v>
      </c>
      <c r="AM911" s="85"/>
      <c r="AN911" s="85"/>
    </row>
    <row r="912" spans="1:40" s="2" customFormat="1" ht="291.95" customHeight="1" x14ac:dyDescent="0.2">
      <c r="A912" s="110">
        <f>IF(ISBLANK(F912),"",COUNTA($F$2:F912))</f>
        <v>697</v>
      </c>
      <c r="B912" s="111">
        <f t="shared" si="268"/>
        <v>911</v>
      </c>
      <c r="C912" s="111">
        <v>2016</v>
      </c>
      <c r="D912" s="111"/>
      <c r="E912" s="111" t="s">
        <v>2474</v>
      </c>
      <c r="F912" s="111" t="s">
        <v>2459</v>
      </c>
      <c r="G912" s="112" t="s">
        <v>71</v>
      </c>
      <c r="H912" s="154" t="s">
        <v>485</v>
      </c>
      <c r="I912" s="154" t="s">
        <v>88</v>
      </c>
      <c r="J912" s="154" t="s">
        <v>723</v>
      </c>
      <c r="K912" s="154" t="s">
        <v>719</v>
      </c>
      <c r="L912" s="111" t="s">
        <v>714</v>
      </c>
      <c r="M912" s="111">
        <v>1</v>
      </c>
      <c r="N912" s="155">
        <v>43862</v>
      </c>
      <c r="O912" s="155">
        <v>43979</v>
      </c>
      <c r="P912" s="118">
        <f t="shared" si="267"/>
        <v>16.714285714285715</v>
      </c>
      <c r="Q912" s="111" t="s">
        <v>1058</v>
      </c>
      <c r="R912" s="111" t="s">
        <v>1821</v>
      </c>
      <c r="S912" s="111">
        <v>1</v>
      </c>
      <c r="T912" s="154" t="s">
        <v>1244</v>
      </c>
      <c r="U912" s="120">
        <v>44662</v>
      </c>
      <c r="V912" s="121">
        <f t="shared" si="255"/>
        <v>22.766666666666666</v>
      </c>
      <c r="W912" s="122">
        <f t="shared" si="256"/>
        <v>100</v>
      </c>
      <c r="X912" s="123">
        <f t="shared" si="257"/>
        <v>16.714285714285715</v>
      </c>
      <c r="Y912" s="123">
        <f t="shared" si="258"/>
        <v>16.714285714285715</v>
      </c>
      <c r="Z912" s="123">
        <f t="shared" si="259"/>
        <v>16.714285714285715</v>
      </c>
      <c r="AA912" s="111"/>
      <c r="AB912" s="111" t="str">
        <f t="shared" si="252"/>
        <v>CUMPLIDA</v>
      </c>
      <c r="AC912" s="111" t="str">
        <f t="shared" si="253"/>
        <v>CUMPLIDO</v>
      </c>
      <c r="AD912" s="111" t="str">
        <f t="shared" si="254"/>
        <v>CUMPLIDA PENDIENTE DE REVISIÓN DE LA CGR</v>
      </c>
      <c r="AE912" s="165" t="s">
        <v>118</v>
      </c>
      <c r="AF912" s="98" t="str">
        <f t="shared" si="260"/>
        <v>H32R15</v>
      </c>
      <c r="AG912" s="78">
        <f t="shared" si="261"/>
        <v>1</v>
      </c>
      <c r="AH912" s="78" t="str">
        <f t="shared" si="262"/>
        <v>H32R15 - 1</v>
      </c>
      <c r="AI912" s="92">
        <f t="shared" si="263"/>
        <v>5</v>
      </c>
      <c r="AJ912" s="92">
        <f t="shared" si="264"/>
        <v>5</v>
      </c>
      <c r="AK912" s="92" t="str">
        <f t="shared" si="265"/>
        <v>H32R15.</v>
      </c>
      <c r="AL912" s="92" t="str">
        <f t="shared" si="266"/>
        <v>H32R15</v>
      </c>
      <c r="AM912" s="85"/>
      <c r="AN912" s="85"/>
    </row>
    <row r="913" spans="1:40" s="2" customFormat="1" ht="291.95" customHeight="1" x14ac:dyDescent="0.2">
      <c r="A913" s="110">
        <f>IF(ISBLANK(F913),"",COUNTA($F$2:F913))</f>
        <v>698</v>
      </c>
      <c r="B913" s="111">
        <f t="shared" si="268"/>
        <v>912</v>
      </c>
      <c r="C913" s="111">
        <v>2016</v>
      </c>
      <c r="D913" s="111"/>
      <c r="E913" s="111" t="s">
        <v>637</v>
      </c>
      <c r="F913" s="111" t="s">
        <v>407</v>
      </c>
      <c r="G913" s="112" t="s">
        <v>71</v>
      </c>
      <c r="H913" s="154" t="s">
        <v>486</v>
      </c>
      <c r="I913" s="154" t="s">
        <v>377</v>
      </c>
      <c r="J913" s="154" t="s">
        <v>3372</v>
      </c>
      <c r="K913" s="154" t="s">
        <v>3373</v>
      </c>
      <c r="L913" s="111" t="s">
        <v>3374</v>
      </c>
      <c r="M913" s="111">
        <v>2</v>
      </c>
      <c r="N913" s="155">
        <v>45566</v>
      </c>
      <c r="O913" s="155">
        <v>45657</v>
      </c>
      <c r="P913" s="118">
        <f t="shared" si="267"/>
        <v>13</v>
      </c>
      <c r="Q913" s="110" t="s">
        <v>1053</v>
      </c>
      <c r="R913" s="145" t="s">
        <v>1734</v>
      </c>
      <c r="S913" s="111">
        <v>0</v>
      </c>
      <c r="T913" s="154" t="s">
        <v>3470</v>
      </c>
      <c r="U913" s="155"/>
      <c r="V913" s="121">
        <f t="shared" si="255"/>
        <v>-1521.9</v>
      </c>
      <c r="W913" s="122">
        <f t="shared" si="256"/>
        <v>0</v>
      </c>
      <c r="X913" s="123">
        <f t="shared" si="257"/>
        <v>0</v>
      </c>
      <c r="Y913" s="123">
        <f t="shared" si="258"/>
        <v>0</v>
      </c>
      <c r="Z913" s="123">
        <f t="shared" si="259"/>
        <v>13</v>
      </c>
      <c r="AA913" s="111" t="s">
        <v>3366</v>
      </c>
      <c r="AB913" s="111" t="str">
        <f t="shared" si="252"/>
        <v>PRÓXIMA A VENCER</v>
      </c>
      <c r="AC913" s="111" t="str">
        <f t="shared" si="253"/>
        <v>PRÓXIMO A VENCER</v>
      </c>
      <c r="AD913" s="111" t="str">
        <f t="shared" si="254"/>
        <v>EN EJECUCIÓN</v>
      </c>
      <c r="AE913" s="165" t="s">
        <v>118</v>
      </c>
      <c r="AF913" s="98" t="str">
        <f t="shared" si="260"/>
        <v>H38R15</v>
      </c>
      <c r="AG913" s="78">
        <f t="shared" si="261"/>
        <v>1</v>
      </c>
      <c r="AH913" s="78" t="str">
        <f t="shared" si="262"/>
        <v>H38R15 - 1</v>
      </c>
      <c r="AI913" s="92">
        <f t="shared" si="263"/>
        <v>2</v>
      </c>
      <c r="AJ913" s="92">
        <f t="shared" si="264"/>
        <v>2</v>
      </c>
      <c r="AK913" s="92" t="str">
        <f t="shared" si="265"/>
        <v>H38R15.</v>
      </c>
      <c r="AL913" s="92" t="str">
        <f t="shared" si="266"/>
        <v>H38R15</v>
      </c>
      <c r="AM913" s="85"/>
      <c r="AN913" s="85"/>
    </row>
    <row r="914" spans="1:40" s="2" customFormat="1" ht="291.95" customHeight="1" x14ac:dyDescent="0.2">
      <c r="A914" s="110">
        <f>IF(ISBLANK(F914),"",COUNTA($F$2:F914))</f>
        <v>699</v>
      </c>
      <c r="B914" s="111">
        <f t="shared" si="268"/>
        <v>913</v>
      </c>
      <c r="C914" s="111">
        <v>2016</v>
      </c>
      <c r="D914" s="111"/>
      <c r="E914" s="111" t="s">
        <v>637</v>
      </c>
      <c r="F914" s="111" t="s">
        <v>407</v>
      </c>
      <c r="G914" s="112" t="s">
        <v>24</v>
      </c>
      <c r="H914" s="154" t="s">
        <v>376</v>
      </c>
      <c r="I914" s="154" t="s">
        <v>378</v>
      </c>
      <c r="J914" s="154" t="s">
        <v>383</v>
      </c>
      <c r="K914" s="154" t="s">
        <v>384</v>
      </c>
      <c r="L914" s="111" t="s">
        <v>7</v>
      </c>
      <c r="M914" s="111">
        <v>1</v>
      </c>
      <c r="N914" s="155">
        <v>43040</v>
      </c>
      <c r="O914" s="155">
        <v>43099</v>
      </c>
      <c r="P914" s="118">
        <f t="shared" si="267"/>
        <v>8.4285714285714288</v>
      </c>
      <c r="Q914" s="110" t="s">
        <v>1053</v>
      </c>
      <c r="R914" s="145" t="s">
        <v>1734</v>
      </c>
      <c r="S914" s="111">
        <v>1</v>
      </c>
      <c r="T914" s="154" t="s">
        <v>720</v>
      </c>
      <c r="U914" s="155"/>
      <c r="V914" s="121">
        <f t="shared" si="255"/>
        <v>-1436.6333333333334</v>
      </c>
      <c r="W914" s="122">
        <f t="shared" si="256"/>
        <v>100</v>
      </c>
      <c r="X914" s="123">
        <f t="shared" si="257"/>
        <v>8.4285714285714288</v>
      </c>
      <c r="Y914" s="123">
        <f t="shared" si="258"/>
        <v>8.4285714285714288</v>
      </c>
      <c r="Z914" s="123">
        <f t="shared" si="259"/>
        <v>8.4285714285714288</v>
      </c>
      <c r="AA914" s="111"/>
      <c r="AB914" s="111" t="str">
        <f t="shared" si="252"/>
        <v>CUMPLIDA</v>
      </c>
      <c r="AC914" s="111" t="str">
        <f t="shared" si="253"/>
        <v>CUMPLIDO</v>
      </c>
      <c r="AD914" s="111" t="str">
        <f t="shared" si="254"/>
        <v>CUMPLIDA PENDIENTE DE REVISIÓN DE LA CGR</v>
      </c>
      <c r="AE914" s="165" t="s">
        <v>118</v>
      </c>
      <c r="AF914" s="98" t="str">
        <f t="shared" si="260"/>
        <v>H39R15</v>
      </c>
      <c r="AG914" s="78">
        <f t="shared" si="261"/>
        <v>1</v>
      </c>
      <c r="AH914" s="78" t="str">
        <f t="shared" si="262"/>
        <v>H39R15 - 1</v>
      </c>
      <c r="AI914" s="92">
        <f t="shared" si="263"/>
        <v>5</v>
      </c>
      <c r="AJ914" s="92">
        <f t="shared" si="264"/>
        <v>5</v>
      </c>
      <c r="AK914" s="92" t="str">
        <f t="shared" si="265"/>
        <v>H39R15.</v>
      </c>
      <c r="AL914" s="92" t="str">
        <f t="shared" si="266"/>
        <v>H39R15</v>
      </c>
      <c r="AM914" s="85"/>
      <c r="AN914" s="85"/>
    </row>
    <row r="915" spans="1:40" s="2" customFormat="1" ht="291.95" customHeight="1" x14ac:dyDescent="0.2">
      <c r="A915" s="110">
        <f>IF(ISBLANK(F915),"",COUNTA($F$2:F915))</f>
        <v>700</v>
      </c>
      <c r="B915" s="111">
        <f t="shared" si="268"/>
        <v>914</v>
      </c>
      <c r="C915" s="111">
        <v>2016</v>
      </c>
      <c r="D915" s="111"/>
      <c r="E915" s="111" t="s">
        <v>408</v>
      </c>
      <c r="F915" s="111" t="s">
        <v>408</v>
      </c>
      <c r="G915" s="112" t="s">
        <v>15</v>
      </c>
      <c r="H915" s="154" t="s">
        <v>379</v>
      </c>
      <c r="I915" s="154" t="s">
        <v>380</v>
      </c>
      <c r="J915" s="154" t="s">
        <v>339</v>
      </c>
      <c r="K915" s="154" t="s">
        <v>340</v>
      </c>
      <c r="L915" s="111" t="s">
        <v>8</v>
      </c>
      <c r="M915" s="111">
        <v>1</v>
      </c>
      <c r="N915" s="155">
        <v>43040</v>
      </c>
      <c r="O915" s="155">
        <v>43099</v>
      </c>
      <c r="P915" s="118">
        <f t="shared" si="267"/>
        <v>8.4285714285714288</v>
      </c>
      <c r="Q915" s="111" t="s">
        <v>1055</v>
      </c>
      <c r="R915" s="145" t="s">
        <v>1734</v>
      </c>
      <c r="S915" s="111">
        <v>1</v>
      </c>
      <c r="T915" s="154" t="s">
        <v>720</v>
      </c>
      <c r="U915" s="155"/>
      <c r="V915" s="121">
        <f t="shared" si="255"/>
        <v>-1436.6333333333334</v>
      </c>
      <c r="W915" s="122">
        <f t="shared" si="256"/>
        <v>100</v>
      </c>
      <c r="X915" s="123">
        <f t="shared" si="257"/>
        <v>8.4285714285714288</v>
      </c>
      <c r="Y915" s="123">
        <f t="shared" si="258"/>
        <v>8.4285714285714288</v>
      </c>
      <c r="Z915" s="123">
        <f t="shared" si="259"/>
        <v>8.4285714285714288</v>
      </c>
      <c r="AA915" s="111"/>
      <c r="AB915" s="111" t="str">
        <f t="shared" si="252"/>
        <v>CUMPLIDA</v>
      </c>
      <c r="AC915" s="111" t="str">
        <f t="shared" si="253"/>
        <v>CUMPLIDO</v>
      </c>
      <c r="AD915" s="111" t="str">
        <f t="shared" si="254"/>
        <v>CUMPLIDA PENDIENTE DE REVISIÓN DE LA CGR</v>
      </c>
      <c r="AE915" s="165" t="s">
        <v>118</v>
      </c>
      <c r="AF915" s="98" t="str">
        <f t="shared" si="260"/>
        <v>H43R15</v>
      </c>
      <c r="AG915" s="78">
        <f t="shared" si="261"/>
        <v>1</v>
      </c>
      <c r="AH915" s="78" t="str">
        <f t="shared" si="262"/>
        <v>H43R15 - 1</v>
      </c>
      <c r="AI915" s="92">
        <f t="shared" si="263"/>
        <v>5</v>
      </c>
      <c r="AJ915" s="92">
        <f t="shared" si="264"/>
        <v>5</v>
      </c>
      <c r="AK915" s="92" t="str">
        <f t="shared" si="265"/>
        <v>H43R15.</v>
      </c>
      <c r="AL915" s="92" t="str">
        <f t="shared" si="266"/>
        <v>H43R15</v>
      </c>
      <c r="AM915" s="85"/>
      <c r="AN915" s="85"/>
    </row>
    <row r="916" spans="1:40" s="2" customFormat="1" ht="291.95" customHeight="1" x14ac:dyDescent="0.2">
      <c r="A916" s="110">
        <f>IF(ISBLANK(F916),"",COUNTA($F$2:F916))</f>
        <v>701</v>
      </c>
      <c r="B916" s="111">
        <f t="shared" si="268"/>
        <v>915</v>
      </c>
      <c r="C916" s="111">
        <v>2016</v>
      </c>
      <c r="D916" s="111"/>
      <c r="E916" s="111" t="s">
        <v>408</v>
      </c>
      <c r="F916" s="111" t="s">
        <v>408</v>
      </c>
      <c r="G916" s="112" t="s">
        <v>89</v>
      </c>
      <c r="H916" s="154" t="s">
        <v>343</v>
      </c>
      <c r="I916" s="154" t="s">
        <v>90</v>
      </c>
      <c r="J916" s="154" t="s">
        <v>342</v>
      </c>
      <c r="K916" s="154" t="s">
        <v>341</v>
      </c>
      <c r="L916" s="111" t="s">
        <v>7</v>
      </c>
      <c r="M916" s="111">
        <v>1</v>
      </c>
      <c r="N916" s="155">
        <v>43040</v>
      </c>
      <c r="O916" s="155">
        <v>43099</v>
      </c>
      <c r="P916" s="118">
        <f t="shared" si="267"/>
        <v>8.4285714285714288</v>
      </c>
      <c r="Q916" s="111" t="s">
        <v>1055</v>
      </c>
      <c r="R916" s="145" t="s">
        <v>1734</v>
      </c>
      <c r="S916" s="111">
        <v>1</v>
      </c>
      <c r="T916" s="154" t="s">
        <v>720</v>
      </c>
      <c r="U916" s="155">
        <v>45471</v>
      </c>
      <c r="V916" s="121">
        <f t="shared" si="255"/>
        <v>79.066666666666663</v>
      </c>
      <c r="W916" s="122">
        <f t="shared" si="256"/>
        <v>100</v>
      </c>
      <c r="X916" s="123">
        <f t="shared" si="257"/>
        <v>8.4285714285714288</v>
      </c>
      <c r="Y916" s="123">
        <f t="shared" si="258"/>
        <v>8.4285714285714288</v>
      </c>
      <c r="Z916" s="123">
        <f t="shared" si="259"/>
        <v>8.4285714285714288</v>
      </c>
      <c r="AA916" s="111"/>
      <c r="AB916" s="111" t="str">
        <f t="shared" si="252"/>
        <v>CUMPLIDA</v>
      </c>
      <c r="AC916" s="111" t="str">
        <f t="shared" si="253"/>
        <v>CUMPLIDO</v>
      </c>
      <c r="AD916" s="111" t="str">
        <f t="shared" si="254"/>
        <v>CUMPLIDA PENDIENTE DE REVISIÓN DE LA CGR</v>
      </c>
      <c r="AE916" s="165" t="s">
        <v>118</v>
      </c>
      <c r="AF916" s="98" t="str">
        <f t="shared" si="260"/>
        <v>H50R15</v>
      </c>
      <c r="AG916" s="78">
        <f t="shared" si="261"/>
        <v>1</v>
      </c>
      <c r="AH916" s="78" t="str">
        <f t="shared" si="262"/>
        <v>H50R15 - 1</v>
      </c>
      <c r="AI916" s="92">
        <f t="shared" si="263"/>
        <v>5</v>
      </c>
      <c r="AJ916" s="92">
        <f t="shared" si="264"/>
        <v>5</v>
      </c>
      <c r="AK916" s="92" t="str">
        <f t="shared" si="265"/>
        <v>H50R15.</v>
      </c>
      <c r="AL916" s="92" t="str">
        <f t="shared" si="266"/>
        <v>H50R15</v>
      </c>
      <c r="AM916" s="85"/>
      <c r="AN916" s="85"/>
    </row>
    <row r="917" spans="1:40" s="2" customFormat="1" ht="291.95" customHeight="1" x14ac:dyDescent="0.2">
      <c r="A917" s="110">
        <f>IF(ISBLANK(F917),"",COUNTA($F$2:F917))</f>
        <v>702</v>
      </c>
      <c r="B917" s="111">
        <f t="shared" si="268"/>
        <v>916</v>
      </c>
      <c r="C917" s="111">
        <v>2016</v>
      </c>
      <c r="D917" s="111"/>
      <c r="E917" s="111" t="s">
        <v>408</v>
      </c>
      <c r="F917" s="111" t="s">
        <v>408</v>
      </c>
      <c r="G917" s="112" t="s">
        <v>71</v>
      </c>
      <c r="H917" s="154" t="s">
        <v>381</v>
      </c>
      <c r="I917" s="154" t="s">
        <v>344</v>
      </c>
      <c r="J917" s="154" t="s">
        <v>2087</v>
      </c>
      <c r="K917" s="154" t="s">
        <v>2088</v>
      </c>
      <c r="L917" s="111" t="s">
        <v>2086</v>
      </c>
      <c r="M917" s="111">
        <v>1</v>
      </c>
      <c r="N917" s="155">
        <v>45177</v>
      </c>
      <c r="O917" s="155">
        <v>45229</v>
      </c>
      <c r="P917" s="118">
        <f t="shared" si="267"/>
        <v>7.4285714285714288</v>
      </c>
      <c r="Q917" s="111" t="s">
        <v>1055</v>
      </c>
      <c r="R917" s="111" t="s">
        <v>1734</v>
      </c>
      <c r="S917" s="111">
        <v>1</v>
      </c>
      <c r="T917" s="119" t="s">
        <v>2105</v>
      </c>
      <c r="U917" s="155">
        <v>45390</v>
      </c>
      <c r="V917" s="121">
        <f t="shared" si="255"/>
        <v>5.3666666666666663</v>
      </c>
      <c r="W917" s="122">
        <f t="shared" si="256"/>
        <v>100</v>
      </c>
      <c r="X917" s="123">
        <f t="shared" si="257"/>
        <v>7.4285714285714288</v>
      </c>
      <c r="Y917" s="123">
        <f t="shared" si="258"/>
        <v>7.4285714285714288</v>
      </c>
      <c r="Z917" s="123">
        <f t="shared" si="259"/>
        <v>7.4285714285714288</v>
      </c>
      <c r="AA917" s="111"/>
      <c r="AB917" s="111" t="str">
        <f t="shared" si="252"/>
        <v>CUMPLIDA</v>
      </c>
      <c r="AC917" s="111" t="str">
        <f t="shared" si="253"/>
        <v>CUMPLIDO</v>
      </c>
      <c r="AD917" s="111" t="str">
        <f t="shared" si="254"/>
        <v>CUMPLIDA PENDIENTE DE REVISIÓN DE LA CGR</v>
      </c>
      <c r="AE917" s="165" t="s">
        <v>118</v>
      </c>
      <c r="AF917" s="98" t="str">
        <f t="shared" si="260"/>
        <v>H51R15</v>
      </c>
      <c r="AG917" s="78">
        <f t="shared" si="261"/>
        <v>1</v>
      </c>
      <c r="AH917" s="78" t="str">
        <f t="shared" si="262"/>
        <v>H51R15 - 1</v>
      </c>
      <c r="AI917" s="92">
        <f t="shared" si="263"/>
        <v>5</v>
      </c>
      <c r="AJ917" s="92">
        <f t="shared" si="264"/>
        <v>5</v>
      </c>
      <c r="AK917" s="92" t="str">
        <f t="shared" si="265"/>
        <v>H51R15.</v>
      </c>
      <c r="AL917" s="92" t="str">
        <f t="shared" si="266"/>
        <v>H51R15</v>
      </c>
      <c r="AM917" s="85"/>
      <c r="AN917" s="85"/>
    </row>
    <row r="918" spans="1:40" s="2" customFormat="1" ht="291.95" customHeight="1" x14ac:dyDescent="0.2">
      <c r="A918" s="110">
        <f>IF(ISBLANK(F918),"",COUNTA($F$2:F918))</f>
        <v>703</v>
      </c>
      <c r="B918" s="111">
        <f t="shared" si="268"/>
        <v>917</v>
      </c>
      <c r="C918" s="111">
        <v>2016</v>
      </c>
      <c r="D918" s="111"/>
      <c r="E918" s="111" t="s">
        <v>2463</v>
      </c>
      <c r="F918" s="111" t="s">
        <v>2463</v>
      </c>
      <c r="G918" s="112" t="s">
        <v>91</v>
      </c>
      <c r="H918" s="154" t="s">
        <v>220</v>
      </c>
      <c r="I918" s="154" t="s">
        <v>92</v>
      </c>
      <c r="J918" s="154" t="s">
        <v>217</v>
      </c>
      <c r="K918" s="154" t="s">
        <v>218</v>
      </c>
      <c r="L918" s="111" t="s">
        <v>219</v>
      </c>
      <c r="M918" s="111">
        <v>3</v>
      </c>
      <c r="N918" s="155">
        <v>43040</v>
      </c>
      <c r="O918" s="155">
        <v>43342</v>
      </c>
      <c r="P918" s="118">
        <f t="shared" si="267"/>
        <v>43.142857142857146</v>
      </c>
      <c r="Q918" s="111" t="s">
        <v>210</v>
      </c>
      <c r="R918" s="111" t="s">
        <v>1701</v>
      </c>
      <c r="S918" s="111">
        <v>3</v>
      </c>
      <c r="T918" s="154" t="s">
        <v>720</v>
      </c>
      <c r="U918" s="155"/>
      <c r="V918" s="121">
        <f t="shared" si="255"/>
        <v>-1444.7333333333333</v>
      </c>
      <c r="W918" s="122">
        <f t="shared" si="256"/>
        <v>100</v>
      </c>
      <c r="X918" s="123">
        <f t="shared" si="257"/>
        <v>43.142857142857146</v>
      </c>
      <c r="Y918" s="123">
        <f t="shared" si="258"/>
        <v>43.142857142857146</v>
      </c>
      <c r="Z918" s="123">
        <f t="shared" si="259"/>
        <v>43.142857142857146</v>
      </c>
      <c r="AA918" s="111"/>
      <c r="AB918" s="111" t="str">
        <f t="shared" si="252"/>
        <v>CUMPLIDA</v>
      </c>
      <c r="AC918" s="111" t="str">
        <f t="shared" si="253"/>
        <v>CUMPLIDO</v>
      </c>
      <c r="AD918" s="111" t="str">
        <f t="shared" si="254"/>
        <v>CUMPLIDA PENDIENTE DE REVISIÓN DE LA CGR</v>
      </c>
      <c r="AE918" s="165" t="s">
        <v>118</v>
      </c>
      <c r="AF918" s="98" t="str">
        <f t="shared" si="260"/>
        <v>H52R15</v>
      </c>
      <c r="AG918" s="78">
        <f t="shared" si="261"/>
        <v>1</v>
      </c>
      <c r="AH918" s="78" t="str">
        <f t="shared" si="262"/>
        <v>H52R15 - 1</v>
      </c>
      <c r="AI918" s="92">
        <f t="shared" si="263"/>
        <v>5</v>
      </c>
      <c r="AJ918" s="92">
        <f t="shared" si="264"/>
        <v>5</v>
      </c>
      <c r="AK918" s="92" t="str">
        <f t="shared" si="265"/>
        <v>H52R15.</v>
      </c>
      <c r="AL918" s="92" t="str">
        <f t="shared" si="266"/>
        <v>H52R15</v>
      </c>
      <c r="AM918" s="85"/>
      <c r="AN918" s="85"/>
    </row>
    <row r="919" spans="1:40" s="2" customFormat="1" ht="291.95" customHeight="1" x14ac:dyDescent="0.2">
      <c r="A919" s="110">
        <f>IF(ISBLANK(F919),"",COUNTA($F$2:F919))</f>
        <v>704</v>
      </c>
      <c r="B919" s="111">
        <f t="shared" si="268"/>
        <v>918</v>
      </c>
      <c r="C919" s="111">
        <v>2016</v>
      </c>
      <c r="D919" s="111"/>
      <c r="E919" s="111" t="s">
        <v>408</v>
      </c>
      <c r="F919" s="111" t="s">
        <v>408</v>
      </c>
      <c r="G919" s="112" t="s">
        <v>19</v>
      </c>
      <c r="H919" s="154" t="s">
        <v>93</v>
      </c>
      <c r="I919" s="154" t="s">
        <v>94</v>
      </c>
      <c r="J919" s="154" t="s">
        <v>186</v>
      </c>
      <c r="K919" s="154" t="s">
        <v>187</v>
      </c>
      <c r="L919" s="180" t="s">
        <v>39</v>
      </c>
      <c r="M919" s="180">
        <v>3</v>
      </c>
      <c r="N919" s="181">
        <v>43040</v>
      </c>
      <c r="O919" s="181">
        <v>43342</v>
      </c>
      <c r="P919" s="118">
        <f t="shared" si="267"/>
        <v>43.142857142857146</v>
      </c>
      <c r="Q919" s="111" t="s">
        <v>1048</v>
      </c>
      <c r="R919" s="111" t="s">
        <v>1734</v>
      </c>
      <c r="S919" s="111">
        <v>3</v>
      </c>
      <c r="T919" s="154" t="s">
        <v>720</v>
      </c>
      <c r="U919" s="155"/>
      <c r="V919" s="121">
        <f t="shared" si="255"/>
        <v>-1444.7333333333333</v>
      </c>
      <c r="W919" s="122">
        <f t="shared" si="256"/>
        <v>100</v>
      </c>
      <c r="X919" s="123">
        <f t="shared" si="257"/>
        <v>43.142857142857146</v>
      </c>
      <c r="Y919" s="123">
        <f t="shared" si="258"/>
        <v>43.142857142857146</v>
      </c>
      <c r="Z919" s="123">
        <f t="shared" si="259"/>
        <v>43.142857142857146</v>
      </c>
      <c r="AA919" s="111"/>
      <c r="AB919" s="111" t="str">
        <f t="shared" si="252"/>
        <v>CUMPLIDA</v>
      </c>
      <c r="AC919" s="111" t="str">
        <f t="shared" si="253"/>
        <v>CUMPLIDO</v>
      </c>
      <c r="AD919" s="111" t="str">
        <f t="shared" si="254"/>
        <v>CUMPLIDA PENDIENTE DE REVISIÓN DE LA CGR</v>
      </c>
      <c r="AE919" s="165" t="s">
        <v>118</v>
      </c>
      <c r="AF919" s="98" t="str">
        <f t="shared" si="260"/>
        <v>H53R15</v>
      </c>
      <c r="AG919" s="78">
        <f t="shared" si="261"/>
        <v>1</v>
      </c>
      <c r="AH919" s="78" t="str">
        <f t="shared" si="262"/>
        <v>H53R15 - 1</v>
      </c>
      <c r="AI919" s="92">
        <f t="shared" si="263"/>
        <v>5</v>
      </c>
      <c r="AJ919" s="92">
        <f t="shared" si="264"/>
        <v>5</v>
      </c>
      <c r="AK919" s="92" t="str">
        <f t="shared" si="265"/>
        <v>H53R15</v>
      </c>
      <c r="AL919" s="92" t="str">
        <f t="shared" si="266"/>
        <v>H53R15</v>
      </c>
      <c r="AM919" s="85"/>
      <c r="AN919" s="85"/>
    </row>
    <row r="920" spans="1:40" s="2" customFormat="1" ht="291.95" customHeight="1" x14ac:dyDescent="0.2">
      <c r="A920" s="110">
        <f>IF(ISBLANK(F920),"",COUNTA($F$2:F920))</f>
        <v>705</v>
      </c>
      <c r="B920" s="111">
        <f t="shared" si="268"/>
        <v>919</v>
      </c>
      <c r="C920" s="111">
        <v>2016</v>
      </c>
      <c r="D920" s="111"/>
      <c r="E920" s="111" t="s">
        <v>408</v>
      </c>
      <c r="F920" s="111" t="s">
        <v>408</v>
      </c>
      <c r="G920" s="112" t="s">
        <v>14</v>
      </c>
      <c r="H920" s="154" t="s">
        <v>346</v>
      </c>
      <c r="I920" s="154" t="s">
        <v>345</v>
      </c>
      <c r="J920" s="154" t="s">
        <v>3372</v>
      </c>
      <c r="K920" s="154" t="s">
        <v>3373</v>
      </c>
      <c r="L920" s="111" t="s">
        <v>3374</v>
      </c>
      <c r="M920" s="111">
        <v>2</v>
      </c>
      <c r="N920" s="155">
        <v>45566</v>
      </c>
      <c r="O920" s="155">
        <v>45657</v>
      </c>
      <c r="P920" s="118">
        <f t="shared" si="267"/>
        <v>13</v>
      </c>
      <c r="Q920" s="111" t="s">
        <v>1055</v>
      </c>
      <c r="R920" s="145" t="s">
        <v>1734</v>
      </c>
      <c r="S920" s="111">
        <v>0</v>
      </c>
      <c r="T920" s="154" t="s">
        <v>3470</v>
      </c>
      <c r="U920" s="155"/>
      <c r="V920" s="121">
        <f t="shared" si="255"/>
        <v>-1521.9</v>
      </c>
      <c r="W920" s="122">
        <f t="shared" si="256"/>
        <v>0</v>
      </c>
      <c r="X920" s="123">
        <f t="shared" si="257"/>
        <v>0</v>
      </c>
      <c r="Y920" s="123">
        <f t="shared" si="258"/>
        <v>0</v>
      </c>
      <c r="Z920" s="123">
        <f t="shared" si="259"/>
        <v>13</v>
      </c>
      <c r="AA920" s="111" t="s">
        <v>3366</v>
      </c>
      <c r="AB920" s="111" t="str">
        <f t="shared" si="252"/>
        <v>PRÓXIMA A VENCER</v>
      </c>
      <c r="AC920" s="111" t="str">
        <f t="shared" si="253"/>
        <v>PRÓXIMO A VENCER</v>
      </c>
      <c r="AD920" s="111" t="str">
        <f t="shared" si="254"/>
        <v>EN EJECUCIÓN</v>
      </c>
      <c r="AE920" s="165" t="s">
        <v>118</v>
      </c>
      <c r="AF920" s="98" t="str">
        <f t="shared" si="260"/>
        <v>H55R15</v>
      </c>
      <c r="AG920" s="78">
        <f t="shared" si="261"/>
        <v>1</v>
      </c>
      <c r="AH920" s="78" t="str">
        <f t="shared" si="262"/>
        <v>H55R15 - 1</v>
      </c>
      <c r="AI920" s="92">
        <f t="shared" si="263"/>
        <v>2</v>
      </c>
      <c r="AJ920" s="92">
        <f t="shared" si="264"/>
        <v>2</v>
      </c>
      <c r="AK920" s="92" t="str">
        <f t="shared" si="265"/>
        <v>H55R15.</v>
      </c>
      <c r="AL920" s="92" t="str">
        <f t="shared" si="266"/>
        <v>H55R15</v>
      </c>
      <c r="AM920" s="85"/>
      <c r="AN920" s="85"/>
    </row>
    <row r="921" spans="1:40" s="2" customFormat="1" ht="291.95" customHeight="1" x14ac:dyDescent="0.2">
      <c r="A921" s="110">
        <f>IF(ISBLANK(F921),"",COUNTA($F$2:F921))</f>
        <v>706</v>
      </c>
      <c r="B921" s="111">
        <f t="shared" si="268"/>
        <v>920</v>
      </c>
      <c r="C921" s="111">
        <v>2016</v>
      </c>
      <c r="D921" s="111"/>
      <c r="E921" s="111" t="s">
        <v>637</v>
      </c>
      <c r="F921" s="111" t="s">
        <v>407</v>
      </c>
      <c r="G921" s="112" t="s">
        <v>95</v>
      </c>
      <c r="H921" s="154" t="s">
        <v>347</v>
      </c>
      <c r="I921" s="154" t="s">
        <v>96</v>
      </c>
      <c r="J921" s="154" t="s">
        <v>356</v>
      </c>
      <c r="K921" s="154" t="s">
        <v>358</v>
      </c>
      <c r="L921" s="111" t="s">
        <v>357</v>
      </c>
      <c r="M921" s="111">
        <v>6</v>
      </c>
      <c r="N921" s="155">
        <v>43040</v>
      </c>
      <c r="O921" s="155">
        <v>43251</v>
      </c>
      <c r="P921" s="118">
        <f t="shared" si="267"/>
        <v>30.142857142857142</v>
      </c>
      <c r="Q921" s="111" t="s">
        <v>231</v>
      </c>
      <c r="R921" s="145" t="s">
        <v>1701</v>
      </c>
      <c r="S921" s="111">
        <v>6</v>
      </c>
      <c r="T921" s="154" t="s">
        <v>720</v>
      </c>
      <c r="U921" s="155"/>
      <c r="V921" s="121">
        <f t="shared" si="255"/>
        <v>-1441.7</v>
      </c>
      <c r="W921" s="122">
        <f t="shared" si="256"/>
        <v>100</v>
      </c>
      <c r="X921" s="123">
        <f t="shared" si="257"/>
        <v>30.142857142857142</v>
      </c>
      <c r="Y921" s="123">
        <f t="shared" si="258"/>
        <v>30.142857142857142</v>
      </c>
      <c r="Z921" s="123">
        <f t="shared" si="259"/>
        <v>30.142857142857142</v>
      </c>
      <c r="AA921" s="111"/>
      <c r="AB921" s="111" t="str">
        <f t="shared" si="252"/>
        <v>CUMPLIDA</v>
      </c>
      <c r="AC921" s="111" t="str">
        <f t="shared" si="253"/>
        <v>CUMPLIDO</v>
      </c>
      <c r="AD921" s="111" t="str">
        <f t="shared" si="254"/>
        <v>CUMPLIDA PENDIENTE DE REVISIÓN DE LA CGR</v>
      </c>
      <c r="AE921" s="165" t="s">
        <v>118</v>
      </c>
      <c r="AF921" s="98" t="str">
        <f t="shared" si="260"/>
        <v>H56R15</v>
      </c>
      <c r="AG921" s="78">
        <f t="shared" si="261"/>
        <v>1</v>
      </c>
      <c r="AH921" s="78" t="str">
        <f t="shared" si="262"/>
        <v>H56R15 - 1</v>
      </c>
      <c r="AI921" s="92">
        <f t="shared" si="263"/>
        <v>5</v>
      </c>
      <c r="AJ921" s="92">
        <f t="shared" si="264"/>
        <v>5</v>
      </c>
      <c r="AK921" s="92" t="str">
        <f t="shared" si="265"/>
        <v>H56R15.</v>
      </c>
      <c r="AL921" s="92" t="str">
        <f t="shared" si="266"/>
        <v>H56R15</v>
      </c>
      <c r="AM921" s="85"/>
      <c r="AN921" s="85"/>
    </row>
    <row r="922" spans="1:40" s="2" customFormat="1" ht="291.95" customHeight="1" x14ac:dyDescent="0.2">
      <c r="A922" s="110">
        <f>IF(ISBLANK(F922),"",COUNTA($F$2:F922))</f>
        <v>707</v>
      </c>
      <c r="B922" s="111">
        <f t="shared" si="268"/>
        <v>921</v>
      </c>
      <c r="C922" s="111">
        <v>2016</v>
      </c>
      <c r="D922" s="111"/>
      <c r="E922" s="111" t="s">
        <v>637</v>
      </c>
      <c r="F922" s="111" t="s">
        <v>409</v>
      </c>
      <c r="G922" s="112" t="s">
        <v>95</v>
      </c>
      <c r="H922" s="154" t="s">
        <v>487</v>
      </c>
      <c r="I922" s="154" t="s">
        <v>98</v>
      </c>
      <c r="J922" s="154" t="s">
        <v>1848</v>
      </c>
      <c r="K922" s="154" t="s">
        <v>1849</v>
      </c>
      <c r="L922" s="111" t="s">
        <v>1850</v>
      </c>
      <c r="M922" s="111">
        <v>2</v>
      </c>
      <c r="N922" s="155">
        <v>45139</v>
      </c>
      <c r="O922" s="155">
        <v>45474</v>
      </c>
      <c r="P922" s="118">
        <f t="shared" si="267"/>
        <v>47.857142857142854</v>
      </c>
      <c r="Q922" s="111" t="s">
        <v>1051</v>
      </c>
      <c r="R922" s="145" t="s">
        <v>1721</v>
      </c>
      <c r="S922" s="111">
        <v>2</v>
      </c>
      <c r="T922" s="146" t="s">
        <v>1853</v>
      </c>
      <c r="U922" s="155">
        <v>45481</v>
      </c>
      <c r="V922" s="121">
        <f t="shared" si="255"/>
        <v>0.23333333333333334</v>
      </c>
      <c r="W922" s="122">
        <f t="shared" si="256"/>
        <v>100</v>
      </c>
      <c r="X922" s="123">
        <f t="shared" si="257"/>
        <v>47.857142857142854</v>
      </c>
      <c r="Y922" s="123">
        <f t="shared" si="258"/>
        <v>47.857142857142854</v>
      </c>
      <c r="Z922" s="123">
        <f t="shared" si="259"/>
        <v>47.857142857142854</v>
      </c>
      <c r="AA922" s="111"/>
      <c r="AB922" s="111" t="str">
        <f t="shared" si="252"/>
        <v>CUMPLIDA</v>
      </c>
      <c r="AC922" s="111" t="str">
        <f t="shared" si="253"/>
        <v>CUMPLIDO</v>
      </c>
      <c r="AD922" s="111" t="str">
        <f t="shared" si="254"/>
        <v>CUMPLIDA PENDIENTE DE REVISIÓN DE LA CGR</v>
      </c>
      <c r="AE922" s="165" t="s">
        <v>118</v>
      </c>
      <c r="AF922" s="98" t="str">
        <f t="shared" si="260"/>
        <v>H61R15</v>
      </c>
      <c r="AG922" s="78">
        <f t="shared" si="261"/>
        <v>1</v>
      </c>
      <c r="AH922" s="78" t="str">
        <f t="shared" si="262"/>
        <v>H61R15 - 1</v>
      </c>
      <c r="AI922" s="92">
        <f t="shared" si="263"/>
        <v>5</v>
      </c>
      <c r="AJ922" s="92">
        <f t="shared" si="264"/>
        <v>5</v>
      </c>
      <c r="AK922" s="92" t="str">
        <f t="shared" si="265"/>
        <v>H61R15.</v>
      </c>
      <c r="AL922" s="92" t="str">
        <f t="shared" si="266"/>
        <v>H61R15</v>
      </c>
      <c r="AM922" s="85"/>
      <c r="AN922" s="85"/>
    </row>
    <row r="923" spans="1:40" s="2" customFormat="1" ht="291.95" customHeight="1" x14ac:dyDescent="0.2">
      <c r="A923" s="110">
        <f>IF(ISBLANK(F923),"",COUNTA($F$2:F923))</f>
        <v>708</v>
      </c>
      <c r="B923" s="111">
        <f t="shared" si="268"/>
        <v>922</v>
      </c>
      <c r="C923" s="111">
        <v>2016</v>
      </c>
      <c r="D923" s="111"/>
      <c r="E923" s="111" t="s">
        <v>637</v>
      </c>
      <c r="F923" s="111" t="s">
        <v>409</v>
      </c>
      <c r="G923" s="112" t="s">
        <v>71</v>
      </c>
      <c r="H923" s="154" t="s">
        <v>488</v>
      </c>
      <c r="I923" s="154" t="s">
        <v>99</v>
      </c>
      <c r="J923" s="154" t="s">
        <v>385</v>
      </c>
      <c r="K923" s="154" t="s">
        <v>386</v>
      </c>
      <c r="L923" s="154" t="s">
        <v>202</v>
      </c>
      <c r="M923" s="180">
        <v>16</v>
      </c>
      <c r="N923" s="155">
        <v>43040</v>
      </c>
      <c r="O923" s="155">
        <v>43403</v>
      </c>
      <c r="P923" s="118">
        <f t="shared" si="267"/>
        <v>51.857142857142854</v>
      </c>
      <c r="Q923" s="111" t="s">
        <v>1051</v>
      </c>
      <c r="R923" s="145" t="s">
        <v>1721</v>
      </c>
      <c r="S923" s="111">
        <v>16</v>
      </c>
      <c r="T923" s="154" t="s">
        <v>720</v>
      </c>
      <c r="U923" s="155">
        <v>44434</v>
      </c>
      <c r="V923" s="121">
        <f t="shared" si="255"/>
        <v>34.366666666666667</v>
      </c>
      <c r="W923" s="122">
        <f t="shared" si="256"/>
        <v>100</v>
      </c>
      <c r="X923" s="123">
        <f t="shared" si="257"/>
        <v>51.857142857142854</v>
      </c>
      <c r="Y923" s="123">
        <f t="shared" si="258"/>
        <v>51.857142857142854</v>
      </c>
      <c r="Z923" s="123">
        <f t="shared" si="259"/>
        <v>51.857142857142854</v>
      </c>
      <c r="AA923" s="111"/>
      <c r="AB923" s="111" t="str">
        <f t="shared" si="252"/>
        <v>CUMPLIDA</v>
      </c>
      <c r="AC923" s="111" t="str">
        <f t="shared" si="253"/>
        <v>CUMPLIDO</v>
      </c>
      <c r="AD923" s="111" t="str">
        <f t="shared" si="254"/>
        <v>CUMPLIDA PENDIENTE DE REVISIÓN DE LA CGR</v>
      </c>
      <c r="AE923" s="165" t="s">
        <v>118</v>
      </c>
      <c r="AF923" s="98" t="str">
        <f t="shared" si="260"/>
        <v>H62R15</v>
      </c>
      <c r="AG923" s="78">
        <f t="shared" si="261"/>
        <v>1</v>
      </c>
      <c r="AH923" s="78" t="str">
        <f t="shared" si="262"/>
        <v>H62R15 - 1</v>
      </c>
      <c r="AI923" s="92">
        <f t="shared" si="263"/>
        <v>5</v>
      </c>
      <c r="AJ923" s="92">
        <f t="shared" si="264"/>
        <v>5</v>
      </c>
      <c r="AK923" s="92" t="str">
        <f t="shared" si="265"/>
        <v>H62R15.</v>
      </c>
      <c r="AL923" s="92" t="str">
        <f t="shared" si="266"/>
        <v>H62R15</v>
      </c>
      <c r="AM923" s="85"/>
      <c r="AN923" s="85"/>
    </row>
    <row r="924" spans="1:40" s="2" customFormat="1" ht="291.95" customHeight="1" x14ac:dyDescent="0.2">
      <c r="A924" s="110">
        <f>IF(ISBLANK(F924),"",COUNTA($F$2:F924))</f>
        <v>709</v>
      </c>
      <c r="B924" s="111">
        <f t="shared" si="268"/>
        <v>923</v>
      </c>
      <c r="C924" s="111">
        <v>2016</v>
      </c>
      <c r="D924" s="111"/>
      <c r="E924" s="111" t="s">
        <v>408</v>
      </c>
      <c r="F924" s="111" t="s">
        <v>408</v>
      </c>
      <c r="G924" s="112" t="s">
        <v>71</v>
      </c>
      <c r="H924" s="154" t="s">
        <v>1020</v>
      </c>
      <c r="I924" s="154" t="s">
        <v>279</v>
      </c>
      <c r="J924" s="154" t="s">
        <v>1019</v>
      </c>
      <c r="K924" s="154" t="s">
        <v>1019</v>
      </c>
      <c r="L924" s="111" t="s">
        <v>1018</v>
      </c>
      <c r="M924" s="180">
        <v>1</v>
      </c>
      <c r="N924" s="155">
        <v>44407</v>
      </c>
      <c r="O924" s="155">
        <v>44561</v>
      </c>
      <c r="P924" s="118">
        <f t="shared" si="267"/>
        <v>22</v>
      </c>
      <c r="Q924" s="111" t="s">
        <v>1051</v>
      </c>
      <c r="R924" s="145" t="s">
        <v>1721</v>
      </c>
      <c r="S924" s="111">
        <v>1</v>
      </c>
      <c r="T924" s="154" t="s">
        <v>1010</v>
      </c>
      <c r="U924" s="155">
        <v>45400</v>
      </c>
      <c r="V924" s="121">
        <f t="shared" si="255"/>
        <v>27.966666666666665</v>
      </c>
      <c r="W924" s="122">
        <f t="shared" si="256"/>
        <v>100</v>
      </c>
      <c r="X924" s="123">
        <f t="shared" si="257"/>
        <v>22</v>
      </c>
      <c r="Y924" s="123">
        <f t="shared" si="258"/>
        <v>22</v>
      </c>
      <c r="Z924" s="123">
        <f t="shared" si="259"/>
        <v>22</v>
      </c>
      <c r="AA924" s="111"/>
      <c r="AB924" s="111" t="str">
        <f t="shared" si="252"/>
        <v>CUMPLIDA</v>
      </c>
      <c r="AC924" s="111" t="str">
        <f t="shared" si="253"/>
        <v>CUMPLIDO</v>
      </c>
      <c r="AD924" s="111" t="str">
        <f t="shared" si="254"/>
        <v>CUMPLIDA PENDIENTE DE REVISIÓN DE LA CGR</v>
      </c>
      <c r="AE924" s="165" t="s">
        <v>118</v>
      </c>
      <c r="AF924" s="98" t="str">
        <f t="shared" si="260"/>
        <v>H63R15</v>
      </c>
      <c r="AG924" s="78">
        <f t="shared" si="261"/>
        <v>1</v>
      </c>
      <c r="AH924" s="78" t="str">
        <f t="shared" si="262"/>
        <v>H63R15 - 1</v>
      </c>
      <c r="AI924" s="92">
        <f t="shared" si="263"/>
        <v>5</v>
      </c>
      <c r="AJ924" s="92">
        <f t="shared" si="264"/>
        <v>5</v>
      </c>
      <c r="AK924" s="92" t="str">
        <f t="shared" si="265"/>
        <v>H63R15.</v>
      </c>
      <c r="AL924" s="92" t="str">
        <f t="shared" si="266"/>
        <v>H63R15</v>
      </c>
      <c r="AM924" s="85"/>
      <c r="AN924" s="85"/>
    </row>
    <row r="925" spans="1:40" s="2" customFormat="1" ht="291.95" customHeight="1" x14ac:dyDescent="0.2">
      <c r="A925" s="110" t="str">
        <f>IF(ISBLANK(F925),"",COUNTA($F$2:F925))</f>
        <v/>
      </c>
      <c r="B925" s="111">
        <f t="shared" si="268"/>
        <v>924</v>
      </c>
      <c r="C925" s="111">
        <v>2016</v>
      </c>
      <c r="D925" s="111"/>
      <c r="E925" s="111"/>
      <c r="F925" s="111"/>
      <c r="G925" s="112" t="s">
        <v>71</v>
      </c>
      <c r="H925" s="154" t="s">
        <v>278</v>
      </c>
      <c r="I925" s="154" t="s">
        <v>137</v>
      </c>
      <c r="J925" s="154" t="s">
        <v>280</v>
      </c>
      <c r="K925" s="154" t="s">
        <v>277</v>
      </c>
      <c r="L925" s="111" t="s">
        <v>252</v>
      </c>
      <c r="M925" s="111">
        <v>3</v>
      </c>
      <c r="N925" s="155">
        <v>43040</v>
      </c>
      <c r="O925" s="155">
        <v>43403</v>
      </c>
      <c r="P925" s="118">
        <f t="shared" si="267"/>
        <v>51.857142857142854</v>
      </c>
      <c r="Q925" s="111" t="s">
        <v>1986</v>
      </c>
      <c r="R925" s="111" t="s">
        <v>1818</v>
      </c>
      <c r="S925" s="111">
        <v>3</v>
      </c>
      <c r="T925" s="154" t="s">
        <v>1987</v>
      </c>
      <c r="U925" s="155">
        <v>45546</v>
      </c>
      <c r="V925" s="121">
        <f t="shared" si="255"/>
        <v>71.433333333333337</v>
      </c>
      <c r="W925" s="122">
        <f t="shared" si="256"/>
        <v>100</v>
      </c>
      <c r="X925" s="123">
        <f t="shared" si="257"/>
        <v>51.857142857142854</v>
      </c>
      <c r="Y925" s="123">
        <f t="shared" si="258"/>
        <v>51.857142857142854</v>
      </c>
      <c r="Z925" s="123">
        <f t="shared" si="259"/>
        <v>51.857142857142854</v>
      </c>
      <c r="AA925" s="111"/>
      <c r="AB925" s="111" t="str">
        <f t="shared" si="252"/>
        <v>CUMPLIDA</v>
      </c>
      <c r="AC925" s="111" t="str">
        <f t="shared" si="253"/>
        <v/>
      </c>
      <c r="AD925" s="111" t="str">
        <f t="shared" si="254"/>
        <v>CUMPLIDA PENDIENTE DE REVISIÓN DE LA CGR</v>
      </c>
      <c r="AE925" s="165" t="s">
        <v>118</v>
      </c>
      <c r="AF925" s="98" t="str">
        <f t="shared" si="260"/>
        <v>H63R15</v>
      </c>
      <c r="AG925" s="78">
        <f t="shared" si="261"/>
        <v>2</v>
      </c>
      <c r="AH925" s="78" t="str">
        <f t="shared" si="262"/>
        <v>H63R15 - 2</v>
      </c>
      <c r="AI925" s="92">
        <f t="shared" si="263"/>
        <v>5</v>
      </c>
      <c r="AJ925" s="92">
        <f t="shared" si="264"/>
        <v>5</v>
      </c>
      <c r="AK925" s="92" t="str">
        <f t="shared" si="265"/>
        <v>H63R15.</v>
      </c>
      <c r="AL925" s="92" t="str">
        <f t="shared" si="266"/>
        <v>H63R15</v>
      </c>
      <c r="AM925" s="85"/>
      <c r="AN925" s="85"/>
    </row>
    <row r="926" spans="1:40" s="2" customFormat="1" ht="291.95" customHeight="1" x14ac:dyDescent="0.2">
      <c r="A926" s="110">
        <f>IF(ISBLANK(F926),"",COUNTA($F$2:F926))</f>
        <v>710</v>
      </c>
      <c r="B926" s="111">
        <f t="shared" si="268"/>
        <v>925</v>
      </c>
      <c r="C926" s="111">
        <v>2016</v>
      </c>
      <c r="D926" s="111"/>
      <c r="E926" s="111" t="s">
        <v>408</v>
      </c>
      <c r="F926" s="111" t="s">
        <v>408</v>
      </c>
      <c r="G926" s="112" t="s">
        <v>97</v>
      </c>
      <c r="H926" s="154" t="s">
        <v>489</v>
      </c>
      <c r="I926" s="154" t="s">
        <v>100</v>
      </c>
      <c r="J926" s="154" t="s">
        <v>1005</v>
      </c>
      <c r="K926" s="154" t="s">
        <v>1014</v>
      </c>
      <c r="L926" s="111" t="s">
        <v>971</v>
      </c>
      <c r="M926" s="111">
        <v>1</v>
      </c>
      <c r="N926" s="155">
        <v>44407</v>
      </c>
      <c r="O926" s="155">
        <v>44561</v>
      </c>
      <c r="P926" s="118">
        <f t="shared" si="267"/>
        <v>22</v>
      </c>
      <c r="Q926" s="111" t="s">
        <v>1051</v>
      </c>
      <c r="R926" s="145" t="s">
        <v>1721</v>
      </c>
      <c r="S926" s="111">
        <v>1</v>
      </c>
      <c r="T926" s="154" t="s">
        <v>1010</v>
      </c>
      <c r="U926" s="155">
        <v>44962</v>
      </c>
      <c r="V926" s="121">
        <f t="shared" si="255"/>
        <v>13.366666666666667</v>
      </c>
      <c r="W926" s="122">
        <f t="shared" si="256"/>
        <v>100</v>
      </c>
      <c r="X926" s="123">
        <f t="shared" si="257"/>
        <v>22</v>
      </c>
      <c r="Y926" s="123">
        <f t="shared" si="258"/>
        <v>22</v>
      </c>
      <c r="Z926" s="123">
        <f t="shared" si="259"/>
        <v>22</v>
      </c>
      <c r="AA926" s="111"/>
      <c r="AB926" s="111" t="str">
        <f t="shared" si="252"/>
        <v>CUMPLIDA</v>
      </c>
      <c r="AC926" s="111" t="str">
        <f t="shared" si="253"/>
        <v>CUMPLIDO</v>
      </c>
      <c r="AD926" s="111" t="str">
        <f t="shared" si="254"/>
        <v>CUMPLIDA PENDIENTE DE REVISIÓN DE LA CGR</v>
      </c>
      <c r="AE926" s="165" t="s">
        <v>118</v>
      </c>
      <c r="AF926" s="98" t="str">
        <f t="shared" si="260"/>
        <v>H64R15</v>
      </c>
      <c r="AG926" s="78">
        <f t="shared" si="261"/>
        <v>1</v>
      </c>
      <c r="AH926" s="78" t="str">
        <f t="shared" si="262"/>
        <v>H64R15 - 1</v>
      </c>
      <c r="AI926" s="92">
        <f t="shared" si="263"/>
        <v>5</v>
      </c>
      <c r="AJ926" s="92">
        <f t="shared" si="264"/>
        <v>5</v>
      </c>
      <c r="AK926" s="92" t="str">
        <f t="shared" si="265"/>
        <v>H64R15.</v>
      </c>
      <c r="AL926" s="92" t="str">
        <f t="shared" si="266"/>
        <v>H64R15</v>
      </c>
      <c r="AM926" s="85"/>
      <c r="AN926" s="85"/>
    </row>
    <row r="927" spans="1:40" s="2" customFormat="1" ht="291.95" customHeight="1" x14ac:dyDescent="0.2">
      <c r="A927" s="110">
        <f>IF(ISBLANK(F927),"",COUNTA($F$2:F927))</f>
        <v>711</v>
      </c>
      <c r="B927" s="111">
        <f t="shared" si="268"/>
        <v>926</v>
      </c>
      <c r="C927" s="111">
        <v>2016</v>
      </c>
      <c r="D927" s="111"/>
      <c r="E927" s="111" t="s">
        <v>408</v>
      </c>
      <c r="F927" s="111" t="s">
        <v>408</v>
      </c>
      <c r="G927" s="112" t="s">
        <v>18</v>
      </c>
      <c r="H927" s="154" t="s">
        <v>389</v>
      </c>
      <c r="I927" s="154" t="s">
        <v>101</v>
      </c>
      <c r="J927" s="154" t="s">
        <v>1022</v>
      </c>
      <c r="K927" s="154" t="s">
        <v>1021</v>
      </c>
      <c r="L927" s="154" t="s">
        <v>1037</v>
      </c>
      <c r="M927" s="111">
        <v>1</v>
      </c>
      <c r="N927" s="155">
        <v>44407</v>
      </c>
      <c r="O927" s="155">
        <v>44620</v>
      </c>
      <c r="P927" s="118">
        <f t="shared" si="267"/>
        <v>30.428571428571427</v>
      </c>
      <c r="Q927" s="111" t="s">
        <v>1051</v>
      </c>
      <c r="R927" s="145" t="s">
        <v>1721</v>
      </c>
      <c r="S927" s="111">
        <v>0</v>
      </c>
      <c r="T927" s="154" t="s">
        <v>2212</v>
      </c>
      <c r="U927" s="155"/>
      <c r="V927" s="121">
        <f t="shared" si="255"/>
        <v>-1487.3333333333333</v>
      </c>
      <c r="W927" s="122">
        <f t="shared" si="256"/>
        <v>0</v>
      </c>
      <c r="X927" s="123">
        <f t="shared" si="257"/>
        <v>0</v>
      </c>
      <c r="Y927" s="123">
        <f t="shared" si="258"/>
        <v>0</v>
      </c>
      <c r="Z927" s="123">
        <f t="shared" si="259"/>
        <v>30.428571428571427</v>
      </c>
      <c r="AA927" s="111"/>
      <c r="AB927" s="111" t="str">
        <f t="shared" si="252"/>
        <v>VENCIDA</v>
      </c>
      <c r="AC927" s="111" t="str">
        <f t="shared" si="253"/>
        <v>VENCIDO</v>
      </c>
      <c r="AD927" s="111" t="str">
        <f t="shared" si="254"/>
        <v>VENCIDA</v>
      </c>
      <c r="AE927" s="165" t="s">
        <v>118</v>
      </c>
      <c r="AF927" s="98" t="str">
        <f t="shared" si="260"/>
        <v>H66R15</v>
      </c>
      <c r="AG927" s="78">
        <f t="shared" si="261"/>
        <v>1</v>
      </c>
      <c r="AH927" s="78" t="str">
        <f t="shared" si="262"/>
        <v>H66R15 - 1</v>
      </c>
      <c r="AI927" s="92">
        <f t="shared" si="263"/>
        <v>1</v>
      </c>
      <c r="AJ927" s="92">
        <f t="shared" si="264"/>
        <v>1</v>
      </c>
      <c r="AK927" s="92" t="str">
        <f t="shared" si="265"/>
        <v>H66R15.</v>
      </c>
      <c r="AL927" s="92" t="str">
        <f t="shared" si="266"/>
        <v>H66R15</v>
      </c>
      <c r="AM927" s="85"/>
      <c r="AN927" s="85"/>
    </row>
    <row r="928" spans="1:40" s="2" customFormat="1" ht="291.95" customHeight="1" x14ac:dyDescent="0.2">
      <c r="A928" s="110">
        <f>IF(ISBLANK(F928),"",COUNTA($F$2:F928))</f>
        <v>712</v>
      </c>
      <c r="B928" s="111">
        <f t="shared" si="268"/>
        <v>927</v>
      </c>
      <c r="C928" s="111">
        <v>2016</v>
      </c>
      <c r="D928" s="111"/>
      <c r="E928" s="111" t="s">
        <v>408</v>
      </c>
      <c r="F928" s="111" t="s">
        <v>408</v>
      </c>
      <c r="G928" s="112" t="s">
        <v>102</v>
      </c>
      <c r="H928" s="154" t="s">
        <v>209</v>
      </c>
      <c r="I928" s="154" t="s">
        <v>1033</v>
      </c>
      <c r="J928" s="167" t="s">
        <v>954</v>
      </c>
      <c r="K928" s="167" t="s">
        <v>708</v>
      </c>
      <c r="L928" s="168" t="s">
        <v>709</v>
      </c>
      <c r="M928" s="168">
        <v>1</v>
      </c>
      <c r="N928" s="174">
        <v>43859</v>
      </c>
      <c r="O928" s="174">
        <v>44196</v>
      </c>
      <c r="P928" s="118">
        <f t="shared" si="267"/>
        <v>48.142857142857146</v>
      </c>
      <c r="Q928" s="111" t="s">
        <v>223</v>
      </c>
      <c r="R928" s="111" t="s">
        <v>1701</v>
      </c>
      <c r="S928" s="111">
        <v>1</v>
      </c>
      <c r="T928" s="154" t="s">
        <v>3048</v>
      </c>
      <c r="U928" s="155">
        <v>45540</v>
      </c>
      <c r="V928" s="121">
        <f t="shared" si="255"/>
        <v>44.8</v>
      </c>
      <c r="W928" s="122">
        <f t="shared" si="256"/>
        <v>100</v>
      </c>
      <c r="X928" s="123">
        <f t="shared" si="257"/>
        <v>48.142857142857146</v>
      </c>
      <c r="Y928" s="123">
        <f t="shared" si="258"/>
        <v>48.142857142857146</v>
      </c>
      <c r="Z928" s="123">
        <f t="shared" si="259"/>
        <v>48.142857142857146</v>
      </c>
      <c r="AA928" s="111"/>
      <c r="AB928" s="111" t="str">
        <f t="shared" si="252"/>
        <v>CUMPLIDA</v>
      </c>
      <c r="AC928" s="111" t="str">
        <f t="shared" si="253"/>
        <v>CUMPLIDO</v>
      </c>
      <c r="AD928" s="111" t="str">
        <f t="shared" si="254"/>
        <v>CUMPLIDA PENDIENTE DE REVISIÓN DE LA CGR</v>
      </c>
      <c r="AE928" s="165" t="s">
        <v>118</v>
      </c>
      <c r="AF928" s="98" t="str">
        <f t="shared" si="260"/>
        <v>H83R15</v>
      </c>
      <c r="AG928" s="78">
        <f t="shared" si="261"/>
        <v>1</v>
      </c>
      <c r="AH928" s="78" t="str">
        <f t="shared" si="262"/>
        <v>H83R15 - 1</v>
      </c>
      <c r="AI928" s="92">
        <f t="shared" si="263"/>
        <v>5</v>
      </c>
      <c r="AJ928" s="92">
        <f t="shared" si="264"/>
        <v>5</v>
      </c>
      <c r="AK928" s="92" t="str">
        <f t="shared" si="265"/>
        <v>H83R15.</v>
      </c>
      <c r="AL928" s="92" t="str">
        <f t="shared" si="266"/>
        <v>H83R15</v>
      </c>
      <c r="AM928" s="85"/>
      <c r="AN928" s="85"/>
    </row>
    <row r="929" spans="1:40" s="2" customFormat="1" ht="291.95" customHeight="1" x14ac:dyDescent="0.2">
      <c r="A929" s="110">
        <f>IF(ISBLANK(F929),"",COUNTA($F$2:F929))</f>
        <v>713</v>
      </c>
      <c r="B929" s="111">
        <f t="shared" si="268"/>
        <v>928</v>
      </c>
      <c r="C929" s="111">
        <v>2016</v>
      </c>
      <c r="D929" s="111"/>
      <c r="E929" s="111" t="s">
        <v>408</v>
      </c>
      <c r="F929" s="111" t="s">
        <v>408</v>
      </c>
      <c r="G929" s="112" t="s">
        <v>18</v>
      </c>
      <c r="H929" s="154" t="s">
        <v>481</v>
      </c>
      <c r="I929" s="154" t="s">
        <v>103</v>
      </c>
      <c r="J929" s="154" t="s">
        <v>3489</v>
      </c>
      <c r="K929" s="154" t="s">
        <v>3490</v>
      </c>
      <c r="L929" s="111" t="s">
        <v>252</v>
      </c>
      <c r="M929" s="111">
        <v>1</v>
      </c>
      <c r="N929" s="174">
        <v>45566</v>
      </c>
      <c r="O929" s="174">
        <v>45747</v>
      </c>
      <c r="P929" s="118">
        <f t="shared" si="267"/>
        <v>25.857142857142858</v>
      </c>
      <c r="Q929" s="111" t="s">
        <v>223</v>
      </c>
      <c r="R929" s="111" t="s">
        <v>1701</v>
      </c>
      <c r="S929" s="111">
        <v>0</v>
      </c>
      <c r="T929" s="154" t="s">
        <v>3491</v>
      </c>
      <c r="U929" s="155"/>
      <c r="V929" s="121">
        <f t="shared" si="255"/>
        <v>-1524.9</v>
      </c>
      <c r="W929" s="122">
        <f t="shared" si="256"/>
        <v>0</v>
      </c>
      <c r="X929" s="123">
        <f t="shared" si="257"/>
        <v>0</v>
      </c>
      <c r="Y929" s="123">
        <f t="shared" si="258"/>
        <v>0</v>
      </c>
      <c r="Z929" s="123">
        <f t="shared" si="259"/>
        <v>0</v>
      </c>
      <c r="AA929" s="111" t="s">
        <v>3366</v>
      </c>
      <c r="AB929" s="111" t="str">
        <f t="shared" si="252"/>
        <v>EN TERMINO</v>
      </c>
      <c r="AC929" s="111" t="str">
        <f t="shared" si="253"/>
        <v>VENCIDO</v>
      </c>
      <c r="AD929" s="111" t="str">
        <f t="shared" si="254"/>
        <v>EN EJECUCIÓN</v>
      </c>
      <c r="AE929" s="165" t="s">
        <v>118</v>
      </c>
      <c r="AF929" s="98" t="str">
        <f t="shared" si="260"/>
        <v>H84R15</v>
      </c>
      <c r="AG929" s="78">
        <f t="shared" si="261"/>
        <v>1</v>
      </c>
      <c r="AH929" s="78" t="str">
        <f t="shared" si="262"/>
        <v>H84R15 - 1</v>
      </c>
      <c r="AI929" s="92">
        <f t="shared" si="263"/>
        <v>3</v>
      </c>
      <c r="AJ929" s="92">
        <f t="shared" si="264"/>
        <v>1</v>
      </c>
      <c r="AK929" s="92" t="str">
        <f t="shared" si="265"/>
        <v>H84R15.</v>
      </c>
      <c r="AL929" s="92" t="str">
        <f t="shared" si="266"/>
        <v>H84R15</v>
      </c>
      <c r="AM929" s="85"/>
      <c r="AN929" s="85"/>
    </row>
    <row r="930" spans="1:40" s="2" customFormat="1" ht="291.95" customHeight="1" x14ac:dyDescent="0.2">
      <c r="A930" s="110" t="str">
        <f>IF(ISBLANK(F930),"",COUNTA($F$2:F930))</f>
        <v/>
      </c>
      <c r="B930" s="111">
        <f t="shared" si="268"/>
        <v>929</v>
      </c>
      <c r="C930" s="111">
        <v>2016</v>
      </c>
      <c r="D930" s="111"/>
      <c r="E930" s="111"/>
      <c r="F930" s="111"/>
      <c r="G930" s="112" t="s">
        <v>18</v>
      </c>
      <c r="H930" s="154" t="s">
        <v>1004</v>
      </c>
      <c r="I930" s="154" t="s">
        <v>103</v>
      </c>
      <c r="J930" s="154" t="s">
        <v>1022</v>
      </c>
      <c r="K930" s="154" t="s">
        <v>1021</v>
      </c>
      <c r="L930" s="154" t="s">
        <v>1037</v>
      </c>
      <c r="M930" s="111">
        <v>1</v>
      </c>
      <c r="N930" s="155">
        <v>44408</v>
      </c>
      <c r="O930" s="155">
        <v>44620</v>
      </c>
      <c r="P930" s="118">
        <f t="shared" si="267"/>
        <v>30.285714285714285</v>
      </c>
      <c r="Q930" s="111" t="s">
        <v>1051</v>
      </c>
      <c r="R930" s="145" t="s">
        <v>1721</v>
      </c>
      <c r="S930" s="111">
        <v>0</v>
      </c>
      <c r="T930" s="154" t="s">
        <v>3051</v>
      </c>
      <c r="U930" s="182"/>
      <c r="V930" s="121">
        <f t="shared" si="255"/>
        <v>-1487.3333333333333</v>
      </c>
      <c r="W930" s="122">
        <f t="shared" si="256"/>
        <v>0</v>
      </c>
      <c r="X930" s="123">
        <f t="shared" si="257"/>
        <v>0</v>
      </c>
      <c r="Y930" s="123">
        <f t="shared" si="258"/>
        <v>0</v>
      </c>
      <c r="Z930" s="123">
        <f t="shared" si="259"/>
        <v>30.285714285714285</v>
      </c>
      <c r="AA930" s="111"/>
      <c r="AB930" s="111" t="str">
        <f t="shared" si="252"/>
        <v>VENCIDA</v>
      </c>
      <c r="AC930" s="111" t="str">
        <f t="shared" si="253"/>
        <v/>
      </c>
      <c r="AD930" s="111" t="str">
        <f t="shared" si="254"/>
        <v>VENCIDA</v>
      </c>
      <c r="AE930" s="165" t="s">
        <v>118</v>
      </c>
      <c r="AF930" s="98" t="str">
        <f t="shared" si="260"/>
        <v>H84R15</v>
      </c>
      <c r="AG930" s="78">
        <f t="shared" si="261"/>
        <v>2</v>
      </c>
      <c r="AH930" s="78" t="str">
        <f t="shared" si="262"/>
        <v>H84R15 - 2</v>
      </c>
      <c r="AI930" s="92">
        <f t="shared" si="263"/>
        <v>1</v>
      </c>
      <c r="AJ930" s="92">
        <f t="shared" si="264"/>
        <v>1</v>
      </c>
      <c r="AK930" s="92" t="str">
        <f t="shared" si="265"/>
        <v>H84R15.</v>
      </c>
      <c r="AL930" s="92" t="str">
        <f t="shared" si="266"/>
        <v>H84R15</v>
      </c>
      <c r="AM930" s="85"/>
      <c r="AN930" s="85"/>
    </row>
    <row r="931" spans="1:40" s="2" customFormat="1" ht="291.95" customHeight="1" x14ac:dyDescent="0.2">
      <c r="A931" s="110">
        <f>IF(ISBLANK(F931),"",COUNTA($F$2:F931))</f>
        <v>714</v>
      </c>
      <c r="B931" s="111">
        <f t="shared" si="268"/>
        <v>930</v>
      </c>
      <c r="C931" s="111">
        <v>2016</v>
      </c>
      <c r="D931" s="111"/>
      <c r="E931" s="111" t="s">
        <v>408</v>
      </c>
      <c r="F931" s="111" t="s">
        <v>408</v>
      </c>
      <c r="G931" s="112" t="s">
        <v>29</v>
      </c>
      <c r="H931" s="154" t="s">
        <v>490</v>
      </c>
      <c r="I931" s="154" t="s">
        <v>104</v>
      </c>
      <c r="J931" s="154" t="s">
        <v>1005</v>
      </c>
      <c r="K931" s="154" t="s">
        <v>1014</v>
      </c>
      <c r="L931" s="111" t="s">
        <v>971</v>
      </c>
      <c r="M931" s="111">
        <v>1</v>
      </c>
      <c r="N931" s="155">
        <v>44407</v>
      </c>
      <c r="O931" s="155">
        <v>44561</v>
      </c>
      <c r="P931" s="118">
        <f t="shared" si="267"/>
        <v>22</v>
      </c>
      <c r="Q931" s="111" t="s">
        <v>1051</v>
      </c>
      <c r="R931" s="145" t="s">
        <v>1721</v>
      </c>
      <c r="S931" s="111">
        <v>1</v>
      </c>
      <c r="T931" s="154" t="s">
        <v>3051</v>
      </c>
      <c r="U931" s="155">
        <v>44962</v>
      </c>
      <c r="V931" s="121">
        <f t="shared" si="255"/>
        <v>13.366666666666667</v>
      </c>
      <c r="W931" s="122">
        <f t="shared" si="256"/>
        <v>100</v>
      </c>
      <c r="X931" s="123">
        <f t="shared" si="257"/>
        <v>22</v>
      </c>
      <c r="Y931" s="123">
        <f t="shared" si="258"/>
        <v>22</v>
      </c>
      <c r="Z931" s="123">
        <f t="shared" si="259"/>
        <v>22</v>
      </c>
      <c r="AA931" s="111"/>
      <c r="AB931" s="111" t="str">
        <f t="shared" si="252"/>
        <v>CUMPLIDA</v>
      </c>
      <c r="AC931" s="111" t="str">
        <f t="shared" si="253"/>
        <v>CUMPLIDO</v>
      </c>
      <c r="AD931" s="111" t="str">
        <f t="shared" si="254"/>
        <v>CUMPLIDA PENDIENTE DE REVISIÓN DE LA CGR</v>
      </c>
      <c r="AE931" s="165" t="s">
        <v>118</v>
      </c>
      <c r="AF931" s="98" t="str">
        <f t="shared" si="260"/>
        <v>H96R15</v>
      </c>
      <c r="AG931" s="78">
        <f t="shared" si="261"/>
        <v>1</v>
      </c>
      <c r="AH931" s="78" t="str">
        <f t="shared" si="262"/>
        <v>H96R15 - 1</v>
      </c>
      <c r="AI931" s="92">
        <f t="shared" si="263"/>
        <v>5</v>
      </c>
      <c r="AJ931" s="92">
        <f t="shared" si="264"/>
        <v>5</v>
      </c>
      <c r="AK931" s="92" t="str">
        <f t="shared" si="265"/>
        <v>H96R15.</v>
      </c>
      <c r="AL931" s="92" t="str">
        <f t="shared" si="266"/>
        <v>H96R15</v>
      </c>
      <c r="AM931" s="85"/>
      <c r="AN931" s="85"/>
    </row>
    <row r="932" spans="1:40" s="2" customFormat="1" ht="291.95" customHeight="1" x14ac:dyDescent="0.2">
      <c r="A932" s="110">
        <f>IF(ISBLANK(F932),"",COUNTA($F$2:F932))</f>
        <v>715</v>
      </c>
      <c r="B932" s="111">
        <f t="shared" si="268"/>
        <v>931</v>
      </c>
      <c r="C932" s="111">
        <v>2015</v>
      </c>
      <c r="D932" s="111"/>
      <c r="E932" s="111" t="s">
        <v>408</v>
      </c>
      <c r="F932" s="111" t="s">
        <v>408</v>
      </c>
      <c r="G932" s="112" t="s">
        <v>24</v>
      </c>
      <c r="H932" s="154" t="s">
        <v>301</v>
      </c>
      <c r="I932" s="154" t="s">
        <v>164</v>
      </c>
      <c r="J932" s="154" t="s">
        <v>723</v>
      </c>
      <c r="K932" s="154" t="s">
        <v>942</v>
      </c>
      <c r="L932" s="111" t="s">
        <v>941</v>
      </c>
      <c r="M932" s="111">
        <v>1</v>
      </c>
      <c r="N932" s="155">
        <v>43862</v>
      </c>
      <c r="O932" s="155">
        <v>43979</v>
      </c>
      <c r="P932" s="118">
        <f t="shared" si="267"/>
        <v>16.714285714285715</v>
      </c>
      <c r="Q932" s="111" t="s">
        <v>1058</v>
      </c>
      <c r="R932" s="111" t="s">
        <v>1821</v>
      </c>
      <c r="S932" s="111">
        <v>1</v>
      </c>
      <c r="T932" s="154" t="s">
        <v>1244</v>
      </c>
      <c r="U932" s="120">
        <v>44662</v>
      </c>
      <c r="V932" s="121">
        <f t="shared" si="255"/>
        <v>22.766666666666666</v>
      </c>
      <c r="W932" s="122">
        <f t="shared" si="256"/>
        <v>100</v>
      </c>
      <c r="X932" s="123">
        <f t="shared" si="257"/>
        <v>16.714285714285715</v>
      </c>
      <c r="Y932" s="123">
        <f t="shared" si="258"/>
        <v>16.714285714285715</v>
      </c>
      <c r="Z932" s="123">
        <f t="shared" si="259"/>
        <v>16.714285714285715</v>
      </c>
      <c r="AA932" s="111"/>
      <c r="AB932" s="111" t="str">
        <f t="shared" si="252"/>
        <v>CUMPLIDA</v>
      </c>
      <c r="AC932" s="111" t="str">
        <f t="shared" si="253"/>
        <v>CUMPLIDO</v>
      </c>
      <c r="AD932" s="111" t="str">
        <f t="shared" si="254"/>
        <v>CUMPLIDA PENDIENTE DE REVISIÓN DE LA CGR</v>
      </c>
      <c r="AE932" s="165" t="s">
        <v>117</v>
      </c>
      <c r="AF932" s="98" t="str">
        <f t="shared" si="260"/>
        <v>H1R14</v>
      </c>
      <c r="AG932" s="78">
        <f t="shared" si="261"/>
        <v>1</v>
      </c>
      <c r="AH932" s="78" t="str">
        <f t="shared" si="262"/>
        <v>H1R14 - 1</v>
      </c>
      <c r="AI932" s="92">
        <f t="shared" si="263"/>
        <v>5</v>
      </c>
      <c r="AJ932" s="92">
        <f t="shared" si="264"/>
        <v>5</v>
      </c>
      <c r="AK932" s="92" t="str">
        <f t="shared" si="265"/>
        <v>H1R14.</v>
      </c>
      <c r="AL932" s="92" t="str">
        <f t="shared" si="266"/>
        <v>H1R14</v>
      </c>
      <c r="AM932" s="85"/>
      <c r="AN932" s="85"/>
    </row>
    <row r="933" spans="1:40" s="2" customFormat="1" ht="291.95" customHeight="1" x14ac:dyDescent="0.2">
      <c r="A933" s="110">
        <f>IF(ISBLANK(F933),"",COUNTA($F$2:F933))</f>
        <v>716</v>
      </c>
      <c r="B933" s="111">
        <f t="shared" si="268"/>
        <v>932</v>
      </c>
      <c r="C933" s="111">
        <v>2015</v>
      </c>
      <c r="D933" s="111"/>
      <c r="E933" s="111" t="s">
        <v>408</v>
      </c>
      <c r="F933" s="111" t="s">
        <v>408</v>
      </c>
      <c r="G933" s="112" t="s">
        <v>19</v>
      </c>
      <c r="H933" s="154" t="s">
        <v>300</v>
      </c>
      <c r="I933" s="154" t="s">
        <v>163</v>
      </c>
      <c r="J933" s="154" t="s">
        <v>723</v>
      </c>
      <c r="K933" s="154" t="s">
        <v>719</v>
      </c>
      <c r="L933" s="111" t="s">
        <v>714</v>
      </c>
      <c r="M933" s="111">
        <v>1</v>
      </c>
      <c r="N933" s="155">
        <v>43862</v>
      </c>
      <c r="O933" s="155">
        <v>43979</v>
      </c>
      <c r="P933" s="118">
        <f t="shared" si="267"/>
        <v>16.714285714285715</v>
      </c>
      <c r="Q933" s="111" t="s">
        <v>1058</v>
      </c>
      <c r="R933" s="111" t="s">
        <v>1821</v>
      </c>
      <c r="S933" s="111">
        <v>1</v>
      </c>
      <c r="T933" s="154" t="s">
        <v>1244</v>
      </c>
      <c r="U933" s="120">
        <v>44662</v>
      </c>
      <c r="V933" s="121">
        <f t="shared" si="255"/>
        <v>22.766666666666666</v>
      </c>
      <c r="W933" s="122">
        <f t="shared" si="256"/>
        <v>100</v>
      </c>
      <c r="X933" s="123">
        <f t="shared" si="257"/>
        <v>16.714285714285715</v>
      </c>
      <c r="Y933" s="123">
        <f t="shared" si="258"/>
        <v>16.714285714285715</v>
      </c>
      <c r="Z933" s="123">
        <f t="shared" si="259"/>
        <v>16.714285714285715</v>
      </c>
      <c r="AA933" s="111"/>
      <c r="AB933" s="111" t="str">
        <f t="shared" ref="AB933:AB996" si="269">IF(W933=100,"CUMPLIDA",IF(O933-$AN$1&lt;0,"VENCIDA",IF(O933-$AN$1&lt;=30,"PRÓXIMA A VENCER",IF(W933&gt;0,"CON AVANCE","EN TERMINO"))))</f>
        <v>CUMPLIDA</v>
      </c>
      <c r="AC933" s="111" t="str">
        <f t="shared" ref="AC933:AC996" si="270">IF(A933&lt;&gt;"",IF(AJ933=1,"VENCIDO",IF(AJ933=2,"PRÓXIMO A VENCER",IF(AJ933=3,"EN TERMINO",IF(AJ933=4,"CON AVANCE",IF(AJ933=5,"CUMPLIDO",))))),"")</f>
        <v>CUMPLIDO</v>
      </c>
      <c r="AD933" s="111" t="str">
        <f t="shared" ref="AD933:AD996" si="271">IF(AB933="EN TERMINO","EN EJECUCIÓN",IF(AB933="CUMPLIDA","CUMPLIDA PENDIENTE DE REVISIÓN DE LA CGR",IF(AB933="VENCIDA","VENCIDA",IF(AB933="PRÓXIMA A VENCER","EN EJECUCIÓN",IF(AB933="CON AVANCE","EN EJECUCIÓN",IF(AB933="CUMPLIDA NO EFECTIVA","CUMPLIDA NO EFECTIVA",IF(AB933="CUMPLIDA EN MENOS DEL 100% PENDIENTE DE REVISIÓN POR LA CGR","CUMPLIDA EN MENOS DEL 100% PENDIENTE DE REVISIÓN POR LA CGR")))))))</f>
        <v>CUMPLIDA PENDIENTE DE REVISIÓN DE LA CGR</v>
      </c>
      <c r="AE933" s="165" t="s">
        <v>117</v>
      </c>
      <c r="AF933" s="98" t="str">
        <f t="shared" si="260"/>
        <v>H2R14</v>
      </c>
      <c r="AG933" s="78">
        <f t="shared" si="261"/>
        <v>1</v>
      </c>
      <c r="AH933" s="78" t="str">
        <f t="shared" si="262"/>
        <v>H2R14 - 1</v>
      </c>
      <c r="AI933" s="92">
        <f t="shared" si="263"/>
        <v>5</v>
      </c>
      <c r="AJ933" s="92">
        <f t="shared" si="264"/>
        <v>5</v>
      </c>
      <c r="AK933" s="92" t="str">
        <f t="shared" si="265"/>
        <v>H2R14.</v>
      </c>
      <c r="AL933" s="92" t="str">
        <f t="shared" si="266"/>
        <v>H2R14</v>
      </c>
      <c r="AM933" s="85"/>
      <c r="AN933" s="85"/>
    </row>
    <row r="934" spans="1:40" s="2" customFormat="1" ht="291.95" customHeight="1" x14ac:dyDescent="0.2">
      <c r="A934" s="110">
        <f>IF(ISBLANK(F934),"",COUNTA($F$2:F934))</f>
        <v>717</v>
      </c>
      <c r="B934" s="111">
        <f t="shared" si="268"/>
        <v>933</v>
      </c>
      <c r="C934" s="111">
        <v>2015</v>
      </c>
      <c r="D934" s="111"/>
      <c r="E934" s="111" t="s">
        <v>408</v>
      </c>
      <c r="F934" s="111" t="s">
        <v>408</v>
      </c>
      <c r="G934" s="112" t="s">
        <v>19</v>
      </c>
      <c r="H934" s="154" t="s">
        <v>619</v>
      </c>
      <c r="I934" s="154" t="s">
        <v>37</v>
      </c>
      <c r="J934" s="154" t="s">
        <v>618</v>
      </c>
      <c r="K934" s="154" t="s">
        <v>302</v>
      </c>
      <c r="L934" s="111" t="s">
        <v>303</v>
      </c>
      <c r="M934" s="111">
        <v>1</v>
      </c>
      <c r="N934" s="155">
        <v>43040</v>
      </c>
      <c r="O934" s="155">
        <v>43099</v>
      </c>
      <c r="P934" s="118">
        <f t="shared" si="267"/>
        <v>8.4285714285714288</v>
      </c>
      <c r="Q934" s="110" t="s">
        <v>1053</v>
      </c>
      <c r="R934" s="145" t="s">
        <v>1734</v>
      </c>
      <c r="S934" s="111">
        <v>1</v>
      </c>
      <c r="T934" s="154" t="s">
        <v>720</v>
      </c>
      <c r="U934" s="155"/>
      <c r="V934" s="121">
        <f t="shared" si="255"/>
        <v>-1436.6333333333334</v>
      </c>
      <c r="W934" s="122">
        <f t="shared" si="256"/>
        <v>100</v>
      </c>
      <c r="X934" s="123">
        <f t="shared" si="257"/>
        <v>8.4285714285714288</v>
      </c>
      <c r="Y934" s="123">
        <f t="shared" si="258"/>
        <v>8.4285714285714288</v>
      </c>
      <c r="Z934" s="123">
        <f t="shared" si="259"/>
        <v>8.4285714285714288</v>
      </c>
      <c r="AA934" s="111"/>
      <c r="AB934" s="111" t="str">
        <f t="shared" si="269"/>
        <v>CUMPLIDA</v>
      </c>
      <c r="AC934" s="111" t="str">
        <f t="shared" si="270"/>
        <v>CUMPLIDO</v>
      </c>
      <c r="AD934" s="111" t="str">
        <f t="shared" si="271"/>
        <v>CUMPLIDA PENDIENTE DE REVISIÓN DE LA CGR</v>
      </c>
      <c r="AE934" s="165" t="s">
        <v>117</v>
      </c>
      <c r="AF934" s="98" t="str">
        <f t="shared" si="260"/>
        <v>H4R14</v>
      </c>
      <c r="AG934" s="78">
        <f t="shared" si="261"/>
        <v>1</v>
      </c>
      <c r="AH934" s="78" t="str">
        <f t="shared" si="262"/>
        <v>H4R14 - 1</v>
      </c>
      <c r="AI934" s="92">
        <f t="shared" si="263"/>
        <v>5</v>
      </c>
      <c r="AJ934" s="92">
        <f t="shared" si="264"/>
        <v>5</v>
      </c>
      <c r="AK934" s="92" t="str">
        <f t="shared" si="265"/>
        <v>H4R14.</v>
      </c>
      <c r="AL934" s="92" t="str">
        <f t="shared" si="266"/>
        <v>H4R14</v>
      </c>
      <c r="AM934" s="85"/>
      <c r="AN934" s="85"/>
    </row>
    <row r="935" spans="1:40" s="2" customFormat="1" ht="291.95" customHeight="1" x14ac:dyDescent="0.2">
      <c r="A935" s="110">
        <f>IF(ISBLANK(F935),"",COUNTA($F$2:F935))</f>
        <v>718</v>
      </c>
      <c r="B935" s="111">
        <f t="shared" si="268"/>
        <v>934</v>
      </c>
      <c r="C935" s="111">
        <v>2015</v>
      </c>
      <c r="D935" s="111"/>
      <c r="E935" s="111" t="s">
        <v>2473</v>
      </c>
      <c r="F935" s="111" t="s">
        <v>2458</v>
      </c>
      <c r="G935" s="112" t="s">
        <v>28</v>
      </c>
      <c r="H935" s="154" t="s">
        <v>244</v>
      </c>
      <c r="I935" s="154" t="s">
        <v>247</v>
      </c>
      <c r="J935" s="154" t="s">
        <v>807</v>
      </c>
      <c r="K935" s="154" t="s">
        <v>809</v>
      </c>
      <c r="L935" s="111" t="s">
        <v>805</v>
      </c>
      <c r="M935" s="111">
        <v>2</v>
      </c>
      <c r="N935" s="155">
        <v>44044</v>
      </c>
      <c r="O935" s="155">
        <v>44285</v>
      </c>
      <c r="P935" s="118">
        <f t="shared" si="267"/>
        <v>34.428571428571431</v>
      </c>
      <c r="Q935" s="111" t="s">
        <v>1050</v>
      </c>
      <c r="R935" s="111" t="s">
        <v>1739</v>
      </c>
      <c r="S935" s="111">
        <v>2</v>
      </c>
      <c r="T935" s="154" t="s">
        <v>796</v>
      </c>
      <c r="U935" s="155">
        <v>44383</v>
      </c>
      <c r="V935" s="121">
        <f t="shared" si="255"/>
        <v>3.2666666666666666</v>
      </c>
      <c r="W935" s="122">
        <f t="shared" si="256"/>
        <v>100</v>
      </c>
      <c r="X935" s="123">
        <f t="shared" si="257"/>
        <v>34.428571428571431</v>
      </c>
      <c r="Y935" s="123">
        <f t="shared" si="258"/>
        <v>34.428571428571431</v>
      </c>
      <c r="Z935" s="123">
        <f t="shared" si="259"/>
        <v>34.428571428571431</v>
      </c>
      <c r="AA935" s="111"/>
      <c r="AB935" s="111" t="str">
        <f t="shared" si="269"/>
        <v>CUMPLIDA</v>
      </c>
      <c r="AC935" s="111" t="str">
        <f t="shared" si="270"/>
        <v>CUMPLIDO</v>
      </c>
      <c r="AD935" s="111" t="str">
        <f t="shared" si="271"/>
        <v>CUMPLIDA PENDIENTE DE REVISIÓN DE LA CGR</v>
      </c>
      <c r="AE935" s="165" t="s">
        <v>117</v>
      </c>
      <c r="AF935" s="98" t="str">
        <f t="shared" si="260"/>
        <v>H5R14</v>
      </c>
      <c r="AG935" s="78">
        <f t="shared" si="261"/>
        <v>1</v>
      </c>
      <c r="AH935" s="78" t="str">
        <f t="shared" si="262"/>
        <v>H5R14 - 1</v>
      </c>
      <c r="AI935" s="92">
        <f t="shared" si="263"/>
        <v>5</v>
      </c>
      <c r="AJ935" s="92">
        <f t="shared" si="264"/>
        <v>5</v>
      </c>
      <c r="AK935" s="92" t="str">
        <f t="shared" si="265"/>
        <v>H5R14.</v>
      </c>
      <c r="AL935" s="92" t="str">
        <f t="shared" si="266"/>
        <v>H5R14</v>
      </c>
      <c r="AM935" s="85"/>
      <c r="AN935" s="85"/>
    </row>
    <row r="936" spans="1:40" s="2" customFormat="1" ht="291.95" customHeight="1" x14ac:dyDescent="0.2">
      <c r="A936" s="110" t="str">
        <f>IF(ISBLANK(F936),"",COUNTA($F$2:F936))</f>
        <v/>
      </c>
      <c r="B936" s="111">
        <f t="shared" si="268"/>
        <v>935</v>
      </c>
      <c r="C936" s="111">
        <v>2015</v>
      </c>
      <c r="D936" s="111"/>
      <c r="E936" s="111"/>
      <c r="F936" s="111"/>
      <c r="G936" s="112" t="s">
        <v>28</v>
      </c>
      <c r="H936" s="154" t="s">
        <v>245</v>
      </c>
      <c r="I936" s="154" t="s">
        <v>246</v>
      </c>
      <c r="J936" s="154" t="s">
        <v>808</v>
      </c>
      <c r="K936" s="154" t="s">
        <v>810</v>
      </c>
      <c r="L936" s="111" t="s">
        <v>806</v>
      </c>
      <c r="M936" s="111">
        <v>4</v>
      </c>
      <c r="N936" s="155">
        <v>44044</v>
      </c>
      <c r="O936" s="155">
        <v>44316</v>
      </c>
      <c r="P936" s="118">
        <f t="shared" si="267"/>
        <v>38.857142857142854</v>
      </c>
      <c r="Q936" s="111" t="s">
        <v>1050</v>
      </c>
      <c r="R936" s="111" t="s">
        <v>1739</v>
      </c>
      <c r="S936" s="111">
        <v>4</v>
      </c>
      <c r="T936" s="154" t="s">
        <v>796</v>
      </c>
      <c r="U936" s="155">
        <v>44466</v>
      </c>
      <c r="V936" s="121">
        <f t="shared" ref="V936:V999" si="272">(U936-O936)/30</f>
        <v>5</v>
      </c>
      <c r="W936" s="122">
        <f t="shared" ref="W936:W999" si="273">IF(S936/M936&gt;1,100,+S936/M936*100)</f>
        <v>100</v>
      </c>
      <c r="X936" s="123">
        <f t="shared" ref="X936:X999" si="274">+P936*W936/100</f>
        <v>38.857142857142854</v>
      </c>
      <c r="Y936" s="123">
        <f t="shared" ref="Y936:Y999" si="275">IF(O936&lt;=$AN$1,X936,0)</f>
        <v>38.857142857142854</v>
      </c>
      <c r="Z936" s="123">
        <f t="shared" ref="Z936:Z999" si="276">IF($AN$1&gt;=O936,P936,0)</f>
        <v>38.857142857142854</v>
      </c>
      <c r="AA936" s="111"/>
      <c r="AB936" s="111" t="str">
        <f t="shared" si="269"/>
        <v>CUMPLIDA</v>
      </c>
      <c r="AC936" s="111" t="str">
        <f t="shared" si="270"/>
        <v/>
      </c>
      <c r="AD936" s="111" t="str">
        <f t="shared" si="271"/>
        <v>CUMPLIDA PENDIENTE DE REVISIÓN DE LA CGR</v>
      </c>
      <c r="AE936" s="165" t="s">
        <v>117</v>
      </c>
      <c r="AF936" s="98" t="str">
        <f t="shared" si="260"/>
        <v>H5R14</v>
      </c>
      <c r="AG936" s="78">
        <f t="shared" si="261"/>
        <v>2</v>
      </c>
      <c r="AH936" s="78" t="str">
        <f t="shared" si="262"/>
        <v>H5R14 - 2</v>
      </c>
      <c r="AI936" s="92">
        <f t="shared" si="263"/>
        <v>5</v>
      </c>
      <c r="AJ936" s="92">
        <f t="shared" si="264"/>
        <v>5</v>
      </c>
      <c r="AK936" s="92" t="str">
        <f t="shared" si="265"/>
        <v>H5R14.</v>
      </c>
      <c r="AL936" s="92" t="str">
        <f t="shared" si="266"/>
        <v>H5R14</v>
      </c>
      <c r="AM936" s="85"/>
      <c r="AN936" s="85"/>
    </row>
    <row r="937" spans="1:40" s="2" customFormat="1" ht="291.95" customHeight="1" x14ac:dyDescent="0.2">
      <c r="A937" s="110">
        <f>IF(ISBLANK(F937),"",COUNTA($F$2:F937))</f>
        <v>719</v>
      </c>
      <c r="B937" s="111">
        <f t="shared" si="268"/>
        <v>936</v>
      </c>
      <c r="C937" s="111">
        <v>2015</v>
      </c>
      <c r="D937" s="111"/>
      <c r="E937" s="111" t="s">
        <v>408</v>
      </c>
      <c r="F937" s="111" t="s">
        <v>408</v>
      </c>
      <c r="G937" s="112" t="s">
        <v>19</v>
      </c>
      <c r="H937" s="154" t="s">
        <v>620</v>
      </c>
      <c r="I937" s="154" t="s">
        <v>38</v>
      </c>
      <c r="J937" s="154" t="s">
        <v>193</v>
      </c>
      <c r="K937" s="154" t="s">
        <v>194</v>
      </c>
      <c r="L937" s="111" t="s">
        <v>17</v>
      </c>
      <c r="M937" s="111">
        <v>3</v>
      </c>
      <c r="N937" s="155">
        <v>43040</v>
      </c>
      <c r="O937" s="155">
        <v>43312</v>
      </c>
      <c r="P937" s="118">
        <f t="shared" si="267"/>
        <v>38.857142857142854</v>
      </c>
      <c r="Q937" s="111" t="s">
        <v>1401</v>
      </c>
      <c r="R937" s="145" t="s">
        <v>1734</v>
      </c>
      <c r="S937" s="111">
        <v>3</v>
      </c>
      <c r="T937" s="146" t="s">
        <v>1993</v>
      </c>
      <c r="U937" s="155"/>
      <c r="V937" s="121">
        <f t="shared" si="272"/>
        <v>-1443.7333333333333</v>
      </c>
      <c r="W937" s="122">
        <f t="shared" si="273"/>
        <v>100</v>
      </c>
      <c r="X937" s="123">
        <f t="shared" si="274"/>
        <v>38.857142857142854</v>
      </c>
      <c r="Y937" s="123">
        <f t="shared" si="275"/>
        <v>38.857142857142854</v>
      </c>
      <c r="Z937" s="123">
        <f t="shared" si="276"/>
        <v>38.857142857142854</v>
      </c>
      <c r="AA937" s="111"/>
      <c r="AB937" s="111" t="str">
        <f t="shared" si="269"/>
        <v>CUMPLIDA</v>
      </c>
      <c r="AC937" s="111" t="str">
        <f t="shared" si="270"/>
        <v>CUMPLIDO</v>
      </c>
      <c r="AD937" s="111" t="str">
        <f t="shared" si="271"/>
        <v>CUMPLIDA PENDIENTE DE REVISIÓN DE LA CGR</v>
      </c>
      <c r="AE937" s="165" t="s">
        <v>117</v>
      </c>
      <c r="AF937" s="98" t="str">
        <f t="shared" si="260"/>
        <v>H6R14</v>
      </c>
      <c r="AG937" s="78">
        <f t="shared" si="261"/>
        <v>1</v>
      </c>
      <c r="AH937" s="78" t="str">
        <f t="shared" si="262"/>
        <v>H6R14 - 1</v>
      </c>
      <c r="AI937" s="92">
        <f t="shared" si="263"/>
        <v>5</v>
      </c>
      <c r="AJ937" s="92">
        <f t="shared" si="264"/>
        <v>5</v>
      </c>
      <c r="AK937" s="92" t="str">
        <f t="shared" si="265"/>
        <v>H6R14.</v>
      </c>
      <c r="AL937" s="92" t="str">
        <f t="shared" si="266"/>
        <v>H6R14</v>
      </c>
      <c r="AM937" s="85"/>
      <c r="AN937" s="85"/>
    </row>
    <row r="938" spans="1:40" s="2" customFormat="1" ht="291.95" customHeight="1" x14ac:dyDescent="0.2">
      <c r="A938" s="110">
        <f>IF(ISBLANK(F938),"",COUNTA($F$2:F938))</f>
        <v>720</v>
      </c>
      <c r="B938" s="111">
        <f t="shared" si="268"/>
        <v>937</v>
      </c>
      <c r="C938" s="111">
        <v>2015</v>
      </c>
      <c r="D938" s="111"/>
      <c r="E938" s="111" t="s">
        <v>408</v>
      </c>
      <c r="F938" s="111" t="s">
        <v>408</v>
      </c>
      <c r="G938" s="112" t="s">
        <v>24</v>
      </c>
      <c r="H938" s="154" t="s">
        <v>621</v>
      </c>
      <c r="I938" s="154" t="s">
        <v>40</v>
      </c>
      <c r="J938" s="154" t="s">
        <v>195</v>
      </c>
      <c r="K938" s="154" t="s">
        <v>196</v>
      </c>
      <c r="L938" s="111" t="s">
        <v>197</v>
      </c>
      <c r="M938" s="111">
        <v>2</v>
      </c>
      <c r="N938" s="155">
        <v>43040</v>
      </c>
      <c r="O938" s="155">
        <v>43189</v>
      </c>
      <c r="P938" s="118">
        <f t="shared" si="267"/>
        <v>21.285714285714285</v>
      </c>
      <c r="Q938" s="111" t="s">
        <v>1401</v>
      </c>
      <c r="R938" s="145" t="s">
        <v>1734</v>
      </c>
      <c r="S938" s="111">
        <v>2</v>
      </c>
      <c r="T938" s="146" t="s">
        <v>1993</v>
      </c>
      <c r="U938" s="155"/>
      <c r="V938" s="121">
        <f t="shared" si="272"/>
        <v>-1439.6333333333334</v>
      </c>
      <c r="W938" s="122">
        <f t="shared" si="273"/>
        <v>100</v>
      </c>
      <c r="X938" s="123">
        <f t="shared" si="274"/>
        <v>21.285714285714285</v>
      </c>
      <c r="Y938" s="123">
        <f t="shared" si="275"/>
        <v>21.285714285714285</v>
      </c>
      <c r="Z938" s="123">
        <f t="shared" si="276"/>
        <v>21.285714285714285</v>
      </c>
      <c r="AA938" s="111"/>
      <c r="AB938" s="111" t="str">
        <f t="shared" si="269"/>
        <v>CUMPLIDA</v>
      </c>
      <c r="AC938" s="111" t="str">
        <f t="shared" si="270"/>
        <v>CUMPLIDO</v>
      </c>
      <c r="AD938" s="111" t="str">
        <f t="shared" si="271"/>
        <v>CUMPLIDA PENDIENTE DE REVISIÓN DE LA CGR</v>
      </c>
      <c r="AE938" s="165" t="s">
        <v>117</v>
      </c>
      <c r="AF938" s="98" t="str">
        <f t="shared" si="260"/>
        <v>H9R14</v>
      </c>
      <c r="AG938" s="78">
        <f t="shared" si="261"/>
        <v>1</v>
      </c>
      <c r="AH938" s="78" t="str">
        <f t="shared" si="262"/>
        <v>H9R14 - 1</v>
      </c>
      <c r="AI938" s="92">
        <f t="shared" si="263"/>
        <v>5</v>
      </c>
      <c r="AJ938" s="92">
        <f t="shared" si="264"/>
        <v>5</v>
      </c>
      <c r="AK938" s="92" t="str">
        <f t="shared" si="265"/>
        <v>H9R14.</v>
      </c>
      <c r="AL938" s="92" t="str">
        <f t="shared" si="266"/>
        <v>H9R14</v>
      </c>
      <c r="AM938" s="85"/>
      <c r="AN938" s="85"/>
    </row>
    <row r="939" spans="1:40" s="2" customFormat="1" ht="291.95" customHeight="1" x14ac:dyDescent="0.2">
      <c r="A939" s="110">
        <f>IF(ISBLANK(F939),"",COUNTA($F$2:F939))</f>
        <v>721</v>
      </c>
      <c r="B939" s="111">
        <f t="shared" si="268"/>
        <v>938</v>
      </c>
      <c r="C939" s="111">
        <v>2015</v>
      </c>
      <c r="D939" s="111"/>
      <c r="E939" s="111" t="s">
        <v>408</v>
      </c>
      <c r="F939" s="111" t="s">
        <v>408</v>
      </c>
      <c r="G939" s="112" t="s">
        <v>19</v>
      </c>
      <c r="H939" s="154" t="s">
        <v>304</v>
      </c>
      <c r="I939" s="154" t="s">
        <v>41</v>
      </c>
      <c r="J939" s="154" t="s">
        <v>3372</v>
      </c>
      <c r="K939" s="154" t="s">
        <v>3373</v>
      </c>
      <c r="L939" s="111" t="s">
        <v>3374</v>
      </c>
      <c r="M939" s="111">
        <v>2</v>
      </c>
      <c r="N939" s="155">
        <v>45566</v>
      </c>
      <c r="O939" s="155">
        <v>45657</v>
      </c>
      <c r="P939" s="118">
        <f t="shared" si="267"/>
        <v>13</v>
      </c>
      <c r="Q939" s="110" t="s">
        <v>1053</v>
      </c>
      <c r="R939" s="145" t="s">
        <v>1734</v>
      </c>
      <c r="S939" s="111">
        <v>0</v>
      </c>
      <c r="T939" s="154" t="s">
        <v>3470</v>
      </c>
      <c r="U939" s="155"/>
      <c r="V939" s="121">
        <f t="shared" si="272"/>
        <v>-1521.9</v>
      </c>
      <c r="W939" s="122">
        <f t="shared" si="273"/>
        <v>0</v>
      </c>
      <c r="X939" s="123">
        <f t="shared" si="274"/>
        <v>0</v>
      </c>
      <c r="Y939" s="123">
        <f t="shared" si="275"/>
        <v>0</v>
      </c>
      <c r="Z939" s="123">
        <f t="shared" si="276"/>
        <v>13</v>
      </c>
      <c r="AA939" s="111" t="s">
        <v>3366</v>
      </c>
      <c r="AB939" s="111" t="str">
        <f t="shared" si="269"/>
        <v>PRÓXIMA A VENCER</v>
      </c>
      <c r="AC939" s="111" t="str">
        <f t="shared" si="270"/>
        <v>PRÓXIMO A VENCER</v>
      </c>
      <c r="AD939" s="111" t="str">
        <f t="shared" si="271"/>
        <v>EN EJECUCIÓN</v>
      </c>
      <c r="AE939" s="165" t="s">
        <v>117</v>
      </c>
      <c r="AF939" s="98" t="str">
        <f t="shared" si="260"/>
        <v>H11R14</v>
      </c>
      <c r="AG939" s="78">
        <f t="shared" si="261"/>
        <v>1</v>
      </c>
      <c r="AH939" s="78" t="str">
        <f t="shared" si="262"/>
        <v>H11R14 - 1</v>
      </c>
      <c r="AI939" s="92">
        <f t="shared" si="263"/>
        <v>2</v>
      </c>
      <c r="AJ939" s="92">
        <f t="shared" si="264"/>
        <v>2</v>
      </c>
      <c r="AK939" s="92" t="str">
        <f t="shared" si="265"/>
        <v>H11R14.</v>
      </c>
      <c r="AL939" s="92" t="str">
        <f t="shared" si="266"/>
        <v>H11R14</v>
      </c>
      <c r="AM939" s="85"/>
      <c r="AN939" s="85"/>
    </row>
    <row r="940" spans="1:40" s="2" customFormat="1" ht="291.95" customHeight="1" x14ac:dyDescent="0.2">
      <c r="A940" s="110">
        <f>IF(ISBLANK(F940),"",COUNTA($F$2:F940))</f>
        <v>722</v>
      </c>
      <c r="B940" s="111">
        <f t="shared" si="268"/>
        <v>939</v>
      </c>
      <c r="C940" s="111">
        <v>2015</v>
      </c>
      <c r="D940" s="111"/>
      <c r="E940" s="111" t="s">
        <v>408</v>
      </c>
      <c r="F940" s="111" t="s">
        <v>408</v>
      </c>
      <c r="G940" s="112" t="s">
        <v>25</v>
      </c>
      <c r="H940" s="154" t="s">
        <v>622</v>
      </c>
      <c r="I940" s="154" t="s">
        <v>42</v>
      </c>
      <c r="J940" s="183" t="s">
        <v>3372</v>
      </c>
      <c r="K940" s="154" t="s">
        <v>3373</v>
      </c>
      <c r="L940" s="111" t="s">
        <v>3374</v>
      </c>
      <c r="M940" s="180">
        <v>2</v>
      </c>
      <c r="N940" s="181">
        <v>45566</v>
      </c>
      <c r="O940" s="181">
        <v>45657</v>
      </c>
      <c r="P940" s="118">
        <f t="shared" si="267"/>
        <v>13</v>
      </c>
      <c r="Q940" s="110" t="s">
        <v>1053</v>
      </c>
      <c r="R940" s="145" t="s">
        <v>1734</v>
      </c>
      <c r="S940" s="111">
        <v>0</v>
      </c>
      <c r="T940" s="154" t="s">
        <v>3470</v>
      </c>
      <c r="U940" s="155"/>
      <c r="V940" s="121">
        <f t="shared" si="272"/>
        <v>-1521.9</v>
      </c>
      <c r="W940" s="122">
        <f t="shared" si="273"/>
        <v>0</v>
      </c>
      <c r="X940" s="123">
        <f t="shared" si="274"/>
        <v>0</v>
      </c>
      <c r="Y940" s="123">
        <f t="shared" si="275"/>
        <v>0</v>
      </c>
      <c r="Z940" s="123">
        <f t="shared" si="276"/>
        <v>13</v>
      </c>
      <c r="AA940" s="111" t="s">
        <v>3366</v>
      </c>
      <c r="AB940" s="111" t="str">
        <f t="shared" si="269"/>
        <v>PRÓXIMA A VENCER</v>
      </c>
      <c r="AC940" s="111" t="str">
        <f t="shared" si="270"/>
        <v>PRÓXIMO A VENCER</v>
      </c>
      <c r="AD940" s="111" t="str">
        <f t="shared" si="271"/>
        <v>EN EJECUCIÓN</v>
      </c>
      <c r="AE940" s="165" t="s">
        <v>117</v>
      </c>
      <c r="AF940" s="98" t="str">
        <f t="shared" si="260"/>
        <v>H13R14</v>
      </c>
      <c r="AG940" s="78">
        <f t="shared" si="261"/>
        <v>1</v>
      </c>
      <c r="AH940" s="78" t="str">
        <f t="shared" si="262"/>
        <v>H13R14 - 1</v>
      </c>
      <c r="AI940" s="92">
        <f t="shared" si="263"/>
        <v>2</v>
      </c>
      <c r="AJ940" s="92">
        <f t="shared" si="264"/>
        <v>2</v>
      </c>
      <c r="AK940" s="92" t="str">
        <f t="shared" si="265"/>
        <v>H13R14.</v>
      </c>
      <c r="AL940" s="92" t="str">
        <f t="shared" si="266"/>
        <v>H13R14</v>
      </c>
      <c r="AM940" s="85"/>
      <c r="AN940" s="85"/>
    </row>
    <row r="941" spans="1:40" s="2" customFormat="1" ht="291.95" customHeight="1" x14ac:dyDescent="0.2">
      <c r="A941" s="110">
        <f>IF(ISBLANK(F941),"",COUNTA($F$2:F941))</f>
        <v>723</v>
      </c>
      <c r="B941" s="111">
        <f t="shared" si="268"/>
        <v>940</v>
      </c>
      <c r="C941" s="111">
        <v>2015</v>
      </c>
      <c r="D941" s="111"/>
      <c r="E941" s="111" t="s">
        <v>2466</v>
      </c>
      <c r="F941" s="111" t="s">
        <v>2461</v>
      </c>
      <c r="G941" s="112" t="s">
        <v>19</v>
      </c>
      <c r="H941" s="154" t="s">
        <v>623</v>
      </c>
      <c r="I941" s="154" t="s">
        <v>43</v>
      </c>
      <c r="J941" s="154" t="s">
        <v>3623</v>
      </c>
      <c r="K941" s="154" t="s">
        <v>3624</v>
      </c>
      <c r="L941" s="180" t="s">
        <v>3625</v>
      </c>
      <c r="M941" s="180">
        <v>1</v>
      </c>
      <c r="N941" s="181">
        <v>45643</v>
      </c>
      <c r="O941" s="181">
        <v>45746</v>
      </c>
      <c r="P941" s="118">
        <f t="shared" si="267"/>
        <v>14.714285714285714</v>
      </c>
      <c r="Q941" s="111" t="s">
        <v>1049</v>
      </c>
      <c r="R941" s="145" t="s">
        <v>1739</v>
      </c>
      <c r="S941" s="111">
        <v>0</v>
      </c>
      <c r="T941" s="146" t="s">
        <v>3596</v>
      </c>
      <c r="U941" s="155"/>
      <c r="V941" s="121">
        <f t="shared" si="272"/>
        <v>-1524.8666666666666</v>
      </c>
      <c r="W941" s="122">
        <f t="shared" si="273"/>
        <v>0</v>
      </c>
      <c r="X941" s="123">
        <f t="shared" si="274"/>
        <v>0</v>
      </c>
      <c r="Y941" s="123">
        <f t="shared" si="275"/>
        <v>0</v>
      </c>
      <c r="Z941" s="123">
        <f t="shared" si="276"/>
        <v>0</v>
      </c>
      <c r="AA941" s="111" t="s">
        <v>3366</v>
      </c>
      <c r="AB941" s="111" t="str">
        <f t="shared" si="269"/>
        <v>EN TERMINO</v>
      </c>
      <c r="AC941" s="111" t="str">
        <f t="shared" si="270"/>
        <v>EN TERMINO</v>
      </c>
      <c r="AD941" s="111" t="str">
        <f t="shared" si="271"/>
        <v>EN EJECUCIÓN</v>
      </c>
      <c r="AE941" s="165" t="s">
        <v>117</v>
      </c>
      <c r="AF941" s="98" t="str">
        <f t="shared" si="260"/>
        <v>H17R14</v>
      </c>
      <c r="AG941" s="78">
        <f t="shared" si="261"/>
        <v>1</v>
      </c>
      <c r="AH941" s="78" t="str">
        <f t="shared" si="262"/>
        <v>H17R14 - 1</v>
      </c>
      <c r="AI941" s="92">
        <f t="shared" si="263"/>
        <v>3</v>
      </c>
      <c r="AJ941" s="92">
        <f t="shared" si="264"/>
        <v>3</v>
      </c>
      <c r="AK941" s="92" t="str">
        <f t="shared" si="265"/>
        <v>H17R14.</v>
      </c>
      <c r="AL941" s="92" t="str">
        <f t="shared" si="266"/>
        <v>H17R14</v>
      </c>
      <c r="AM941" s="85"/>
      <c r="AN941" s="85"/>
    </row>
    <row r="942" spans="1:40" s="2" customFormat="1" ht="291.95" customHeight="1" x14ac:dyDescent="0.2">
      <c r="A942" s="110">
        <f>IF(ISBLANK(F942),"",COUNTA($F$2:F942))</f>
        <v>724</v>
      </c>
      <c r="B942" s="111">
        <f t="shared" si="268"/>
        <v>941</v>
      </c>
      <c r="C942" s="111">
        <v>2015</v>
      </c>
      <c r="D942" s="111"/>
      <c r="E942" s="111" t="s">
        <v>408</v>
      </c>
      <c r="F942" s="111" t="s">
        <v>408</v>
      </c>
      <c r="G942" s="112" t="s">
        <v>19</v>
      </c>
      <c r="H942" s="154" t="s">
        <v>306</v>
      </c>
      <c r="I942" s="167" t="s">
        <v>44</v>
      </c>
      <c r="J942" s="154" t="s">
        <v>3372</v>
      </c>
      <c r="K942" s="154" t="s">
        <v>3373</v>
      </c>
      <c r="L942" s="111" t="s">
        <v>3374</v>
      </c>
      <c r="M942" s="111">
        <v>2</v>
      </c>
      <c r="N942" s="155">
        <v>45566</v>
      </c>
      <c r="O942" s="155">
        <v>45657</v>
      </c>
      <c r="P942" s="118">
        <f t="shared" si="267"/>
        <v>13</v>
      </c>
      <c r="Q942" s="111" t="s">
        <v>1053</v>
      </c>
      <c r="R942" s="111" t="s">
        <v>3389</v>
      </c>
      <c r="S942" s="111">
        <v>0</v>
      </c>
      <c r="T942" s="154" t="s">
        <v>3474</v>
      </c>
      <c r="U942" s="120"/>
      <c r="V942" s="121">
        <f t="shared" si="272"/>
        <v>-1521.9</v>
      </c>
      <c r="W942" s="122">
        <f t="shared" si="273"/>
        <v>0</v>
      </c>
      <c r="X942" s="123">
        <f t="shared" si="274"/>
        <v>0</v>
      </c>
      <c r="Y942" s="123">
        <f t="shared" si="275"/>
        <v>0</v>
      </c>
      <c r="Z942" s="123">
        <f t="shared" si="276"/>
        <v>13</v>
      </c>
      <c r="AA942" s="111" t="s">
        <v>3366</v>
      </c>
      <c r="AB942" s="111" t="str">
        <f t="shared" si="269"/>
        <v>PRÓXIMA A VENCER</v>
      </c>
      <c r="AC942" s="111" t="str">
        <f t="shared" si="270"/>
        <v>PRÓXIMO A VENCER</v>
      </c>
      <c r="AD942" s="111" t="str">
        <f t="shared" si="271"/>
        <v>EN EJECUCIÓN</v>
      </c>
      <c r="AE942" s="165" t="s">
        <v>117</v>
      </c>
      <c r="AF942" s="98" t="str">
        <f t="shared" si="260"/>
        <v>H31R14</v>
      </c>
      <c r="AG942" s="78">
        <f t="shared" si="261"/>
        <v>1</v>
      </c>
      <c r="AH942" s="78" t="str">
        <f t="shared" si="262"/>
        <v>H31R14 - 1</v>
      </c>
      <c r="AI942" s="92">
        <f t="shared" si="263"/>
        <v>2</v>
      </c>
      <c r="AJ942" s="92">
        <f t="shared" si="264"/>
        <v>2</v>
      </c>
      <c r="AK942" s="92" t="str">
        <f t="shared" si="265"/>
        <v>H31R14.</v>
      </c>
      <c r="AL942" s="92" t="str">
        <f t="shared" si="266"/>
        <v>H31R14</v>
      </c>
      <c r="AM942" s="85"/>
      <c r="AN942" s="85"/>
    </row>
    <row r="943" spans="1:40" s="2" customFormat="1" ht="291.95" customHeight="1" x14ac:dyDescent="0.2">
      <c r="A943" s="110">
        <f>IF(ISBLANK(F943),"",COUNTA($F$2:F943))</f>
        <v>725</v>
      </c>
      <c r="B943" s="111">
        <f t="shared" si="268"/>
        <v>942</v>
      </c>
      <c r="C943" s="111">
        <v>2015</v>
      </c>
      <c r="D943" s="111"/>
      <c r="E943" s="111" t="s">
        <v>408</v>
      </c>
      <c r="F943" s="111" t="s">
        <v>408</v>
      </c>
      <c r="G943" s="112" t="s">
        <v>24</v>
      </c>
      <c r="H943" s="154" t="s">
        <v>307</v>
      </c>
      <c r="I943" s="167" t="s">
        <v>45</v>
      </c>
      <c r="J943" s="154" t="s">
        <v>723</v>
      </c>
      <c r="K943" s="154" t="s">
        <v>713</v>
      </c>
      <c r="L943" s="111" t="s">
        <v>714</v>
      </c>
      <c r="M943" s="111">
        <v>1</v>
      </c>
      <c r="N943" s="155">
        <v>43862</v>
      </c>
      <c r="O943" s="155">
        <v>43979</v>
      </c>
      <c r="P943" s="118">
        <f t="shared" si="267"/>
        <v>16.714285714285715</v>
      </c>
      <c r="Q943" s="111" t="s">
        <v>1058</v>
      </c>
      <c r="R943" s="111" t="s">
        <v>1821</v>
      </c>
      <c r="S943" s="111">
        <v>1</v>
      </c>
      <c r="T943" s="154" t="s">
        <v>1244</v>
      </c>
      <c r="U943" s="120">
        <v>44662</v>
      </c>
      <c r="V943" s="121">
        <f t="shared" si="272"/>
        <v>22.766666666666666</v>
      </c>
      <c r="W943" s="122">
        <f t="shared" si="273"/>
        <v>100</v>
      </c>
      <c r="X943" s="123">
        <f t="shared" si="274"/>
        <v>16.714285714285715</v>
      </c>
      <c r="Y943" s="123">
        <f t="shared" si="275"/>
        <v>16.714285714285715</v>
      </c>
      <c r="Z943" s="123">
        <f t="shared" si="276"/>
        <v>16.714285714285715</v>
      </c>
      <c r="AA943" s="111"/>
      <c r="AB943" s="111" t="str">
        <f t="shared" si="269"/>
        <v>CUMPLIDA</v>
      </c>
      <c r="AC943" s="111" t="str">
        <f t="shared" si="270"/>
        <v>CUMPLIDO</v>
      </c>
      <c r="AD943" s="111" t="str">
        <f t="shared" si="271"/>
        <v>CUMPLIDA PENDIENTE DE REVISIÓN DE LA CGR</v>
      </c>
      <c r="AE943" s="165" t="s">
        <v>117</v>
      </c>
      <c r="AF943" s="98" t="str">
        <f t="shared" si="260"/>
        <v>H32R14</v>
      </c>
      <c r="AG943" s="78">
        <f t="shared" si="261"/>
        <v>1</v>
      </c>
      <c r="AH943" s="78" t="str">
        <f t="shared" si="262"/>
        <v>H32R14 - 1</v>
      </c>
      <c r="AI943" s="92">
        <f t="shared" si="263"/>
        <v>5</v>
      </c>
      <c r="AJ943" s="92">
        <f t="shared" si="264"/>
        <v>5</v>
      </c>
      <c r="AK943" s="92" t="str">
        <f t="shared" si="265"/>
        <v>H32R14.</v>
      </c>
      <c r="AL943" s="92" t="str">
        <f t="shared" si="266"/>
        <v>H32R14</v>
      </c>
      <c r="AM943" s="85"/>
      <c r="AN943" s="85"/>
    </row>
    <row r="944" spans="1:40" s="2" customFormat="1" ht="291.95" customHeight="1" x14ac:dyDescent="0.2">
      <c r="A944" s="110">
        <f>IF(ISBLANK(F944),"",COUNTA($F$2:F944))</f>
        <v>726</v>
      </c>
      <c r="B944" s="111">
        <f t="shared" si="268"/>
        <v>943</v>
      </c>
      <c r="C944" s="111">
        <v>2015</v>
      </c>
      <c r="D944" s="111"/>
      <c r="E944" s="111" t="s">
        <v>637</v>
      </c>
      <c r="F944" s="111" t="s">
        <v>407</v>
      </c>
      <c r="G944" s="112" t="s">
        <v>19</v>
      </c>
      <c r="H944" s="154" t="s">
        <v>414</v>
      </c>
      <c r="I944" s="154" t="s">
        <v>46</v>
      </c>
      <c r="J944" s="154" t="s">
        <v>723</v>
      </c>
      <c r="K944" s="154" t="s">
        <v>718</v>
      </c>
      <c r="L944" s="111" t="s">
        <v>714</v>
      </c>
      <c r="M944" s="111">
        <v>1</v>
      </c>
      <c r="N944" s="155">
        <v>43862</v>
      </c>
      <c r="O944" s="155">
        <v>43979</v>
      </c>
      <c r="P944" s="118">
        <f t="shared" si="267"/>
        <v>16.714285714285715</v>
      </c>
      <c r="Q944" s="111" t="s">
        <v>1058</v>
      </c>
      <c r="R944" s="111" t="s">
        <v>1821</v>
      </c>
      <c r="S944" s="111">
        <v>1</v>
      </c>
      <c r="T944" s="154" t="s">
        <v>1244</v>
      </c>
      <c r="U944" s="120">
        <v>44662</v>
      </c>
      <c r="V944" s="121">
        <f t="shared" si="272"/>
        <v>22.766666666666666</v>
      </c>
      <c r="W944" s="122">
        <f t="shared" si="273"/>
        <v>100</v>
      </c>
      <c r="X944" s="123">
        <f t="shared" si="274"/>
        <v>16.714285714285715</v>
      </c>
      <c r="Y944" s="123">
        <f t="shared" si="275"/>
        <v>16.714285714285715</v>
      </c>
      <c r="Z944" s="123">
        <f t="shared" si="276"/>
        <v>16.714285714285715</v>
      </c>
      <c r="AA944" s="111"/>
      <c r="AB944" s="111" t="str">
        <f t="shared" si="269"/>
        <v>CUMPLIDA</v>
      </c>
      <c r="AC944" s="111" t="str">
        <f t="shared" si="270"/>
        <v>CUMPLIDO</v>
      </c>
      <c r="AD944" s="111" t="str">
        <f t="shared" si="271"/>
        <v>CUMPLIDA PENDIENTE DE REVISIÓN DE LA CGR</v>
      </c>
      <c r="AE944" s="165" t="s">
        <v>117</v>
      </c>
      <c r="AF944" s="98" t="str">
        <f t="shared" si="260"/>
        <v>H41R14</v>
      </c>
      <c r="AG944" s="78">
        <f t="shared" si="261"/>
        <v>1</v>
      </c>
      <c r="AH944" s="78" t="str">
        <f t="shared" si="262"/>
        <v>H41R14 - 1</v>
      </c>
      <c r="AI944" s="92">
        <f t="shared" si="263"/>
        <v>5</v>
      </c>
      <c r="AJ944" s="92">
        <f t="shared" si="264"/>
        <v>5</v>
      </c>
      <c r="AK944" s="92" t="str">
        <f t="shared" si="265"/>
        <v>H41R14.</v>
      </c>
      <c r="AL944" s="92" t="str">
        <f t="shared" si="266"/>
        <v>H41R14</v>
      </c>
      <c r="AM944" s="85"/>
      <c r="AN944" s="85"/>
    </row>
    <row r="945" spans="1:40" s="2" customFormat="1" ht="291.95" customHeight="1" x14ac:dyDescent="0.2">
      <c r="A945" s="110">
        <f>IF(ISBLANK(F945),"",COUNTA($F$2:F945))</f>
        <v>727</v>
      </c>
      <c r="B945" s="111">
        <f t="shared" si="268"/>
        <v>944</v>
      </c>
      <c r="C945" s="111">
        <v>2015</v>
      </c>
      <c r="D945" s="111"/>
      <c r="E945" s="111" t="s">
        <v>408</v>
      </c>
      <c r="F945" s="111" t="s">
        <v>408</v>
      </c>
      <c r="G945" s="112" t="s">
        <v>30</v>
      </c>
      <c r="H945" s="154" t="s">
        <v>413</v>
      </c>
      <c r="I945" s="154" t="s">
        <v>2485</v>
      </c>
      <c r="J945" s="154" t="s">
        <v>723</v>
      </c>
      <c r="K945" s="154" t="s">
        <v>718</v>
      </c>
      <c r="L945" s="111" t="s">
        <v>714</v>
      </c>
      <c r="M945" s="111">
        <v>1</v>
      </c>
      <c r="N945" s="155">
        <v>43862</v>
      </c>
      <c r="O945" s="155">
        <v>43979</v>
      </c>
      <c r="P945" s="118">
        <f t="shared" si="267"/>
        <v>16.714285714285715</v>
      </c>
      <c r="Q945" s="111" t="s">
        <v>1058</v>
      </c>
      <c r="R945" s="111" t="s">
        <v>1821</v>
      </c>
      <c r="S945" s="111">
        <v>1</v>
      </c>
      <c r="T945" s="154" t="s">
        <v>1244</v>
      </c>
      <c r="U945" s="120">
        <v>44662</v>
      </c>
      <c r="V945" s="121">
        <f t="shared" si="272"/>
        <v>22.766666666666666</v>
      </c>
      <c r="W945" s="122">
        <f t="shared" si="273"/>
        <v>100</v>
      </c>
      <c r="X945" s="123">
        <f t="shared" si="274"/>
        <v>16.714285714285715</v>
      </c>
      <c r="Y945" s="123">
        <f t="shared" si="275"/>
        <v>16.714285714285715</v>
      </c>
      <c r="Z945" s="123">
        <f t="shared" si="276"/>
        <v>16.714285714285715</v>
      </c>
      <c r="AA945" s="111"/>
      <c r="AB945" s="111" t="str">
        <f t="shared" si="269"/>
        <v>CUMPLIDA</v>
      </c>
      <c r="AC945" s="111" t="str">
        <f t="shared" si="270"/>
        <v>CUMPLIDO</v>
      </c>
      <c r="AD945" s="111" t="str">
        <f t="shared" si="271"/>
        <v>CUMPLIDA PENDIENTE DE REVISIÓN DE LA CGR</v>
      </c>
      <c r="AE945" s="165" t="s">
        <v>117</v>
      </c>
      <c r="AF945" s="98" t="str">
        <f t="shared" si="260"/>
        <v>H44R14</v>
      </c>
      <c r="AG945" s="78">
        <f t="shared" si="261"/>
        <v>1</v>
      </c>
      <c r="AH945" s="78" t="str">
        <f t="shared" si="262"/>
        <v>H44R14 - 1</v>
      </c>
      <c r="AI945" s="92">
        <f t="shared" si="263"/>
        <v>5</v>
      </c>
      <c r="AJ945" s="92">
        <f t="shared" si="264"/>
        <v>5</v>
      </c>
      <c r="AK945" s="92" t="str">
        <f t="shared" si="265"/>
        <v>H44R14.</v>
      </c>
      <c r="AL945" s="92" t="str">
        <f t="shared" si="266"/>
        <v>H44R14</v>
      </c>
      <c r="AM945" s="85"/>
      <c r="AN945" s="85"/>
    </row>
    <row r="946" spans="1:40" s="2" customFormat="1" ht="291.95" customHeight="1" x14ac:dyDescent="0.2">
      <c r="A946" s="110">
        <f>IF(ISBLANK(F946),"",COUNTA($F$2:F946))</f>
        <v>728</v>
      </c>
      <c r="B946" s="111">
        <f t="shared" si="268"/>
        <v>945</v>
      </c>
      <c r="C946" s="111">
        <v>2015</v>
      </c>
      <c r="D946" s="111"/>
      <c r="E946" s="111" t="s">
        <v>2467</v>
      </c>
      <c r="F946" s="111" t="s">
        <v>881</v>
      </c>
      <c r="G946" s="112" t="s">
        <v>30</v>
      </c>
      <c r="H946" s="154" t="s">
        <v>624</v>
      </c>
      <c r="I946" s="154" t="s">
        <v>47</v>
      </c>
      <c r="J946" s="154" t="s">
        <v>723</v>
      </c>
      <c r="K946" s="154" t="s">
        <v>718</v>
      </c>
      <c r="L946" s="111" t="s">
        <v>714</v>
      </c>
      <c r="M946" s="111">
        <v>1</v>
      </c>
      <c r="N946" s="155">
        <v>43862</v>
      </c>
      <c r="O946" s="155">
        <v>43979</v>
      </c>
      <c r="P946" s="118">
        <f t="shared" si="267"/>
        <v>16.714285714285715</v>
      </c>
      <c r="Q946" s="111" t="s">
        <v>1058</v>
      </c>
      <c r="R946" s="111" t="s">
        <v>1821</v>
      </c>
      <c r="S946" s="111">
        <v>1</v>
      </c>
      <c r="T946" s="154" t="s">
        <v>1244</v>
      </c>
      <c r="U946" s="120">
        <v>44662</v>
      </c>
      <c r="V946" s="121">
        <f t="shared" si="272"/>
        <v>22.766666666666666</v>
      </c>
      <c r="W946" s="122">
        <f t="shared" si="273"/>
        <v>100</v>
      </c>
      <c r="X946" s="123">
        <f t="shared" si="274"/>
        <v>16.714285714285715</v>
      </c>
      <c r="Y946" s="123">
        <f t="shared" si="275"/>
        <v>16.714285714285715</v>
      </c>
      <c r="Z946" s="123">
        <f t="shared" si="276"/>
        <v>16.714285714285715</v>
      </c>
      <c r="AA946" s="111"/>
      <c r="AB946" s="111" t="str">
        <f t="shared" si="269"/>
        <v>CUMPLIDA</v>
      </c>
      <c r="AC946" s="111" t="str">
        <f t="shared" si="270"/>
        <v>CUMPLIDO</v>
      </c>
      <c r="AD946" s="111" t="str">
        <f t="shared" si="271"/>
        <v>CUMPLIDA PENDIENTE DE REVISIÓN DE LA CGR</v>
      </c>
      <c r="AE946" s="165" t="s">
        <v>117</v>
      </c>
      <c r="AF946" s="98" t="str">
        <f t="shared" si="260"/>
        <v>H45R14</v>
      </c>
      <c r="AG946" s="78">
        <f t="shared" si="261"/>
        <v>1</v>
      </c>
      <c r="AH946" s="78" t="str">
        <f t="shared" si="262"/>
        <v>H45R14 - 1</v>
      </c>
      <c r="AI946" s="92">
        <f t="shared" si="263"/>
        <v>5</v>
      </c>
      <c r="AJ946" s="92">
        <f t="shared" si="264"/>
        <v>5</v>
      </c>
      <c r="AK946" s="92" t="str">
        <f t="shared" si="265"/>
        <v>H45R14.</v>
      </c>
      <c r="AL946" s="92" t="str">
        <f t="shared" si="266"/>
        <v>H45R14</v>
      </c>
      <c r="AM946" s="85"/>
      <c r="AN946" s="85"/>
    </row>
    <row r="947" spans="1:40" s="2" customFormat="1" ht="291.95" customHeight="1" x14ac:dyDescent="0.2">
      <c r="A947" s="110">
        <f>IF(ISBLANK(F947),"",COUNTA($F$2:F947))</f>
        <v>729</v>
      </c>
      <c r="B947" s="111">
        <f t="shared" si="268"/>
        <v>946</v>
      </c>
      <c r="C947" s="111">
        <v>2015</v>
      </c>
      <c r="D947" s="111"/>
      <c r="E947" s="111" t="s">
        <v>408</v>
      </c>
      <c r="F947" s="111" t="s">
        <v>408</v>
      </c>
      <c r="G947" s="112" t="s">
        <v>21</v>
      </c>
      <c r="H947" s="154" t="s">
        <v>625</v>
      </c>
      <c r="I947" s="154" t="s">
        <v>48</v>
      </c>
      <c r="J947" s="154" t="s">
        <v>723</v>
      </c>
      <c r="K947" s="154" t="s">
        <v>718</v>
      </c>
      <c r="L947" s="111" t="s">
        <v>714</v>
      </c>
      <c r="M947" s="111">
        <v>1</v>
      </c>
      <c r="N947" s="155">
        <v>43862</v>
      </c>
      <c r="O947" s="155">
        <v>43979</v>
      </c>
      <c r="P947" s="118">
        <f t="shared" si="267"/>
        <v>16.714285714285715</v>
      </c>
      <c r="Q947" s="111" t="s">
        <v>1058</v>
      </c>
      <c r="R947" s="111" t="s">
        <v>1821</v>
      </c>
      <c r="S947" s="111">
        <v>1</v>
      </c>
      <c r="T947" s="154" t="s">
        <v>1244</v>
      </c>
      <c r="U947" s="120">
        <v>44662</v>
      </c>
      <c r="V947" s="121">
        <f t="shared" si="272"/>
        <v>22.766666666666666</v>
      </c>
      <c r="W947" s="122">
        <f t="shared" si="273"/>
        <v>100</v>
      </c>
      <c r="X947" s="123">
        <f t="shared" si="274"/>
        <v>16.714285714285715</v>
      </c>
      <c r="Y947" s="123">
        <f t="shared" si="275"/>
        <v>16.714285714285715</v>
      </c>
      <c r="Z947" s="123">
        <f t="shared" si="276"/>
        <v>16.714285714285715</v>
      </c>
      <c r="AA947" s="111"/>
      <c r="AB947" s="111" t="str">
        <f t="shared" si="269"/>
        <v>CUMPLIDA</v>
      </c>
      <c r="AC947" s="111" t="str">
        <f t="shared" si="270"/>
        <v>CUMPLIDO</v>
      </c>
      <c r="AD947" s="111" t="str">
        <f t="shared" si="271"/>
        <v>CUMPLIDA PENDIENTE DE REVISIÓN DE LA CGR</v>
      </c>
      <c r="AE947" s="165" t="s">
        <v>117</v>
      </c>
      <c r="AF947" s="98" t="str">
        <f t="shared" si="260"/>
        <v>H47R14</v>
      </c>
      <c r="AG947" s="78">
        <f t="shared" si="261"/>
        <v>1</v>
      </c>
      <c r="AH947" s="78" t="str">
        <f t="shared" si="262"/>
        <v>H47R14 - 1</v>
      </c>
      <c r="AI947" s="92">
        <f t="shared" si="263"/>
        <v>5</v>
      </c>
      <c r="AJ947" s="92">
        <f t="shared" si="264"/>
        <v>5</v>
      </c>
      <c r="AK947" s="92" t="str">
        <f t="shared" si="265"/>
        <v>H47R14.</v>
      </c>
      <c r="AL947" s="92" t="str">
        <f t="shared" si="266"/>
        <v>H47R14</v>
      </c>
      <c r="AM947" s="85"/>
      <c r="AN947" s="85"/>
    </row>
    <row r="948" spans="1:40" s="2" customFormat="1" ht="291.95" customHeight="1" x14ac:dyDescent="0.2">
      <c r="A948" s="110">
        <f>IF(ISBLANK(F948),"",COUNTA($F$2:F948))</f>
        <v>730</v>
      </c>
      <c r="B948" s="111">
        <f t="shared" si="268"/>
        <v>947</v>
      </c>
      <c r="C948" s="111">
        <v>2015</v>
      </c>
      <c r="D948" s="111"/>
      <c r="E948" s="111" t="s">
        <v>408</v>
      </c>
      <c r="F948" s="111" t="s">
        <v>408</v>
      </c>
      <c r="G948" s="112" t="s">
        <v>21</v>
      </c>
      <c r="H948" s="154" t="s">
        <v>626</v>
      </c>
      <c r="I948" s="154" t="s">
        <v>49</v>
      </c>
      <c r="J948" s="154" t="s">
        <v>723</v>
      </c>
      <c r="K948" s="154" t="s">
        <v>718</v>
      </c>
      <c r="L948" s="111" t="s">
        <v>714</v>
      </c>
      <c r="M948" s="111">
        <v>1</v>
      </c>
      <c r="N948" s="155">
        <v>43862</v>
      </c>
      <c r="O948" s="155">
        <v>43979</v>
      </c>
      <c r="P948" s="118">
        <f t="shared" si="267"/>
        <v>16.714285714285715</v>
      </c>
      <c r="Q948" s="111" t="s">
        <v>1058</v>
      </c>
      <c r="R948" s="111" t="s">
        <v>1821</v>
      </c>
      <c r="S948" s="111">
        <v>1</v>
      </c>
      <c r="T948" s="154" t="s">
        <v>1244</v>
      </c>
      <c r="U948" s="120">
        <v>44662</v>
      </c>
      <c r="V948" s="121">
        <f t="shared" si="272"/>
        <v>22.766666666666666</v>
      </c>
      <c r="W948" s="122">
        <f t="shared" si="273"/>
        <v>100</v>
      </c>
      <c r="X948" s="123">
        <f t="shared" si="274"/>
        <v>16.714285714285715</v>
      </c>
      <c r="Y948" s="123">
        <f t="shared" si="275"/>
        <v>16.714285714285715</v>
      </c>
      <c r="Z948" s="123">
        <f t="shared" si="276"/>
        <v>16.714285714285715</v>
      </c>
      <c r="AA948" s="111"/>
      <c r="AB948" s="111" t="str">
        <f t="shared" si="269"/>
        <v>CUMPLIDA</v>
      </c>
      <c r="AC948" s="111" t="str">
        <f t="shared" si="270"/>
        <v>CUMPLIDO</v>
      </c>
      <c r="AD948" s="111" t="str">
        <f t="shared" si="271"/>
        <v>CUMPLIDA PENDIENTE DE REVISIÓN DE LA CGR</v>
      </c>
      <c r="AE948" s="165" t="s">
        <v>117</v>
      </c>
      <c r="AF948" s="98" t="str">
        <f t="shared" si="260"/>
        <v>H49R14</v>
      </c>
      <c r="AG948" s="78">
        <f t="shared" si="261"/>
        <v>1</v>
      </c>
      <c r="AH948" s="78" t="str">
        <f t="shared" si="262"/>
        <v>H49R14 - 1</v>
      </c>
      <c r="AI948" s="92">
        <f t="shared" si="263"/>
        <v>5</v>
      </c>
      <c r="AJ948" s="92">
        <f t="shared" si="264"/>
        <v>5</v>
      </c>
      <c r="AK948" s="92" t="str">
        <f t="shared" si="265"/>
        <v>H49R14.</v>
      </c>
      <c r="AL948" s="92" t="str">
        <f t="shared" si="266"/>
        <v>H49R14</v>
      </c>
      <c r="AM948" s="85"/>
      <c r="AN948" s="85"/>
    </row>
    <row r="949" spans="1:40" s="2" customFormat="1" ht="291.95" customHeight="1" x14ac:dyDescent="0.2">
      <c r="A949" s="110">
        <f>IF(ISBLANK(F949),"",COUNTA($F$2:F949))</f>
        <v>731</v>
      </c>
      <c r="B949" s="111">
        <f t="shared" si="268"/>
        <v>948</v>
      </c>
      <c r="C949" s="111">
        <v>2015</v>
      </c>
      <c r="D949" s="111"/>
      <c r="E949" s="111" t="s">
        <v>408</v>
      </c>
      <c r="F949" s="111" t="s">
        <v>408</v>
      </c>
      <c r="G949" s="112" t="s">
        <v>19</v>
      </c>
      <c r="H949" s="154" t="s">
        <v>498</v>
      </c>
      <c r="I949" s="154" t="s">
        <v>50</v>
      </c>
      <c r="J949" s="154" t="s">
        <v>723</v>
      </c>
      <c r="K949" s="154" t="s">
        <v>718</v>
      </c>
      <c r="L949" s="111" t="s">
        <v>714</v>
      </c>
      <c r="M949" s="111">
        <v>1</v>
      </c>
      <c r="N949" s="155">
        <v>43862</v>
      </c>
      <c r="O949" s="155">
        <v>43979</v>
      </c>
      <c r="P949" s="118">
        <f t="shared" si="267"/>
        <v>16.714285714285715</v>
      </c>
      <c r="Q949" s="111" t="s">
        <v>1058</v>
      </c>
      <c r="R949" s="111" t="s">
        <v>1821</v>
      </c>
      <c r="S949" s="111">
        <v>1</v>
      </c>
      <c r="T949" s="154" t="s">
        <v>1244</v>
      </c>
      <c r="U949" s="120">
        <v>44662</v>
      </c>
      <c r="V949" s="121">
        <f t="shared" si="272"/>
        <v>22.766666666666666</v>
      </c>
      <c r="W949" s="122">
        <f t="shared" si="273"/>
        <v>100</v>
      </c>
      <c r="X949" s="123">
        <f t="shared" si="274"/>
        <v>16.714285714285715</v>
      </c>
      <c r="Y949" s="123">
        <f t="shared" si="275"/>
        <v>16.714285714285715</v>
      </c>
      <c r="Z949" s="123">
        <f t="shared" si="276"/>
        <v>16.714285714285715</v>
      </c>
      <c r="AA949" s="111"/>
      <c r="AB949" s="111" t="str">
        <f t="shared" si="269"/>
        <v>CUMPLIDA</v>
      </c>
      <c r="AC949" s="111" t="str">
        <f t="shared" si="270"/>
        <v>CUMPLIDO</v>
      </c>
      <c r="AD949" s="111" t="str">
        <f t="shared" si="271"/>
        <v>CUMPLIDA PENDIENTE DE REVISIÓN DE LA CGR</v>
      </c>
      <c r="AE949" s="165" t="s">
        <v>117</v>
      </c>
      <c r="AF949" s="98" t="str">
        <f t="shared" si="260"/>
        <v>H59R14</v>
      </c>
      <c r="AG949" s="78">
        <f t="shared" si="261"/>
        <v>1</v>
      </c>
      <c r="AH949" s="78" t="str">
        <f t="shared" si="262"/>
        <v>H59R14 - 1</v>
      </c>
      <c r="AI949" s="92">
        <f t="shared" si="263"/>
        <v>5</v>
      </c>
      <c r="AJ949" s="92">
        <f t="shared" si="264"/>
        <v>5</v>
      </c>
      <c r="AK949" s="92" t="str">
        <f t="shared" si="265"/>
        <v>H59R14.</v>
      </c>
      <c r="AL949" s="92" t="str">
        <f t="shared" si="266"/>
        <v>H59R14</v>
      </c>
      <c r="AM949" s="85"/>
      <c r="AN949" s="85"/>
    </row>
    <row r="950" spans="1:40" s="2" customFormat="1" ht="291.95" customHeight="1" x14ac:dyDescent="0.2">
      <c r="A950" s="110">
        <f>IF(ISBLANK(F950),"",COUNTA($F$2:F950))</f>
        <v>732</v>
      </c>
      <c r="B950" s="111">
        <f t="shared" si="268"/>
        <v>949</v>
      </c>
      <c r="C950" s="111">
        <v>2015</v>
      </c>
      <c r="D950" s="111"/>
      <c r="E950" s="111" t="s">
        <v>2466</v>
      </c>
      <c r="F950" s="111" t="s">
        <v>2460</v>
      </c>
      <c r="G950" s="112" t="s">
        <v>27</v>
      </c>
      <c r="H950" s="154" t="s">
        <v>499</v>
      </c>
      <c r="I950" s="154" t="s">
        <v>51</v>
      </c>
      <c r="J950" s="154" t="s">
        <v>3372</v>
      </c>
      <c r="K950" s="154" t="s">
        <v>3373</v>
      </c>
      <c r="L950" s="111" t="s">
        <v>3374</v>
      </c>
      <c r="M950" s="111">
        <v>2</v>
      </c>
      <c r="N950" s="155">
        <v>45566</v>
      </c>
      <c r="O950" s="155">
        <v>45657</v>
      </c>
      <c r="P950" s="118">
        <f t="shared" si="267"/>
        <v>13</v>
      </c>
      <c r="Q950" s="111" t="s">
        <v>3400</v>
      </c>
      <c r="R950" s="111" t="s">
        <v>2009</v>
      </c>
      <c r="S950" s="111">
        <v>0</v>
      </c>
      <c r="T950" s="154" t="s">
        <v>3492</v>
      </c>
      <c r="U950" s="155"/>
      <c r="V950" s="121">
        <f t="shared" si="272"/>
        <v>-1521.9</v>
      </c>
      <c r="W950" s="122">
        <f t="shared" si="273"/>
        <v>0</v>
      </c>
      <c r="X950" s="123">
        <f t="shared" si="274"/>
        <v>0</v>
      </c>
      <c r="Y950" s="123">
        <f t="shared" si="275"/>
        <v>0</v>
      </c>
      <c r="Z950" s="123">
        <f t="shared" si="276"/>
        <v>13</v>
      </c>
      <c r="AA950" s="111" t="s">
        <v>3366</v>
      </c>
      <c r="AB950" s="111" t="str">
        <f t="shared" si="269"/>
        <v>PRÓXIMA A VENCER</v>
      </c>
      <c r="AC950" s="111" t="str">
        <f t="shared" si="270"/>
        <v>PRÓXIMO A VENCER</v>
      </c>
      <c r="AD950" s="111" t="str">
        <f t="shared" si="271"/>
        <v>EN EJECUCIÓN</v>
      </c>
      <c r="AE950" s="165" t="s">
        <v>117</v>
      </c>
      <c r="AF950" s="98" t="str">
        <f t="shared" si="260"/>
        <v>H64R14</v>
      </c>
      <c r="AG950" s="78">
        <f t="shared" si="261"/>
        <v>1</v>
      </c>
      <c r="AH950" s="78" t="str">
        <f t="shared" si="262"/>
        <v>H64R14 - 1</v>
      </c>
      <c r="AI950" s="92">
        <f t="shared" si="263"/>
        <v>2</v>
      </c>
      <c r="AJ950" s="92">
        <f t="shared" si="264"/>
        <v>2</v>
      </c>
      <c r="AK950" s="92" t="str">
        <f t="shared" si="265"/>
        <v>H64R14.</v>
      </c>
      <c r="AL950" s="92" t="str">
        <f t="shared" si="266"/>
        <v>H64R14</v>
      </c>
      <c r="AM950" s="85"/>
      <c r="AN950" s="85"/>
    </row>
    <row r="951" spans="1:40" s="2" customFormat="1" ht="291.95" customHeight="1" x14ac:dyDescent="0.2">
      <c r="A951" s="110">
        <f>IF(ISBLANK(F951),"",COUNTA($F$2:F951))</f>
        <v>733</v>
      </c>
      <c r="B951" s="111">
        <f t="shared" si="268"/>
        <v>950</v>
      </c>
      <c r="C951" s="111">
        <v>2015</v>
      </c>
      <c r="D951" s="111"/>
      <c r="E951" s="111" t="s">
        <v>637</v>
      </c>
      <c r="F951" s="111" t="s">
        <v>407</v>
      </c>
      <c r="G951" s="112" t="s">
        <v>19</v>
      </c>
      <c r="H951" s="154" t="s">
        <v>514</v>
      </c>
      <c r="I951" s="154" t="s">
        <v>52</v>
      </c>
      <c r="J951" s="154" t="s">
        <v>308</v>
      </c>
      <c r="K951" s="154" t="s">
        <v>309</v>
      </c>
      <c r="L951" s="111" t="s">
        <v>252</v>
      </c>
      <c r="M951" s="111">
        <v>1</v>
      </c>
      <c r="N951" s="155">
        <v>43040</v>
      </c>
      <c r="O951" s="155">
        <v>43189</v>
      </c>
      <c r="P951" s="118">
        <f t="shared" si="267"/>
        <v>21.285714285714285</v>
      </c>
      <c r="Q951" s="111" t="s">
        <v>1053</v>
      </c>
      <c r="R951" s="145" t="s">
        <v>1734</v>
      </c>
      <c r="S951" s="111">
        <v>1</v>
      </c>
      <c r="T951" s="154" t="s">
        <v>720</v>
      </c>
      <c r="U951" s="155"/>
      <c r="V951" s="121">
        <f t="shared" si="272"/>
        <v>-1439.6333333333334</v>
      </c>
      <c r="W951" s="122">
        <f t="shared" si="273"/>
        <v>100</v>
      </c>
      <c r="X951" s="123">
        <f t="shared" si="274"/>
        <v>21.285714285714285</v>
      </c>
      <c r="Y951" s="123">
        <f t="shared" si="275"/>
        <v>21.285714285714285</v>
      </c>
      <c r="Z951" s="123">
        <f t="shared" si="276"/>
        <v>21.285714285714285</v>
      </c>
      <c r="AA951" s="111"/>
      <c r="AB951" s="111" t="str">
        <f t="shared" si="269"/>
        <v>CUMPLIDA</v>
      </c>
      <c r="AC951" s="111" t="str">
        <f t="shared" si="270"/>
        <v>CUMPLIDO</v>
      </c>
      <c r="AD951" s="111" t="str">
        <f t="shared" si="271"/>
        <v>CUMPLIDA PENDIENTE DE REVISIÓN DE LA CGR</v>
      </c>
      <c r="AE951" s="165" t="s">
        <v>117</v>
      </c>
      <c r="AF951" s="98" t="str">
        <f t="shared" si="260"/>
        <v>H65R14</v>
      </c>
      <c r="AG951" s="78">
        <f t="shared" si="261"/>
        <v>1</v>
      </c>
      <c r="AH951" s="78" t="str">
        <f t="shared" si="262"/>
        <v>H65R14 - 1</v>
      </c>
      <c r="AI951" s="92">
        <f t="shared" si="263"/>
        <v>5</v>
      </c>
      <c r="AJ951" s="92">
        <f t="shared" si="264"/>
        <v>5</v>
      </c>
      <c r="AK951" s="92" t="str">
        <f t="shared" si="265"/>
        <v>H65R14.</v>
      </c>
      <c r="AL951" s="92" t="str">
        <f t="shared" si="266"/>
        <v>H65R14</v>
      </c>
      <c r="AM951" s="85"/>
      <c r="AN951" s="85"/>
    </row>
    <row r="952" spans="1:40" s="2" customFormat="1" ht="291.95" customHeight="1" x14ac:dyDescent="0.2">
      <c r="A952" s="110">
        <f>IF(ISBLANK(F952),"",COUNTA($F$2:F952))</f>
        <v>734</v>
      </c>
      <c r="B952" s="111">
        <f t="shared" si="268"/>
        <v>951</v>
      </c>
      <c r="C952" s="111">
        <v>2015</v>
      </c>
      <c r="D952" s="111"/>
      <c r="E952" s="111" t="s">
        <v>637</v>
      </c>
      <c r="F952" s="111" t="s">
        <v>407</v>
      </c>
      <c r="G952" s="112" t="s">
        <v>19</v>
      </c>
      <c r="H952" s="154" t="s">
        <v>627</v>
      </c>
      <c r="I952" s="154" t="s">
        <v>53</v>
      </c>
      <c r="J952" s="154" t="s">
        <v>310</v>
      </c>
      <c r="K952" s="154" t="s">
        <v>387</v>
      </c>
      <c r="L952" s="111" t="s">
        <v>311</v>
      </c>
      <c r="M952" s="111">
        <v>1</v>
      </c>
      <c r="N952" s="155">
        <v>43040</v>
      </c>
      <c r="O952" s="155">
        <v>43099</v>
      </c>
      <c r="P952" s="118">
        <f t="shared" si="267"/>
        <v>8.4285714285714288</v>
      </c>
      <c r="Q952" s="111" t="s">
        <v>1053</v>
      </c>
      <c r="R952" s="145" t="s">
        <v>1734</v>
      </c>
      <c r="S952" s="111">
        <v>1</v>
      </c>
      <c r="T952" s="154" t="s">
        <v>720</v>
      </c>
      <c r="U952" s="155"/>
      <c r="V952" s="121">
        <f t="shared" si="272"/>
        <v>-1436.6333333333334</v>
      </c>
      <c r="W952" s="122">
        <f t="shared" si="273"/>
        <v>100</v>
      </c>
      <c r="X952" s="123">
        <f t="shared" si="274"/>
        <v>8.4285714285714288</v>
      </c>
      <c r="Y952" s="123">
        <f t="shared" si="275"/>
        <v>8.4285714285714288</v>
      </c>
      <c r="Z952" s="123">
        <f t="shared" si="276"/>
        <v>8.4285714285714288</v>
      </c>
      <c r="AA952" s="111"/>
      <c r="AB952" s="111" t="str">
        <f t="shared" si="269"/>
        <v>CUMPLIDA</v>
      </c>
      <c r="AC952" s="111" t="str">
        <f t="shared" si="270"/>
        <v>CUMPLIDO</v>
      </c>
      <c r="AD952" s="111" t="str">
        <f t="shared" si="271"/>
        <v>CUMPLIDA PENDIENTE DE REVISIÓN DE LA CGR</v>
      </c>
      <c r="AE952" s="165" t="s">
        <v>117</v>
      </c>
      <c r="AF952" s="98" t="str">
        <f t="shared" si="260"/>
        <v>H66R14</v>
      </c>
      <c r="AG952" s="78">
        <f t="shared" si="261"/>
        <v>1</v>
      </c>
      <c r="AH952" s="78" t="str">
        <f t="shared" si="262"/>
        <v>H66R14 - 1</v>
      </c>
      <c r="AI952" s="92">
        <f t="shared" si="263"/>
        <v>5</v>
      </c>
      <c r="AJ952" s="92">
        <f t="shared" si="264"/>
        <v>5</v>
      </c>
      <c r="AK952" s="92" t="str">
        <f t="shared" si="265"/>
        <v>H66R14.</v>
      </c>
      <c r="AL952" s="92" t="str">
        <f t="shared" si="266"/>
        <v>H66R14</v>
      </c>
      <c r="AM952" s="85"/>
      <c r="AN952" s="85"/>
    </row>
    <row r="953" spans="1:40" s="2" customFormat="1" ht="291.95" customHeight="1" x14ac:dyDescent="0.2">
      <c r="A953" s="110">
        <f>IF(ISBLANK(F953),"",COUNTA($F$2:F953))</f>
        <v>735</v>
      </c>
      <c r="B953" s="111">
        <f t="shared" si="268"/>
        <v>952</v>
      </c>
      <c r="C953" s="111">
        <v>2015</v>
      </c>
      <c r="D953" s="111"/>
      <c r="E953" s="111" t="s">
        <v>408</v>
      </c>
      <c r="F953" s="111" t="s">
        <v>408</v>
      </c>
      <c r="G953" s="112" t="s">
        <v>19</v>
      </c>
      <c r="H953" s="154" t="s">
        <v>293</v>
      </c>
      <c r="I953" s="154" t="s">
        <v>54</v>
      </c>
      <c r="J953" s="154" t="s">
        <v>294</v>
      </c>
      <c r="K953" s="154" t="s">
        <v>295</v>
      </c>
      <c r="L953" s="111" t="s">
        <v>296</v>
      </c>
      <c r="M953" s="111">
        <v>1</v>
      </c>
      <c r="N953" s="155">
        <v>43040</v>
      </c>
      <c r="O953" s="155">
        <v>43099</v>
      </c>
      <c r="P953" s="118">
        <f t="shared" si="267"/>
        <v>8.4285714285714288</v>
      </c>
      <c r="Q953" s="111" t="s">
        <v>283</v>
      </c>
      <c r="R953" s="145" t="s">
        <v>1734</v>
      </c>
      <c r="S953" s="111">
        <v>1</v>
      </c>
      <c r="T953" s="154" t="s">
        <v>720</v>
      </c>
      <c r="U953" s="155"/>
      <c r="V953" s="121">
        <f t="shared" si="272"/>
        <v>-1436.6333333333334</v>
      </c>
      <c r="W953" s="122">
        <f t="shared" si="273"/>
        <v>100</v>
      </c>
      <c r="X953" s="123">
        <f t="shared" si="274"/>
        <v>8.4285714285714288</v>
      </c>
      <c r="Y953" s="123">
        <f t="shared" si="275"/>
        <v>8.4285714285714288</v>
      </c>
      <c r="Z953" s="123">
        <f t="shared" si="276"/>
        <v>8.4285714285714288</v>
      </c>
      <c r="AA953" s="111"/>
      <c r="AB953" s="111" t="str">
        <f t="shared" si="269"/>
        <v>CUMPLIDA</v>
      </c>
      <c r="AC953" s="111" t="str">
        <f t="shared" si="270"/>
        <v>CUMPLIDO</v>
      </c>
      <c r="AD953" s="111" t="str">
        <f t="shared" si="271"/>
        <v>CUMPLIDA PENDIENTE DE REVISIÓN DE LA CGR</v>
      </c>
      <c r="AE953" s="165" t="s">
        <v>117</v>
      </c>
      <c r="AF953" s="98" t="str">
        <f t="shared" si="260"/>
        <v>H69R14</v>
      </c>
      <c r="AG953" s="78">
        <f t="shared" si="261"/>
        <v>1</v>
      </c>
      <c r="AH953" s="78" t="str">
        <f t="shared" si="262"/>
        <v>H69R14 - 1</v>
      </c>
      <c r="AI953" s="92">
        <f t="shared" si="263"/>
        <v>5</v>
      </c>
      <c r="AJ953" s="92">
        <f t="shared" si="264"/>
        <v>5</v>
      </c>
      <c r="AK953" s="92" t="str">
        <f t="shared" si="265"/>
        <v>H69R14.</v>
      </c>
      <c r="AL953" s="92" t="str">
        <f t="shared" si="266"/>
        <v>H69R14</v>
      </c>
      <c r="AM953" s="85"/>
      <c r="AN953" s="85"/>
    </row>
    <row r="954" spans="1:40" s="2" customFormat="1" ht="291.95" customHeight="1" x14ac:dyDescent="0.2">
      <c r="A954" s="110">
        <f>IF(ISBLANK(F954),"",COUNTA($F$2:F954))</f>
        <v>736</v>
      </c>
      <c r="B954" s="111">
        <f t="shared" si="268"/>
        <v>953</v>
      </c>
      <c r="C954" s="111">
        <v>2015</v>
      </c>
      <c r="D954" s="111"/>
      <c r="E954" s="111" t="s">
        <v>637</v>
      </c>
      <c r="F954" s="111" t="s">
        <v>407</v>
      </c>
      <c r="G954" s="112" t="s">
        <v>24</v>
      </c>
      <c r="H954" s="154" t="s">
        <v>348</v>
      </c>
      <c r="I954" s="154" t="s">
        <v>55</v>
      </c>
      <c r="J954" s="154" t="s">
        <v>3508</v>
      </c>
      <c r="K954" s="154" t="s">
        <v>3509</v>
      </c>
      <c r="L954" s="111" t="s">
        <v>3510</v>
      </c>
      <c r="M954" s="111">
        <v>1</v>
      </c>
      <c r="N954" s="155">
        <v>45636</v>
      </c>
      <c r="O954" s="155">
        <v>45838</v>
      </c>
      <c r="P954" s="118">
        <f t="shared" si="267"/>
        <v>28.857142857142858</v>
      </c>
      <c r="Q954" s="111" t="s">
        <v>3511</v>
      </c>
      <c r="R954" s="145" t="s">
        <v>3512</v>
      </c>
      <c r="S954" s="111">
        <v>0</v>
      </c>
      <c r="T954" s="154" t="s">
        <v>3515</v>
      </c>
      <c r="U954" s="155"/>
      <c r="V954" s="121">
        <f t="shared" si="272"/>
        <v>-1527.9333333333334</v>
      </c>
      <c r="W954" s="122">
        <f t="shared" si="273"/>
        <v>0</v>
      </c>
      <c r="X954" s="123">
        <f t="shared" si="274"/>
        <v>0</v>
      </c>
      <c r="Y954" s="123">
        <f t="shared" si="275"/>
        <v>0</v>
      </c>
      <c r="Z954" s="123">
        <f t="shared" si="276"/>
        <v>0</v>
      </c>
      <c r="AA954" s="111"/>
      <c r="AB954" s="111" t="str">
        <f t="shared" si="269"/>
        <v>EN TERMINO</v>
      </c>
      <c r="AC954" s="111" t="str">
        <f t="shared" si="270"/>
        <v>EN TERMINO</v>
      </c>
      <c r="AD954" s="111" t="str">
        <f t="shared" si="271"/>
        <v>EN EJECUCIÓN</v>
      </c>
      <c r="AE954" s="165" t="s">
        <v>117</v>
      </c>
      <c r="AF954" s="98" t="str">
        <f t="shared" si="260"/>
        <v>H71R14</v>
      </c>
      <c r="AG954" s="78">
        <f t="shared" si="261"/>
        <v>1</v>
      </c>
      <c r="AH954" s="78" t="str">
        <f t="shared" si="262"/>
        <v>H71R14 - 1</v>
      </c>
      <c r="AI954" s="92">
        <f t="shared" si="263"/>
        <v>3</v>
      </c>
      <c r="AJ954" s="92">
        <f t="shared" si="264"/>
        <v>3</v>
      </c>
      <c r="AK954" s="92" t="str">
        <f t="shared" si="265"/>
        <v>H71R14.</v>
      </c>
      <c r="AL954" s="92" t="str">
        <f t="shared" si="266"/>
        <v>H71R14</v>
      </c>
      <c r="AM954" s="85"/>
      <c r="AN954" s="85"/>
    </row>
    <row r="955" spans="1:40" s="2" customFormat="1" ht="291.95" customHeight="1" x14ac:dyDescent="0.2">
      <c r="A955" s="110">
        <f>IF(ISBLANK(F955),"",COUNTA($F$2:F955))</f>
        <v>737</v>
      </c>
      <c r="B955" s="111">
        <f t="shared" si="268"/>
        <v>954</v>
      </c>
      <c r="C955" s="111">
        <v>2015</v>
      </c>
      <c r="D955" s="111"/>
      <c r="E955" s="111" t="s">
        <v>637</v>
      </c>
      <c r="F955" s="111" t="s">
        <v>407</v>
      </c>
      <c r="G955" s="112" t="s">
        <v>30</v>
      </c>
      <c r="H955" s="154" t="s">
        <v>513</v>
      </c>
      <c r="I955" s="154" t="s">
        <v>56</v>
      </c>
      <c r="J955" s="154" t="s">
        <v>734</v>
      </c>
      <c r="K955" s="154" t="s">
        <v>175</v>
      </c>
      <c r="L955" s="180" t="s">
        <v>39</v>
      </c>
      <c r="M955" s="180">
        <v>3</v>
      </c>
      <c r="N955" s="181">
        <v>43040</v>
      </c>
      <c r="O955" s="181">
        <v>43342</v>
      </c>
      <c r="P955" s="118">
        <f t="shared" si="267"/>
        <v>43.142857142857146</v>
      </c>
      <c r="Q955" s="180" t="s">
        <v>1048</v>
      </c>
      <c r="R955" s="111" t="s">
        <v>1734</v>
      </c>
      <c r="S955" s="111">
        <v>3</v>
      </c>
      <c r="T955" s="154" t="s">
        <v>720</v>
      </c>
      <c r="U955" s="155"/>
      <c r="V955" s="121">
        <f t="shared" si="272"/>
        <v>-1444.7333333333333</v>
      </c>
      <c r="W955" s="122">
        <f t="shared" si="273"/>
        <v>100</v>
      </c>
      <c r="X955" s="123">
        <f t="shared" si="274"/>
        <v>43.142857142857146</v>
      </c>
      <c r="Y955" s="123">
        <f t="shared" si="275"/>
        <v>43.142857142857146</v>
      </c>
      <c r="Z955" s="123">
        <f t="shared" si="276"/>
        <v>43.142857142857146</v>
      </c>
      <c r="AA955" s="111"/>
      <c r="AB955" s="111" t="str">
        <f t="shared" si="269"/>
        <v>CUMPLIDA</v>
      </c>
      <c r="AC955" s="111" t="str">
        <f t="shared" si="270"/>
        <v>CUMPLIDO</v>
      </c>
      <c r="AD955" s="111" t="str">
        <f t="shared" si="271"/>
        <v>CUMPLIDA PENDIENTE DE REVISIÓN DE LA CGR</v>
      </c>
      <c r="AE955" s="165" t="s">
        <v>117</v>
      </c>
      <c r="AF955" s="98" t="str">
        <f t="shared" si="260"/>
        <v>H79R14</v>
      </c>
      <c r="AG955" s="78">
        <f t="shared" si="261"/>
        <v>1</v>
      </c>
      <c r="AH955" s="78" t="str">
        <f t="shared" si="262"/>
        <v>H79R14 - 1</v>
      </c>
      <c r="AI955" s="92">
        <f t="shared" si="263"/>
        <v>5</v>
      </c>
      <c r="AJ955" s="92">
        <f t="shared" si="264"/>
        <v>5</v>
      </c>
      <c r="AK955" s="92" t="str">
        <f t="shared" si="265"/>
        <v>H79R14.</v>
      </c>
      <c r="AL955" s="92" t="str">
        <f t="shared" si="266"/>
        <v>H79R14</v>
      </c>
      <c r="AM955" s="85"/>
      <c r="AN955" s="85"/>
    </row>
    <row r="956" spans="1:40" s="2" customFormat="1" ht="291.95" customHeight="1" x14ac:dyDescent="0.2">
      <c r="A956" s="110">
        <f>IF(ISBLANK(F956),"",COUNTA($F$2:F956))</f>
        <v>738</v>
      </c>
      <c r="B956" s="111">
        <f t="shared" si="268"/>
        <v>955</v>
      </c>
      <c r="C956" s="111">
        <v>2015</v>
      </c>
      <c r="D956" s="111"/>
      <c r="E956" s="111" t="s">
        <v>637</v>
      </c>
      <c r="F956" s="111" t="s">
        <v>407</v>
      </c>
      <c r="G956" s="112" t="s">
        <v>19</v>
      </c>
      <c r="H956" s="154" t="s">
        <v>500</v>
      </c>
      <c r="I956" s="154" t="s">
        <v>136</v>
      </c>
      <c r="J956" s="154" t="s">
        <v>177</v>
      </c>
      <c r="K956" s="154" t="s">
        <v>176</v>
      </c>
      <c r="L956" s="180" t="s">
        <v>39</v>
      </c>
      <c r="M956" s="180">
        <v>3</v>
      </c>
      <c r="N956" s="181">
        <v>43040</v>
      </c>
      <c r="O956" s="181">
        <v>43342</v>
      </c>
      <c r="P956" s="118">
        <f t="shared" si="267"/>
        <v>43.142857142857146</v>
      </c>
      <c r="Q956" s="111" t="s">
        <v>1048</v>
      </c>
      <c r="R956" s="111" t="s">
        <v>1734</v>
      </c>
      <c r="S956" s="111">
        <v>3</v>
      </c>
      <c r="T956" s="154" t="s">
        <v>720</v>
      </c>
      <c r="U956" s="155"/>
      <c r="V956" s="121">
        <f t="shared" si="272"/>
        <v>-1444.7333333333333</v>
      </c>
      <c r="W956" s="122">
        <f t="shared" si="273"/>
        <v>100</v>
      </c>
      <c r="X956" s="123">
        <f t="shared" si="274"/>
        <v>43.142857142857146</v>
      </c>
      <c r="Y956" s="123">
        <f t="shared" si="275"/>
        <v>43.142857142857146</v>
      </c>
      <c r="Z956" s="123">
        <f t="shared" si="276"/>
        <v>43.142857142857146</v>
      </c>
      <c r="AA956" s="111"/>
      <c r="AB956" s="111" t="str">
        <f t="shared" si="269"/>
        <v>CUMPLIDA</v>
      </c>
      <c r="AC956" s="111" t="str">
        <f t="shared" si="270"/>
        <v>CUMPLIDO</v>
      </c>
      <c r="AD956" s="111" t="str">
        <f t="shared" si="271"/>
        <v>CUMPLIDA PENDIENTE DE REVISIÓN DE LA CGR</v>
      </c>
      <c r="AE956" s="165" t="s">
        <v>117</v>
      </c>
      <c r="AF956" s="98" t="str">
        <f t="shared" si="260"/>
        <v>H81R14</v>
      </c>
      <c r="AG956" s="78">
        <f t="shared" si="261"/>
        <v>1</v>
      </c>
      <c r="AH956" s="78" t="str">
        <f t="shared" si="262"/>
        <v>H81R14 - 1</v>
      </c>
      <c r="AI956" s="92">
        <f t="shared" si="263"/>
        <v>5</v>
      </c>
      <c r="AJ956" s="92">
        <f t="shared" si="264"/>
        <v>5</v>
      </c>
      <c r="AK956" s="92" t="str">
        <f t="shared" si="265"/>
        <v>H81R14.</v>
      </c>
      <c r="AL956" s="92" t="str">
        <f t="shared" si="266"/>
        <v>H81R14</v>
      </c>
      <c r="AM956" s="85"/>
      <c r="AN956" s="85"/>
    </row>
    <row r="957" spans="1:40" s="2" customFormat="1" ht="291.95" customHeight="1" x14ac:dyDescent="0.2">
      <c r="A957" s="110">
        <f>IF(ISBLANK(F957),"",COUNTA($F$2:F957))</f>
        <v>739</v>
      </c>
      <c r="B957" s="111">
        <f t="shared" si="268"/>
        <v>956</v>
      </c>
      <c r="C957" s="111">
        <v>2015</v>
      </c>
      <c r="D957" s="111"/>
      <c r="E957" s="111" t="s">
        <v>408</v>
      </c>
      <c r="F957" s="111" t="s">
        <v>408</v>
      </c>
      <c r="G957" s="112" t="s">
        <v>19</v>
      </c>
      <c r="H957" s="154" t="s">
        <v>512</v>
      </c>
      <c r="I957" s="154" t="s">
        <v>2486</v>
      </c>
      <c r="J957" s="154" t="s">
        <v>178</v>
      </c>
      <c r="K957" s="154" t="s">
        <v>176</v>
      </c>
      <c r="L957" s="180" t="s">
        <v>39</v>
      </c>
      <c r="M957" s="180">
        <v>3</v>
      </c>
      <c r="N957" s="181">
        <v>43040</v>
      </c>
      <c r="O957" s="181">
        <v>43342</v>
      </c>
      <c r="P957" s="118">
        <f t="shared" si="267"/>
        <v>43.142857142857146</v>
      </c>
      <c r="Q957" s="111" t="s">
        <v>1048</v>
      </c>
      <c r="R957" s="111" t="s">
        <v>1734</v>
      </c>
      <c r="S957" s="111">
        <v>3</v>
      </c>
      <c r="T957" s="154" t="s">
        <v>720</v>
      </c>
      <c r="U957" s="155"/>
      <c r="V957" s="121">
        <f t="shared" si="272"/>
        <v>-1444.7333333333333</v>
      </c>
      <c r="W957" s="122">
        <f t="shared" si="273"/>
        <v>100</v>
      </c>
      <c r="X957" s="123">
        <f t="shared" si="274"/>
        <v>43.142857142857146</v>
      </c>
      <c r="Y957" s="123">
        <f t="shared" si="275"/>
        <v>43.142857142857146</v>
      </c>
      <c r="Z957" s="123">
        <f t="shared" si="276"/>
        <v>43.142857142857146</v>
      </c>
      <c r="AA957" s="111"/>
      <c r="AB957" s="111" t="str">
        <f t="shared" si="269"/>
        <v>CUMPLIDA</v>
      </c>
      <c r="AC957" s="111" t="str">
        <f t="shared" si="270"/>
        <v>CUMPLIDO</v>
      </c>
      <c r="AD957" s="111" t="str">
        <f t="shared" si="271"/>
        <v>CUMPLIDA PENDIENTE DE REVISIÓN DE LA CGR</v>
      </c>
      <c r="AE957" s="165" t="s">
        <v>117</v>
      </c>
      <c r="AF957" s="98" t="str">
        <f t="shared" si="260"/>
        <v>H83R14</v>
      </c>
      <c r="AG957" s="78">
        <f t="shared" si="261"/>
        <v>1</v>
      </c>
      <c r="AH957" s="78" t="str">
        <f t="shared" si="262"/>
        <v>H83R14 - 1</v>
      </c>
      <c r="AI957" s="92">
        <f t="shared" si="263"/>
        <v>5</v>
      </c>
      <c r="AJ957" s="92">
        <f t="shared" si="264"/>
        <v>5</v>
      </c>
      <c r="AK957" s="92" t="str">
        <f t="shared" si="265"/>
        <v>H83R14.</v>
      </c>
      <c r="AL957" s="92" t="str">
        <f t="shared" si="266"/>
        <v>H83R14</v>
      </c>
      <c r="AM957" s="85"/>
      <c r="AN957" s="85"/>
    </row>
    <row r="958" spans="1:40" s="2" customFormat="1" ht="291.95" customHeight="1" x14ac:dyDescent="0.2">
      <c r="A958" s="110">
        <f>IF(ISBLANK(F958),"",COUNTA($F$2:F958))</f>
        <v>740</v>
      </c>
      <c r="B958" s="111">
        <f t="shared" si="268"/>
        <v>957</v>
      </c>
      <c r="C958" s="111">
        <v>2015</v>
      </c>
      <c r="D958" s="111"/>
      <c r="E958" s="111" t="s">
        <v>408</v>
      </c>
      <c r="F958" s="111" t="s">
        <v>408</v>
      </c>
      <c r="G958" s="112" t="s">
        <v>30</v>
      </c>
      <c r="H958" s="154" t="s">
        <v>628</v>
      </c>
      <c r="I958" s="154" t="s">
        <v>2487</v>
      </c>
      <c r="J958" s="154" t="s">
        <v>179</v>
      </c>
      <c r="K958" s="154" t="s">
        <v>176</v>
      </c>
      <c r="L958" s="180" t="s">
        <v>39</v>
      </c>
      <c r="M958" s="180">
        <v>3</v>
      </c>
      <c r="N958" s="181">
        <v>43040</v>
      </c>
      <c r="O958" s="181">
        <v>43342</v>
      </c>
      <c r="P958" s="118">
        <f t="shared" si="267"/>
        <v>43.142857142857146</v>
      </c>
      <c r="Q958" s="111" t="s">
        <v>1048</v>
      </c>
      <c r="R958" s="111" t="s">
        <v>1734</v>
      </c>
      <c r="S958" s="111">
        <v>3</v>
      </c>
      <c r="T958" s="154" t="s">
        <v>720</v>
      </c>
      <c r="U958" s="155"/>
      <c r="V958" s="121">
        <f t="shared" si="272"/>
        <v>-1444.7333333333333</v>
      </c>
      <c r="W958" s="122">
        <f t="shared" si="273"/>
        <v>100</v>
      </c>
      <c r="X958" s="123">
        <f t="shared" si="274"/>
        <v>43.142857142857146</v>
      </c>
      <c r="Y958" s="123">
        <f t="shared" si="275"/>
        <v>43.142857142857146</v>
      </c>
      <c r="Z958" s="123">
        <f t="shared" si="276"/>
        <v>43.142857142857146</v>
      </c>
      <c r="AA958" s="111"/>
      <c r="AB958" s="111" t="str">
        <f t="shared" si="269"/>
        <v>CUMPLIDA</v>
      </c>
      <c r="AC958" s="111" t="str">
        <f t="shared" si="270"/>
        <v>CUMPLIDO</v>
      </c>
      <c r="AD958" s="111" t="str">
        <f t="shared" si="271"/>
        <v>CUMPLIDA PENDIENTE DE REVISIÓN DE LA CGR</v>
      </c>
      <c r="AE958" s="165" t="s">
        <v>117</v>
      </c>
      <c r="AF958" s="98" t="str">
        <f t="shared" si="260"/>
        <v>H84R14</v>
      </c>
      <c r="AG958" s="78">
        <f t="shared" si="261"/>
        <v>1</v>
      </c>
      <c r="AH958" s="78" t="str">
        <f t="shared" si="262"/>
        <v>H84R14 - 1</v>
      </c>
      <c r="AI958" s="92">
        <f t="shared" si="263"/>
        <v>5</v>
      </c>
      <c r="AJ958" s="92">
        <f t="shared" si="264"/>
        <v>5</v>
      </c>
      <c r="AK958" s="92" t="str">
        <f t="shared" si="265"/>
        <v>H84R14.</v>
      </c>
      <c r="AL958" s="92" t="str">
        <f t="shared" si="266"/>
        <v>H84R14</v>
      </c>
      <c r="AM958" s="85"/>
      <c r="AN958" s="85"/>
    </row>
    <row r="959" spans="1:40" s="2" customFormat="1" ht="291.95" customHeight="1" x14ac:dyDescent="0.2">
      <c r="A959" s="110">
        <f>IF(ISBLANK(F959),"",COUNTA($F$2:F959))</f>
        <v>741</v>
      </c>
      <c r="B959" s="111">
        <f t="shared" si="268"/>
        <v>958</v>
      </c>
      <c r="C959" s="111">
        <v>2015</v>
      </c>
      <c r="D959" s="111"/>
      <c r="E959" s="111" t="s">
        <v>408</v>
      </c>
      <c r="F959" s="111" t="s">
        <v>408</v>
      </c>
      <c r="G959" s="112" t="s">
        <v>19</v>
      </c>
      <c r="H959" s="154" t="s">
        <v>629</v>
      </c>
      <c r="I959" s="154" t="s">
        <v>57</v>
      </c>
      <c r="J959" s="154" t="s">
        <v>180</v>
      </c>
      <c r="K959" s="154" t="s">
        <v>176</v>
      </c>
      <c r="L959" s="180" t="s">
        <v>39</v>
      </c>
      <c r="M959" s="180">
        <v>3</v>
      </c>
      <c r="N959" s="181">
        <v>43040</v>
      </c>
      <c r="O959" s="181">
        <v>43342</v>
      </c>
      <c r="P959" s="118">
        <f t="shared" si="267"/>
        <v>43.142857142857146</v>
      </c>
      <c r="Q959" s="111" t="s">
        <v>1048</v>
      </c>
      <c r="R959" s="111" t="s">
        <v>1734</v>
      </c>
      <c r="S959" s="111">
        <v>3</v>
      </c>
      <c r="T959" s="154" t="s">
        <v>720</v>
      </c>
      <c r="U959" s="155"/>
      <c r="V959" s="121">
        <f t="shared" si="272"/>
        <v>-1444.7333333333333</v>
      </c>
      <c r="W959" s="122">
        <f t="shared" si="273"/>
        <v>100</v>
      </c>
      <c r="X959" s="123">
        <f t="shared" si="274"/>
        <v>43.142857142857146</v>
      </c>
      <c r="Y959" s="123">
        <f t="shared" si="275"/>
        <v>43.142857142857146</v>
      </c>
      <c r="Z959" s="123">
        <f t="shared" si="276"/>
        <v>43.142857142857146</v>
      </c>
      <c r="AA959" s="111"/>
      <c r="AB959" s="111" t="str">
        <f t="shared" si="269"/>
        <v>CUMPLIDA</v>
      </c>
      <c r="AC959" s="111" t="str">
        <f t="shared" si="270"/>
        <v>CUMPLIDO</v>
      </c>
      <c r="AD959" s="111" t="str">
        <f t="shared" si="271"/>
        <v>CUMPLIDA PENDIENTE DE REVISIÓN DE LA CGR</v>
      </c>
      <c r="AE959" s="165" t="s">
        <v>117</v>
      </c>
      <c r="AF959" s="98" t="str">
        <f t="shared" si="260"/>
        <v>H85R14</v>
      </c>
      <c r="AG959" s="78">
        <f t="shared" si="261"/>
        <v>1</v>
      </c>
      <c r="AH959" s="78" t="str">
        <f t="shared" si="262"/>
        <v>H85R14 - 1</v>
      </c>
      <c r="AI959" s="92">
        <f t="shared" si="263"/>
        <v>5</v>
      </c>
      <c r="AJ959" s="92">
        <f t="shared" si="264"/>
        <v>5</v>
      </c>
      <c r="AK959" s="92" t="str">
        <f t="shared" si="265"/>
        <v>H85R14.</v>
      </c>
      <c r="AL959" s="92" t="str">
        <f t="shared" si="266"/>
        <v>H85R14</v>
      </c>
      <c r="AM959" s="85"/>
      <c r="AN959" s="85"/>
    </row>
    <row r="960" spans="1:40" s="2" customFormat="1" ht="291.95" customHeight="1" x14ac:dyDescent="0.2">
      <c r="A960" s="110">
        <f>IF(ISBLANK(F960),"",COUNTA($F$2:F960))</f>
        <v>742</v>
      </c>
      <c r="B960" s="111">
        <f t="shared" si="268"/>
        <v>959</v>
      </c>
      <c r="C960" s="111">
        <v>2015</v>
      </c>
      <c r="D960" s="111"/>
      <c r="E960" s="111" t="s">
        <v>408</v>
      </c>
      <c r="F960" s="111" t="s">
        <v>408</v>
      </c>
      <c r="G960" s="112" t="s">
        <v>30</v>
      </c>
      <c r="H960" s="154" t="s">
        <v>501</v>
      </c>
      <c r="I960" s="154" t="s">
        <v>58</v>
      </c>
      <c r="J960" s="154" t="s">
        <v>349</v>
      </c>
      <c r="K960" s="154" t="s">
        <v>350</v>
      </c>
      <c r="L960" s="111" t="s">
        <v>336</v>
      </c>
      <c r="M960" s="111">
        <v>1</v>
      </c>
      <c r="N960" s="155">
        <v>43040</v>
      </c>
      <c r="O960" s="155">
        <v>43099</v>
      </c>
      <c r="P960" s="118">
        <f t="shared" si="267"/>
        <v>8.4285714285714288</v>
      </c>
      <c r="Q960" s="111" t="s">
        <v>1055</v>
      </c>
      <c r="R960" s="145" t="s">
        <v>1734</v>
      </c>
      <c r="S960" s="111">
        <v>1</v>
      </c>
      <c r="T960" s="154" t="s">
        <v>720</v>
      </c>
      <c r="U960" s="155"/>
      <c r="V960" s="121">
        <f t="shared" si="272"/>
        <v>-1436.6333333333334</v>
      </c>
      <c r="W960" s="122">
        <f t="shared" si="273"/>
        <v>100</v>
      </c>
      <c r="X960" s="123">
        <f t="shared" si="274"/>
        <v>8.4285714285714288</v>
      </c>
      <c r="Y960" s="123">
        <f t="shared" si="275"/>
        <v>8.4285714285714288</v>
      </c>
      <c r="Z960" s="123">
        <f t="shared" si="276"/>
        <v>8.4285714285714288</v>
      </c>
      <c r="AA960" s="111"/>
      <c r="AB960" s="111" t="str">
        <f t="shared" si="269"/>
        <v>CUMPLIDA</v>
      </c>
      <c r="AC960" s="111" t="str">
        <f t="shared" si="270"/>
        <v>CUMPLIDO</v>
      </c>
      <c r="AD960" s="111" t="str">
        <f t="shared" si="271"/>
        <v>CUMPLIDA PENDIENTE DE REVISIÓN DE LA CGR</v>
      </c>
      <c r="AE960" s="165" t="s">
        <v>117</v>
      </c>
      <c r="AF960" s="98" t="str">
        <f t="shared" si="260"/>
        <v>H103R14</v>
      </c>
      <c r="AG960" s="78">
        <f t="shared" si="261"/>
        <v>1</v>
      </c>
      <c r="AH960" s="78" t="str">
        <f t="shared" si="262"/>
        <v>H103R14 - 1</v>
      </c>
      <c r="AI960" s="92">
        <f t="shared" si="263"/>
        <v>5</v>
      </c>
      <c r="AJ960" s="92">
        <f t="shared" si="264"/>
        <v>5</v>
      </c>
      <c r="AK960" s="92" t="str">
        <f t="shared" si="265"/>
        <v>H103R14.</v>
      </c>
      <c r="AL960" s="92" t="str">
        <f t="shared" si="266"/>
        <v>H103R14</v>
      </c>
      <c r="AM960" s="85"/>
      <c r="AN960" s="85"/>
    </row>
    <row r="961" spans="1:40" s="2" customFormat="1" ht="291.95" customHeight="1" x14ac:dyDescent="0.2">
      <c r="A961" s="110">
        <f>IF(ISBLANK(F961),"",COUNTA($F$2:F961))</f>
        <v>743</v>
      </c>
      <c r="B961" s="111">
        <f t="shared" si="268"/>
        <v>960</v>
      </c>
      <c r="C961" s="111">
        <v>2015</v>
      </c>
      <c r="D961" s="111"/>
      <c r="E961" s="111" t="s">
        <v>637</v>
      </c>
      <c r="F961" s="111" t="s">
        <v>767</v>
      </c>
      <c r="G961" s="112" t="s">
        <v>31</v>
      </c>
      <c r="H961" s="154" t="s">
        <v>1108</v>
      </c>
      <c r="I961" s="154" t="s">
        <v>59</v>
      </c>
      <c r="J961" s="154" t="s">
        <v>349</v>
      </c>
      <c r="K961" s="154" t="s">
        <v>350</v>
      </c>
      <c r="L961" s="111" t="s">
        <v>336</v>
      </c>
      <c r="M961" s="111">
        <v>1</v>
      </c>
      <c r="N961" s="155">
        <v>43040</v>
      </c>
      <c r="O961" s="155">
        <v>43099</v>
      </c>
      <c r="P961" s="118">
        <f t="shared" si="267"/>
        <v>8.4285714285714288</v>
      </c>
      <c r="Q961" s="111" t="s">
        <v>1055</v>
      </c>
      <c r="R961" s="145" t="s">
        <v>1734</v>
      </c>
      <c r="S961" s="111">
        <v>1</v>
      </c>
      <c r="T961" s="154" t="s">
        <v>720</v>
      </c>
      <c r="U961" s="155"/>
      <c r="V961" s="121">
        <f t="shared" si="272"/>
        <v>-1436.6333333333334</v>
      </c>
      <c r="W961" s="122">
        <f t="shared" si="273"/>
        <v>100</v>
      </c>
      <c r="X961" s="123">
        <f t="shared" si="274"/>
        <v>8.4285714285714288</v>
      </c>
      <c r="Y961" s="123">
        <f t="shared" si="275"/>
        <v>8.4285714285714288</v>
      </c>
      <c r="Z961" s="123">
        <f t="shared" si="276"/>
        <v>8.4285714285714288</v>
      </c>
      <c r="AA961" s="111"/>
      <c r="AB961" s="111" t="str">
        <f t="shared" si="269"/>
        <v>CUMPLIDA</v>
      </c>
      <c r="AC961" s="111" t="str">
        <f t="shared" si="270"/>
        <v>CUMPLIDO</v>
      </c>
      <c r="AD961" s="111" t="str">
        <f t="shared" si="271"/>
        <v>CUMPLIDA PENDIENTE DE REVISIÓN DE LA CGR</v>
      </c>
      <c r="AE961" s="165" t="s">
        <v>117</v>
      </c>
      <c r="AF961" s="98" t="str">
        <f t="shared" si="260"/>
        <v>H104R14</v>
      </c>
      <c r="AG961" s="78">
        <f t="shared" si="261"/>
        <v>1</v>
      </c>
      <c r="AH961" s="78" t="str">
        <f t="shared" si="262"/>
        <v>H104R14 - 1</v>
      </c>
      <c r="AI961" s="92">
        <f t="shared" si="263"/>
        <v>5</v>
      </c>
      <c r="AJ961" s="92">
        <f t="shared" si="264"/>
        <v>5</v>
      </c>
      <c r="AK961" s="92" t="str">
        <f t="shared" si="265"/>
        <v>H104R14.</v>
      </c>
      <c r="AL961" s="92" t="str">
        <f t="shared" si="266"/>
        <v>H104R14</v>
      </c>
      <c r="AM961" s="85"/>
      <c r="AN961" s="85"/>
    </row>
    <row r="962" spans="1:40" s="2" customFormat="1" ht="291.95" customHeight="1" x14ac:dyDescent="0.2">
      <c r="A962" s="110">
        <f>IF(ISBLANK(F962),"",COUNTA($F$2:F962))</f>
        <v>744</v>
      </c>
      <c r="B962" s="111">
        <f t="shared" si="268"/>
        <v>961</v>
      </c>
      <c r="C962" s="111">
        <v>2015</v>
      </c>
      <c r="D962" s="111"/>
      <c r="E962" s="111" t="s">
        <v>408</v>
      </c>
      <c r="F962" s="111" t="s">
        <v>408</v>
      </c>
      <c r="G962" s="112" t="s">
        <v>16</v>
      </c>
      <c r="H962" s="154" t="s">
        <v>3493</v>
      </c>
      <c r="I962" s="154" t="s">
        <v>61</v>
      </c>
      <c r="J962" s="154" t="s">
        <v>3438</v>
      </c>
      <c r="K962" s="154" t="s">
        <v>3439</v>
      </c>
      <c r="L962" s="111" t="s">
        <v>8</v>
      </c>
      <c r="M962" s="111">
        <v>1</v>
      </c>
      <c r="N962" s="155">
        <v>45631</v>
      </c>
      <c r="O962" s="155">
        <v>45657</v>
      </c>
      <c r="P962" s="118">
        <f t="shared" si="267"/>
        <v>3.7142857142857144</v>
      </c>
      <c r="Q962" s="111" t="s">
        <v>1050</v>
      </c>
      <c r="R962" s="111" t="s">
        <v>1739</v>
      </c>
      <c r="S962" s="111">
        <v>0</v>
      </c>
      <c r="T962" s="154" t="s">
        <v>3496</v>
      </c>
      <c r="U962" s="155"/>
      <c r="V962" s="121">
        <f t="shared" si="272"/>
        <v>-1521.9</v>
      </c>
      <c r="W962" s="122">
        <f t="shared" si="273"/>
        <v>0</v>
      </c>
      <c r="X962" s="123">
        <f t="shared" si="274"/>
        <v>0</v>
      </c>
      <c r="Y962" s="123">
        <f t="shared" si="275"/>
        <v>0</v>
      </c>
      <c r="Z962" s="123">
        <f t="shared" si="276"/>
        <v>3.7142857142857144</v>
      </c>
      <c r="AA962" s="111" t="s">
        <v>3366</v>
      </c>
      <c r="AB962" s="111" t="str">
        <f t="shared" si="269"/>
        <v>PRÓXIMA A VENCER</v>
      </c>
      <c r="AC962" s="111" t="str">
        <f t="shared" si="270"/>
        <v>PRÓXIMO A VENCER</v>
      </c>
      <c r="AD962" s="111" t="str">
        <f t="shared" si="271"/>
        <v>EN EJECUCIÓN</v>
      </c>
      <c r="AE962" s="165" t="s">
        <v>117</v>
      </c>
      <c r="AF962" s="98" t="str">
        <f t="shared" si="260"/>
        <v>H116R14</v>
      </c>
      <c r="AG962" s="78">
        <f t="shared" si="261"/>
        <v>1</v>
      </c>
      <c r="AH962" s="78" t="str">
        <f t="shared" si="262"/>
        <v>H116R14 - 1</v>
      </c>
      <c r="AI962" s="92">
        <f t="shared" si="263"/>
        <v>2</v>
      </c>
      <c r="AJ962" s="92">
        <f t="shared" si="264"/>
        <v>2</v>
      </c>
      <c r="AK962" s="92" t="str">
        <f t="shared" si="265"/>
        <v>H116R14.</v>
      </c>
      <c r="AL962" s="92" t="str">
        <f t="shared" si="266"/>
        <v>H116R14</v>
      </c>
      <c r="AM962" s="85"/>
      <c r="AN962" s="85"/>
    </row>
    <row r="963" spans="1:40" s="2" customFormat="1" ht="291.95" customHeight="1" x14ac:dyDescent="0.2">
      <c r="A963" s="110" t="str">
        <f>IF(ISBLANK(F963),"",COUNTA($F$2:F963))</f>
        <v/>
      </c>
      <c r="B963" s="111">
        <f t="shared" si="268"/>
        <v>962</v>
      </c>
      <c r="C963" s="111">
        <v>2015</v>
      </c>
      <c r="D963" s="111"/>
      <c r="E963" s="111"/>
      <c r="F963" s="111"/>
      <c r="G963" s="112" t="s">
        <v>16</v>
      </c>
      <c r="H963" s="154" t="s">
        <v>3494</v>
      </c>
      <c r="I963" s="154" t="s">
        <v>61</v>
      </c>
      <c r="J963" s="154" t="s">
        <v>3442</v>
      </c>
      <c r="K963" s="154" t="s">
        <v>3467</v>
      </c>
      <c r="L963" s="111" t="s">
        <v>3444</v>
      </c>
      <c r="M963" s="111">
        <v>1</v>
      </c>
      <c r="N963" s="155">
        <v>45631</v>
      </c>
      <c r="O963" s="155">
        <v>45657</v>
      </c>
      <c r="P963" s="118">
        <f t="shared" si="267"/>
        <v>3.7142857142857144</v>
      </c>
      <c r="Q963" s="111" t="s">
        <v>1050</v>
      </c>
      <c r="R963" s="111" t="s">
        <v>1739</v>
      </c>
      <c r="S963" s="111">
        <v>0</v>
      </c>
      <c r="T963" s="154"/>
      <c r="U963" s="155"/>
      <c r="V963" s="121">
        <f t="shared" si="272"/>
        <v>-1521.9</v>
      </c>
      <c r="W963" s="122">
        <f t="shared" si="273"/>
        <v>0</v>
      </c>
      <c r="X963" s="123">
        <f t="shared" si="274"/>
        <v>0</v>
      </c>
      <c r="Y963" s="123">
        <f t="shared" si="275"/>
        <v>0</v>
      </c>
      <c r="Z963" s="123">
        <f t="shared" si="276"/>
        <v>3.7142857142857144</v>
      </c>
      <c r="AA963" s="111" t="s">
        <v>3415</v>
      </c>
      <c r="AB963" s="111" t="str">
        <f t="shared" si="269"/>
        <v>PRÓXIMA A VENCER</v>
      </c>
      <c r="AC963" s="111" t="str">
        <f t="shared" si="270"/>
        <v/>
      </c>
      <c r="AD963" s="111" t="str">
        <f t="shared" si="271"/>
        <v>EN EJECUCIÓN</v>
      </c>
      <c r="AE963" s="165" t="s">
        <v>117</v>
      </c>
      <c r="AF963" s="98" t="str">
        <f t="shared" ref="AF963:AF1000" si="277">AL963</f>
        <v>H116R14</v>
      </c>
      <c r="AG963" s="78">
        <f t="shared" ref="AG963:AG1000" si="278">IF(A963&lt;&gt;"",1,AG962+1)</f>
        <v>2</v>
      </c>
      <c r="AH963" s="78" t="str">
        <f t="shared" ref="AH963:AH1000" si="279">CONCATENATE(AF963," - ",AG963)</f>
        <v>H116R14 - 2</v>
      </c>
      <c r="AI963" s="92">
        <f t="shared" ref="AI963:AI1000" si="280">IF(AB963="VENCIDA",1,IF(AB963="PRÓXIMA A VENCER",2,IF(AB963="EN TERMINO",3,IF(AB963="CON AVANCE",4,IF(AB963="CUMPLIDA",5,)))))</f>
        <v>2</v>
      </c>
      <c r="AJ963" s="92">
        <f t="shared" ref="AJ963:AJ1000" si="281">IF(AG964=AG963+1,MIN(AI963,AJ964),AI963)</f>
        <v>2</v>
      </c>
      <c r="AK963" s="92" t="str">
        <f t="shared" ref="AK963:AK1000" si="282">IF(A963&lt;&gt;"",MID(H963,1,FIND(" ",H963,1)-1),AK962)</f>
        <v>H116R14.</v>
      </c>
      <c r="AL963" s="92" t="str">
        <f t="shared" ref="AL963:AL1000" si="283">IFERROR(MID(AK963,1,FIND(".",AK963,1)-1),AK963)</f>
        <v>H116R14</v>
      </c>
      <c r="AM963" s="85"/>
      <c r="AN963" s="85"/>
    </row>
    <row r="964" spans="1:40" s="2" customFormat="1" ht="291.95" customHeight="1" x14ac:dyDescent="0.2">
      <c r="A964" s="110" t="str">
        <f>IF(ISBLANK(F964),"",COUNTA($F$2:F964))</f>
        <v/>
      </c>
      <c r="B964" s="111">
        <f t="shared" si="268"/>
        <v>963</v>
      </c>
      <c r="C964" s="111">
        <v>2015</v>
      </c>
      <c r="D964" s="111"/>
      <c r="E964" s="111"/>
      <c r="F964" s="111"/>
      <c r="G964" s="112" t="s">
        <v>16</v>
      </c>
      <c r="H964" s="154" t="s">
        <v>3495</v>
      </c>
      <c r="I964" s="154" t="s">
        <v>61</v>
      </c>
      <c r="J964" s="154" t="s">
        <v>3390</v>
      </c>
      <c r="K964" s="154" t="s">
        <v>3447</v>
      </c>
      <c r="L964" s="111" t="s">
        <v>3392</v>
      </c>
      <c r="M964" s="111">
        <v>1</v>
      </c>
      <c r="N964" s="155">
        <v>45631</v>
      </c>
      <c r="O964" s="155">
        <v>45747</v>
      </c>
      <c r="P964" s="118">
        <f t="shared" si="267"/>
        <v>16.571428571428573</v>
      </c>
      <c r="Q964" s="111" t="s">
        <v>1050</v>
      </c>
      <c r="R964" s="111" t="s">
        <v>1739</v>
      </c>
      <c r="S964" s="111">
        <v>0</v>
      </c>
      <c r="T964" s="154"/>
      <c r="U964" s="155"/>
      <c r="V964" s="121">
        <f t="shared" si="272"/>
        <v>-1524.9</v>
      </c>
      <c r="W964" s="122">
        <f t="shared" si="273"/>
        <v>0</v>
      </c>
      <c r="X964" s="123">
        <f t="shared" si="274"/>
        <v>0</v>
      </c>
      <c r="Y964" s="123">
        <f t="shared" si="275"/>
        <v>0</v>
      </c>
      <c r="Z964" s="123">
        <f t="shared" si="276"/>
        <v>0</v>
      </c>
      <c r="AA964" s="111" t="s">
        <v>3415</v>
      </c>
      <c r="AB964" s="111" t="str">
        <f t="shared" si="269"/>
        <v>EN TERMINO</v>
      </c>
      <c r="AC964" s="111" t="str">
        <f t="shared" si="270"/>
        <v/>
      </c>
      <c r="AD964" s="111" t="str">
        <f t="shared" si="271"/>
        <v>EN EJECUCIÓN</v>
      </c>
      <c r="AE964" s="165" t="s">
        <v>117</v>
      </c>
      <c r="AF964" s="98" t="str">
        <f t="shared" si="277"/>
        <v>H116R14</v>
      </c>
      <c r="AG964" s="78">
        <f t="shared" si="278"/>
        <v>3</v>
      </c>
      <c r="AH964" s="78" t="str">
        <f t="shared" si="279"/>
        <v>H116R14 - 3</v>
      </c>
      <c r="AI964" s="92">
        <f t="shared" si="280"/>
        <v>3</v>
      </c>
      <c r="AJ964" s="92">
        <f t="shared" si="281"/>
        <v>3</v>
      </c>
      <c r="AK964" s="92" t="str">
        <f t="shared" si="282"/>
        <v>H116R14.</v>
      </c>
      <c r="AL964" s="92" t="str">
        <f t="shared" si="283"/>
        <v>H116R14</v>
      </c>
      <c r="AM964" s="85"/>
      <c r="AN964" s="85"/>
    </row>
    <row r="965" spans="1:40" s="2" customFormat="1" ht="291.95" customHeight="1" x14ac:dyDescent="0.2">
      <c r="A965" s="110">
        <f>IF(ISBLANK(F965),"",COUNTA($F$2:F965))</f>
        <v>745</v>
      </c>
      <c r="B965" s="111">
        <f t="shared" si="268"/>
        <v>964</v>
      </c>
      <c r="C965" s="111">
        <v>2015</v>
      </c>
      <c r="D965" s="111"/>
      <c r="E965" s="111" t="s">
        <v>408</v>
      </c>
      <c r="F965" s="111" t="s">
        <v>408</v>
      </c>
      <c r="G965" s="112" t="s">
        <v>60</v>
      </c>
      <c r="H965" s="154" t="s">
        <v>3497</v>
      </c>
      <c r="I965" s="154" t="s">
        <v>61</v>
      </c>
      <c r="J965" s="154" t="s">
        <v>3438</v>
      </c>
      <c r="K965" s="154" t="s">
        <v>3439</v>
      </c>
      <c r="L965" s="111" t="s">
        <v>8</v>
      </c>
      <c r="M965" s="111">
        <v>1</v>
      </c>
      <c r="N965" s="155">
        <v>45631</v>
      </c>
      <c r="O965" s="155">
        <v>45657</v>
      </c>
      <c r="P965" s="118">
        <f t="shared" ref="P965:P1000" si="284">(+O965-N965)/7</f>
        <v>3.7142857142857144</v>
      </c>
      <c r="Q965" s="111" t="s">
        <v>1050</v>
      </c>
      <c r="R965" s="111" t="s">
        <v>1739</v>
      </c>
      <c r="S965" s="111">
        <v>0</v>
      </c>
      <c r="T965" s="154" t="s">
        <v>3496</v>
      </c>
      <c r="U965" s="155"/>
      <c r="V965" s="121">
        <f t="shared" si="272"/>
        <v>-1521.9</v>
      </c>
      <c r="W965" s="122">
        <f t="shared" si="273"/>
        <v>0</v>
      </c>
      <c r="X965" s="123">
        <f t="shared" si="274"/>
        <v>0</v>
      </c>
      <c r="Y965" s="123">
        <f t="shared" si="275"/>
        <v>0</v>
      </c>
      <c r="Z965" s="123">
        <f t="shared" si="276"/>
        <v>3.7142857142857144</v>
      </c>
      <c r="AA965" s="111" t="s">
        <v>3366</v>
      </c>
      <c r="AB965" s="111" t="str">
        <f t="shared" si="269"/>
        <v>PRÓXIMA A VENCER</v>
      </c>
      <c r="AC965" s="111" t="str">
        <f t="shared" si="270"/>
        <v>PRÓXIMO A VENCER</v>
      </c>
      <c r="AD965" s="111" t="str">
        <f t="shared" si="271"/>
        <v>EN EJECUCIÓN</v>
      </c>
      <c r="AE965" s="165" t="s">
        <v>117</v>
      </c>
      <c r="AF965" s="98" t="str">
        <f t="shared" si="277"/>
        <v>H118R14</v>
      </c>
      <c r="AG965" s="78">
        <f t="shared" si="278"/>
        <v>1</v>
      </c>
      <c r="AH965" s="78" t="str">
        <f t="shared" si="279"/>
        <v>H118R14 - 1</v>
      </c>
      <c r="AI965" s="92">
        <f t="shared" si="280"/>
        <v>2</v>
      </c>
      <c r="AJ965" s="92">
        <f t="shared" si="281"/>
        <v>2</v>
      </c>
      <c r="AK965" s="92" t="str">
        <f t="shared" si="282"/>
        <v>H118R14.</v>
      </c>
      <c r="AL965" s="92" t="str">
        <f t="shared" si="283"/>
        <v>H118R14</v>
      </c>
      <c r="AM965" s="85"/>
      <c r="AN965" s="85"/>
    </row>
    <row r="966" spans="1:40" s="2" customFormat="1" ht="291.95" customHeight="1" x14ac:dyDescent="0.2">
      <c r="A966" s="110" t="str">
        <f>IF(ISBLANK(F966),"",COUNTA($F$2:F966))</f>
        <v/>
      </c>
      <c r="B966" s="111">
        <f t="shared" si="268"/>
        <v>965</v>
      </c>
      <c r="C966" s="111">
        <v>2015</v>
      </c>
      <c r="D966" s="111"/>
      <c r="E966" s="111"/>
      <c r="F966" s="111"/>
      <c r="G966" s="112" t="s">
        <v>60</v>
      </c>
      <c r="H966" s="154" t="s">
        <v>3498</v>
      </c>
      <c r="I966" s="154" t="s">
        <v>61</v>
      </c>
      <c r="J966" s="154" t="s">
        <v>3442</v>
      </c>
      <c r="K966" s="154" t="s">
        <v>3443</v>
      </c>
      <c r="L966" s="111" t="s">
        <v>3444</v>
      </c>
      <c r="M966" s="111">
        <v>1</v>
      </c>
      <c r="N966" s="155">
        <v>45631</v>
      </c>
      <c r="O966" s="155">
        <v>45657</v>
      </c>
      <c r="P966" s="118">
        <f t="shared" si="284"/>
        <v>3.7142857142857144</v>
      </c>
      <c r="Q966" s="111" t="s">
        <v>1050</v>
      </c>
      <c r="R966" s="111" t="s">
        <v>1739</v>
      </c>
      <c r="S966" s="111">
        <v>0</v>
      </c>
      <c r="T966" s="154"/>
      <c r="U966" s="155"/>
      <c r="V966" s="121">
        <f t="shared" si="272"/>
        <v>-1521.9</v>
      </c>
      <c r="W966" s="122">
        <f t="shared" si="273"/>
        <v>0</v>
      </c>
      <c r="X966" s="123">
        <f t="shared" si="274"/>
        <v>0</v>
      </c>
      <c r="Y966" s="123">
        <f t="shared" si="275"/>
        <v>0</v>
      </c>
      <c r="Z966" s="123">
        <f t="shared" si="276"/>
        <v>3.7142857142857144</v>
      </c>
      <c r="AA966" s="111" t="s">
        <v>3415</v>
      </c>
      <c r="AB966" s="111" t="str">
        <f t="shared" si="269"/>
        <v>PRÓXIMA A VENCER</v>
      </c>
      <c r="AC966" s="111" t="str">
        <f t="shared" si="270"/>
        <v/>
      </c>
      <c r="AD966" s="111" t="str">
        <f t="shared" si="271"/>
        <v>EN EJECUCIÓN</v>
      </c>
      <c r="AE966" s="165" t="s">
        <v>117</v>
      </c>
      <c r="AF966" s="98" t="str">
        <f t="shared" si="277"/>
        <v>H118R14</v>
      </c>
      <c r="AG966" s="78">
        <f t="shared" si="278"/>
        <v>2</v>
      </c>
      <c r="AH966" s="78" t="str">
        <f t="shared" si="279"/>
        <v>H118R14 - 2</v>
      </c>
      <c r="AI966" s="92">
        <f t="shared" si="280"/>
        <v>2</v>
      </c>
      <c r="AJ966" s="92">
        <f t="shared" si="281"/>
        <v>2</v>
      </c>
      <c r="AK966" s="92" t="str">
        <f t="shared" si="282"/>
        <v>H118R14.</v>
      </c>
      <c r="AL966" s="92" t="str">
        <f t="shared" si="283"/>
        <v>H118R14</v>
      </c>
      <c r="AM966" s="85"/>
      <c r="AN966" s="85"/>
    </row>
    <row r="967" spans="1:40" s="2" customFormat="1" ht="291.95" customHeight="1" x14ac:dyDescent="0.2">
      <c r="A967" s="110" t="str">
        <f>IF(ISBLANK(F967),"",COUNTA($F$2:F967))</f>
        <v/>
      </c>
      <c r="B967" s="111">
        <f t="shared" si="268"/>
        <v>966</v>
      </c>
      <c r="C967" s="111">
        <v>2015</v>
      </c>
      <c r="D967" s="111"/>
      <c r="E967" s="111"/>
      <c r="F967" s="111"/>
      <c r="G967" s="112" t="s">
        <v>60</v>
      </c>
      <c r="H967" s="154" t="s">
        <v>3499</v>
      </c>
      <c r="I967" s="154" t="s">
        <v>61</v>
      </c>
      <c r="J967" s="154" t="s">
        <v>3390</v>
      </c>
      <c r="K967" s="154" t="s">
        <v>3447</v>
      </c>
      <c r="L967" s="111" t="s">
        <v>3392</v>
      </c>
      <c r="M967" s="111">
        <v>1</v>
      </c>
      <c r="N967" s="155">
        <v>45631</v>
      </c>
      <c r="O967" s="155">
        <v>45747</v>
      </c>
      <c r="P967" s="118">
        <f t="shared" si="284"/>
        <v>16.571428571428573</v>
      </c>
      <c r="Q967" s="111" t="s">
        <v>1050</v>
      </c>
      <c r="R967" s="111" t="s">
        <v>1739</v>
      </c>
      <c r="S967" s="111">
        <v>0</v>
      </c>
      <c r="T967" s="154"/>
      <c r="U967" s="155"/>
      <c r="V967" s="121">
        <f t="shared" si="272"/>
        <v>-1524.9</v>
      </c>
      <c r="W967" s="122">
        <f t="shared" si="273"/>
        <v>0</v>
      </c>
      <c r="X967" s="123">
        <f t="shared" si="274"/>
        <v>0</v>
      </c>
      <c r="Y967" s="123">
        <f t="shared" si="275"/>
        <v>0</v>
      </c>
      <c r="Z967" s="123">
        <f t="shared" si="276"/>
        <v>0</v>
      </c>
      <c r="AA967" s="111" t="s">
        <v>3415</v>
      </c>
      <c r="AB967" s="111" t="str">
        <f t="shared" si="269"/>
        <v>EN TERMINO</v>
      </c>
      <c r="AC967" s="111" t="str">
        <f t="shared" si="270"/>
        <v/>
      </c>
      <c r="AD967" s="111" t="str">
        <f t="shared" si="271"/>
        <v>EN EJECUCIÓN</v>
      </c>
      <c r="AE967" s="165" t="s">
        <v>117</v>
      </c>
      <c r="AF967" s="98" t="str">
        <f t="shared" si="277"/>
        <v>H118R14</v>
      </c>
      <c r="AG967" s="78">
        <f t="shared" si="278"/>
        <v>3</v>
      </c>
      <c r="AH967" s="78" t="str">
        <f t="shared" si="279"/>
        <v>H118R14 - 3</v>
      </c>
      <c r="AI967" s="92">
        <f t="shared" si="280"/>
        <v>3</v>
      </c>
      <c r="AJ967" s="92">
        <f t="shared" si="281"/>
        <v>3</v>
      </c>
      <c r="AK967" s="92" t="str">
        <f t="shared" si="282"/>
        <v>H118R14.</v>
      </c>
      <c r="AL967" s="92" t="str">
        <f t="shared" si="283"/>
        <v>H118R14</v>
      </c>
      <c r="AM967" s="85"/>
      <c r="AN967" s="85"/>
    </row>
    <row r="968" spans="1:40" s="2" customFormat="1" ht="291.95" customHeight="1" x14ac:dyDescent="0.2">
      <c r="A968" s="110">
        <f>IF(ISBLANK(F968),"",COUNTA($F$2:F968))</f>
        <v>746</v>
      </c>
      <c r="B968" s="111">
        <f t="shared" si="268"/>
        <v>967</v>
      </c>
      <c r="C968" s="111">
        <v>2015</v>
      </c>
      <c r="D968" s="111"/>
      <c r="E968" s="111" t="s">
        <v>408</v>
      </c>
      <c r="F968" s="111" t="s">
        <v>408</v>
      </c>
      <c r="G968" s="112" t="s">
        <v>16</v>
      </c>
      <c r="H968" s="154" t="s">
        <v>214</v>
      </c>
      <c r="I968" s="154" t="s">
        <v>62</v>
      </c>
      <c r="J968" s="154" t="s">
        <v>2089</v>
      </c>
      <c r="K968" s="154" t="s">
        <v>2090</v>
      </c>
      <c r="L968" s="111" t="s">
        <v>2091</v>
      </c>
      <c r="M968" s="111">
        <v>1</v>
      </c>
      <c r="N968" s="155">
        <v>45194</v>
      </c>
      <c r="O968" s="155">
        <v>45230</v>
      </c>
      <c r="P968" s="118">
        <f t="shared" si="284"/>
        <v>5.1428571428571432</v>
      </c>
      <c r="Q968" s="111" t="s">
        <v>721</v>
      </c>
      <c r="R968" s="111" t="s">
        <v>1701</v>
      </c>
      <c r="S968" s="111">
        <v>0.7</v>
      </c>
      <c r="T968" s="119" t="s">
        <v>2105</v>
      </c>
      <c r="U968" s="155"/>
      <c r="V968" s="121">
        <f t="shared" si="272"/>
        <v>-1507.6666666666667</v>
      </c>
      <c r="W968" s="122">
        <f t="shared" si="273"/>
        <v>70</v>
      </c>
      <c r="X968" s="123">
        <f t="shared" si="274"/>
        <v>3.6</v>
      </c>
      <c r="Y968" s="123">
        <f t="shared" si="275"/>
        <v>3.6</v>
      </c>
      <c r="Z968" s="123">
        <f t="shared" si="276"/>
        <v>5.1428571428571432</v>
      </c>
      <c r="AA968" s="111"/>
      <c r="AB968" s="184" t="s">
        <v>3074</v>
      </c>
      <c r="AC968" s="184">
        <f t="shared" si="270"/>
        <v>0</v>
      </c>
      <c r="AD968" s="111" t="str">
        <f t="shared" si="271"/>
        <v>CUMPLIDA EN MENOS DEL 100% PENDIENTE DE REVISIÓN POR LA CGR</v>
      </c>
      <c r="AE968" s="165" t="s">
        <v>117</v>
      </c>
      <c r="AF968" s="98" t="str">
        <f t="shared" si="277"/>
        <v>H119R14</v>
      </c>
      <c r="AG968" s="78">
        <f t="shared" si="278"/>
        <v>1</v>
      </c>
      <c r="AH968" s="78" t="str">
        <f t="shared" si="279"/>
        <v>H119R14 - 1</v>
      </c>
      <c r="AI968" s="92">
        <f t="shared" si="280"/>
        <v>0</v>
      </c>
      <c r="AJ968" s="92">
        <f t="shared" si="281"/>
        <v>0</v>
      </c>
      <c r="AK968" s="92" t="str">
        <f t="shared" si="282"/>
        <v>H119R14.</v>
      </c>
      <c r="AL968" s="92" t="str">
        <f t="shared" si="283"/>
        <v>H119R14</v>
      </c>
      <c r="AM968" s="85"/>
      <c r="AN968" s="85"/>
    </row>
    <row r="969" spans="1:40" s="2" customFormat="1" ht="291.95" customHeight="1" x14ac:dyDescent="0.2">
      <c r="A969" s="110">
        <f>IF(ISBLANK(F969),"",COUNTA($F$2:F969))</f>
        <v>747</v>
      </c>
      <c r="B969" s="111">
        <f t="shared" si="268"/>
        <v>968</v>
      </c>
      <c r="C969" s="111">
        <v>2015</v>
      </c>
      <c r="D969" s="111"/>
      <c r="E969" s="111" t="s">
        <v>637</v>
      </c>
      <c r="F969" s="111" t="s">
        <v>407</v>
      </c>
      <c r="G969" s="112" t="s">
        <v>16</v>
      </c>
      <c r="H969" s="154" t="s">
        <v>1255</v>
      </c>
      <c r="I969" s="154" t="s">
        <v>241</v>
      </c>
      <c r="J969" s="154" t="s">
        <v>1257</v>
      </c>
      <c r="K969" s="154" t="s">
        <v>1258</v>
      </c>
      <c r="L969" s="111" t="s">
        <v>8</v>
      </c>
      <c r="M969" s="111">
        <v>1</v>
      </c>
      <c r="N969" s="155">
        <v>44743</v>
      </c>
      <c r="O969" s="155">
        <v>44926</v>
      </c>
      <c r="P969" s="118">
        <f t="shared" si="284"/>
        <v>26.142857142857142</v>
      </c>
      <c r="Q969" s="111" t="s">
        <v>1050</v>
      </c>
      <c r="R969" s="111" t="s">
        <v>1739</v>
      </c>
      <c r="S969" s="111">
        <v>1</v>
      </c>
      <c r="T969" s="154" t="s">
        <v>1291</v>
      </c>
      <c r="U969" s="155">
        <v>44970</v>
      </c>
      <c r="V969" s="121">
        <f t="shared" si="272"/>
        <v>1.4666666666666666</v>
      </c>
      <c r="W969" s="122">
        <f t="shared" si="273"/>
        <v>100</v>
      </c>
      <c r="X969" s="123">
        <f t="shared" si="274"/>
        <v>26.142857142857142</v>
      </c>
      <c r="Y969" s="123">
        <f t="shared" si="275"/>
        <v>26.142857142857142</v>
      </c>
      <c r="Z969" s="123">
        <f t="shared" si="276"/>
        <v>26.142857142857142</v>
      </c>
      <c r="AA969" s="111"/>
      <c r="AB969" s="111" t="str">
        <f t="shared" si="269"/>
        <v>CUMPLIDA</v>
      </c>
      <c r="AC969" s="111" t="str">
        <f t="shared" si="270"/>
        <v>CUMPLIDO</v>
      </c>
      <c r="AD969" s="111" t="str">
        <f t="shared" si="271"/>
        <v>CUMPLIDA PENDIENTE DE REVISIÓN DE LA CGR</v>
      </c>
      <c r="AE969" s="165" t="s">
        <v>117</v>
      </c>
      <c r="AF969" s="98" t="str">
        <f t="shared" si="277"/>
        <v>H121R14</v>
      </c>
      <c r="AG969" s="78">
        <f t="shared" si="278"/>
        <v>1</v>
      </c>
      <c r="AH969" s="78" t="str">
        <f t="shared" si="279"/>
        <v>H121R14 - 1</v>
      </c>
      <c r="AI969" s="92">
        <f t="shared" si="280"/>
        <v>5</v>
      </c>
      <c r="AJ969" s="92">
        <f t="shared" si="281"/>
        <v>5</v>
      </c>
      <c r="AK969" s="92" t="str">
        <f t="shared" si="282"/>
        <v>H121R14.</v>
      </c>
      <c r="AL969" s="92" t="str">
        <f t="shared" si="283"/>
        <v>H121R14</v>
      </c>
      <c r="AM969" s="85"/>
      <c r="AN969" s="85"/>
    </row>
    <row r="970" spans="1:40" s="2" customFormat="1" ht="291.95" customHeight="1" x14ac:dyDescent="0.2">
      <c r="A970" s="110" t="str">
        <f>IF(ISBLANK(F970),"",COUNTA($F$2:F970))</f>
        <v/>
      </c>
      <c r="B970" s="111">
        <f t="shared" ref="B970:B1000" si="285">ROW()-1</f>
        <v>969</v>
      </c>
      <c r="C970" s="111">
        <v>2015</v>
      </c>
      <c r="D970" s="111"/>
      <c r="E970" s="111"/>
      <c r="F970" s="111"/>
      <c r="G970" s="112" t="s">
        <v>16</v>
      </c>
      <c r="H970" s="154" t="s">
        <v>1256</v>
      </c>
      <c r="I970" s="154" t="s">
        <v>241</v>
      </c>
      <c r="J970" s="154" t="s">
        <v>1259</v>
      </c>
      <c r="K970" s="154" t="s">
        <v>1260</v>
      </c>
      <c r="L970" s="111" t="s">
        <v>7</v>
      </c>
      <c r="M970" s="111">
        <v>1</v>
      </c>
      <c r="N970" s="155">
        <v>44743</v>
      </c>
      <c r="O970" s="155">
        <v>44926</v>
      </c>
      <c r="P970" s="118">
        <f t="shared" si="284"/>
        <v>26.142857142857142</v>
      </c>
      <c r="Q970" s="111" t="s">
        <v>1050</v>
      </c>
      <c r="R970" s="111" t="s">
        <v>1739</v>
      </c>
      <c r="S970" s="111">
        <v>1</v>
      </c>
      <c r="T970" s="154" t="s">
        <v>1292</v>
      </c>
      <c r="U970" s="155">
        <v>44953</v>
      </c>
      <c r="V970" s="121">
        <f t="shared" si="272"/>
        <v>0.9</v>
      </c>
      <c r="W970" s="122">
        <f t="shared" si="273"/>
        <v>100</v>
      </c>
      <c r="X970" s="123">
        <f t="shared" si="274"/>
        <v>26.142857142857142</v>
      </c>
      <c r="Y970" s="123">
        <f t="shared" si="275"/>
        <v>26.142857142857142</v>
      </c>
      <c r="Z970" s="123">
        <f t="shared" si="276"/>
        <v>26.142857142857142</v>
      </c>
      <c r="AA970" s="111"/>
      <c r="AB970" s="111" t="str">
        <f t="shared" si="269"/>
        <v>CUMPLIDA</v>
      </c>
      <c r="AC970" s="111" t="str">
        <f t="shared" si="270"/>
        <v/>
      </c>
      <c r="AD970" s="111" t="str">
        <f t="shared" si="271"/>
        <v>CUMPLIDA PENDIENTE DE REVISIÓN DE LA CGR</v>
      </c>
      <c r="AE970" s="165" t="s">
        <v>117</v>
      </c>
      <c r="AF970" s="98" t="str">
        <f t="shared" si="277"/>
        <v>H121R14</v>
      </c>
      <c r="AG970" s="78">
        <f t="shared" si="278"/>
        <v>2</v>
      </c>
      <c r="AH970" s="78" t="str">
        <f t="shared" si="279"/>
        <v>H121R14 - 2</v>
      </c>
      <c r="AI970" s="92">
        <f t="shared" si="280"/>
        <v>5</v>
      </c>
      <c r="AJ970" s="92">
        <f t="shared" si="281"/>
        <v>5</v>
      </c>
      <c r="AK970" s="92" t="str">
        <f t="shared" si="282"/>
        <v>H121R14.</v>
      </c>
      <c r="AL970" s="92" t="str">
        <f t="shared" si="283"/>
        <v>H121R14</v>
      </c>
      <c r="AM970" s="85"/>
      <c r="AN970" s="85"/>
    </row>
    <row r="971" spans="1:40" s="2" customFormat="1" ht="291.95" customHeight="1" x14ac:dyDescent="0.2">
      <c r="A971" s="110">
        <f>IF(ISBLANK(F971),"",COUNTA($F$2:F971))</f>
        <v>748</v>
      </c>
      <c r="B971" s="111">
        <f t="shared" si="285"/>
        <v>970</v>
      </c>
      <c r="C971" s="111">
        <v>2015</v>
      </c>
      <c r="D971" s="111"/>
      <c r="E971" s="111" t="s">
        <v>408</v>
      </c>
      <c r="F971" s="111" t="s">
        <v>408</v>
      </c>
      <c r="G971" s="112" t="s">
        <v>16</v>
      </c>
      <c r="H971" s="154" t="s">
        <v>1261</v>
      </c>
      <c r="I971" s="154" t="s">
        <v>241</v>
      </c>
      <c r="J971" s="154" t="s">
        <v>1264</v>
      </c>
      <c r="K971" s="154" t="s">
        <v>1265</v>
      </c>
      <c r="L971" s="111" t="s">
        <v>1266</v>
      </c>
      <c r="M971" s="111">
        <v>1</v>
      </c>
      <c r="N971" s="155">
        <v>44743</v>
      </c>
      <c r="O971" s="155">
        <v>44926</v>
      </c>
      <c r="P971" s="118">
        <f t="shared" si="284"/>
        <v>26.142857142857142</v>
      </c>
      <c r="Q971" s="111" t="s">
        <v>1050</v>
      </c>
      <c r="R971" s="111" t="s">
        <v>1739</v>
      </c>
      <c r="S971" s="111">
        <v>1</v>
      </c>
      <c r="T971" s="154" t="s">
        <v>1291</v>
      </c>
      <c r="U971" s="155">
        <v>44910</v>
      </c>
      <c r="V971" s="121">
        <f t="shared" si="272"/>
        <v>-0.53333333333333333</v>
      </c>
      <c r="W971" s="122">
        <f t="shared" si="273"/>
        <v>100</v>
      </c>
      <c r="X971" s="123">
        <f t="shared" si="274"/>
        <v>26.142857142857142</v>
      </c>
      <c r="Y971" s="123">
        <f t="shared" si="275"/>
        <v>26.142857142857142</v>
      </c>
      <c r="Z971" s="123">
        <f t="shared" si="276"/>
        <v>26.142857142857142</v>
      </c>
      <c r="AA971" s="111"/>
      <c r="AB971" s="111" t="str">
        <f t="shared" si="269"/>
        <v>CUMPLIDA</v>
      </c>
      <c r="AC971" s="111" t="str">
        <f t="shared" si="270"/>
        <v>CUMPLIDO</v>
      </c>
      <c r="AD971" s="111" t="str">
        <f t="shared" si="271"/>
        <v>CUMPLIDA PENDIENTE DE REVISIÓN DE LA CGR</v>
      </c>
      <c r="AE971" s="165" t="s">
        <v>117</v>
      </c>
      <c r="AF971" s="98" t="str">
        <f t="shared" si="277"/>
        <v>H122R14</v>
      </c>
      <c r="AG971" s="78">
        <f t="shared" si="278"/>
        <v>1</v>
      </c>
      <c r="AH971" s="78" t="str">
        <f t="shared" si="279"/>
        <v>H122R14 - 1</v>
      </c>
      <c r="AI971" s="92">
        <f t="shared" si="280"/>
        <v>5</v>
      </c>
      <c r="AJ971" s="92">
        <f t="shared" si="281"/>
        <v>5</v>
      </c>
      <c r="AK971" s="92" t="str">
        <f t="shared" si="282"/>
        <v>H122R14.</v>
      </c>
      <c r="AL971" s="92" t="str">
        <f t="shared" si="283"/>
        <v>H122R14</v>
      </c>
      <c r="AM971" s="85"/>
      <c r="AN971" s="85"/>
    </row>
    <row r="972" spans="1:40" s="2" customFormat="1" ht="291.95" customHeight="1" x14ac:dyDescent="0.2">
      <c r="A972" s="110" t="str">
        <f>IF(ISBLANK(F972),"",COUNTA($F$2:F972))</f>
        <v/>
      </c>
      <c r="B972" s="111">
        <f t="shared" si="285"/>
        <v>971</v>
      </c>
      <c r="C972" s="111">
        <v>2015</v>
      </c>
      <c r="D972" s="111"/>
      <c r="E972" s="111"/>
      <c r="F972" s="111"/>
      <c r="G972" s="112" t="s">
        <v>16</v>
      </c>
      <c r="H972" s="154" t="s">
        <v>1262</v>
      </c>
      <c r="I972" s="154" t="s">
        <v>241</v>
      </c>
      <c r="J972" s="154" t="s">
        <v>1272</v>
      </c>
      <c r="K972" s="154" t="s">
        <v>1267</v>
      </c>
      <c r="L972" s="111" t="s">
        <v>1268</v>
      </c>
      <c r="M972" s="111">
        <v>1</v>
      </c>
      <c r="N972" s="155">
        <v>44743</v>
      </c>
      <c r="O972" s="155">
        <v>44926</v>
      </c>
      <c r="P972" s="118">
        <f t="shared" si="284"/>
        <v>26.142857142857142</v>
      </c>
      <c r="Q972" s="111" t="s">
        <v>1050</v>
      </c>
      <c r="R972" s="111" t="s">
        <v>1739</v>
      </c>
      <c r="S972" s="111">
        <v>1</v>
      </c>
      <c r="T972" s="154" t="s">
        <v>1292</v>
      </c>
      <c r="U972" s="155">
        <v>44953</v>
      </c>
      <c r="V972" s="121">
        <f t="shared" si="272"/>
        <v>0.9</v>
      </c>
      <c r="W972" s="122">
        <f t="shared" si="273"/>
        <v>100</v>
      </c>
      <c r="X972" s="123">
        <f t="shared" si="274"/>
        <v>26.142857142857142</v>
      </c>
      <c r="Y972" s="123">
        <f t="shared" si="275"/>
        <v>26.142857142857142</v>
      </c>
      <c r="Z972" s="123">
        <f t="shared" si="276"/>
        <v>26.142857142857142</v>
      </c>
      <c r="AA972" s="111"/>
      <c r="AB972" s="111" t="str">
        <f t="shared" si="269"/>
        <v>CUMPLIDA</v>
      </c>
      <c r="AC972" s="111" t="str">
        <f t="shared" si="270"/>
        <v/>
      </c>
      <c r="AD972" s="111" t="str">
        <f t="shared" si="271"/>
        <v>CUMPLIDA PENDIENTE DE REVISIÓN DE LA CGR</v>
      </c>
      <c r="AE972" s="165" t="s">
        <v>117</v>
      </c>
      <c r="AF972" s="98" t="str">
        <f t="shared" si="277"/>
        <v>H122R14</v>
      </c>
      <c r="AG972" s="78">
        <f t="shared" si="278"/>
        <v>2</v>
      </c>
      <c r="AH972" s="78" t="str">
        <f t="shared" si="279"/>
        <v>H122R14 - 2</v>
      </c>
      <c r="AI972" s="92">
        <f t="shared" si="280"/>
        <v>5</v>
      </c>
      <c r="AJ972" s="92">
        <f t="shared" si="281"/>
        <v>5</v>
      </c>
      <c r="AK972" s="92" t="str">
        <f t="shared" si="282"/>
        <v>H122R14.</v>
      </c>
      <c r="AL972" s="92" t="str">
        <f t="shared" si="283"/>
        <v>H122R14</v>
      </c>
      <c r="AM972" s="85"/>
      <c r="AN972" s="85"/>
    </row>
    <row r="973" spans="1:40" s="2" customFormat="1" ht="291.95" customHeight="1" x14ac:dyDescent="0.2">
      <c r="A973" s="110" t="str">
        <f>IF(ISBLANK(F973),"",COUNTA($F$2:F973))</f>
        <v/>
      </c>
      <c r="B973" s="111">
        <f t="shared" si="285"/>
        <v>972</v>
      </c>
      <c r="C973" s="111">
        <v>2015</v>
      </c>
      <c r="D973" s="111"/>
      <c r="E973" s="111"/>
      <c r="F973" s="111"/>
      <c r="G973" s="112" t="s">
        <v>16</v>
      </c>
      <c r="H973" s="154" t="s">
        <v>1263</v>
      </c>
      <c r="I973" s="154" t="s">
        <v>241</v>
      </c>
      <c r="J973" s="154" t="s">
        <v>1269</v>
      </c>
      <c r="K973" s="154" t="s">
        <v>1270</v>
      </c>
      <c r="L973" s="111" t="s">
        <v>1271</v>
      </c>
      <c r="M973" s="111">
        <v>1</v>
      </c>
      <c r="N973" s="155">
        <v>44743</v>
      </c>
      <c r="O973" s="155">
        <v>44926</v>
      </c>
      <c r="P973" s="118">
        <f t="shared" si="284"/>
        <v>26.142857142857142</v>
      </c>
      <c r="Q973" s="111" t="s">
        <v>1050</v>
      </c>
      <c r="R973" s="111" t="s">
        <v>1739</v>
      </c>
      <c r="S973" s="111">
        <v>1</v>
      </c>
      <c r="T973" s="154" t="s">
        <v>1292</v>
      </c>
      <c r="U973" s="155">
        <v>44865</v>
      </c>
      <c r="V973" s="121">
        <f t="shared" si="272"/>
        <v>-2.0333333333333332</v>
      </c>
      <c r="W973" s="122">
        <f t="shared" si="273"/>
        <v>100</v>
      </c>
      <c r="X973" s="123">
        <f t="shared" si="274"/>
        <v>26.142857142857142</v>
      </c>
      <c r="Y973" s="123">
        <f t="shared" si="275"/>
        <v>26.142857142857142</v>
      </c>
      <c r="Z973" s="123">
        <f t="shared" si="276"/>
        <v>26.142857142857142</v>
      </c>
      <c r="AA973" s="111"/>
      <c r="AB973" s="111" t="str">
        <f t="shared" si="269"/>
        <v>CUMPLIDA</v>
      </c>
      <c r="AC973" s="111" t="str">
        <f t="shared" si="270"/>
        <v/>
      </c>
      <c r="AD973" s="111" t="str">
        <f t="shared" si="271"/>
        <v>CUMPLIDA PENDIENTE DE REVISIÓN DE LA CGR</v>
      </c>
      <c r="AE973" s="165" t="s">
        <v>117</v>
      </c>
      <c r="AF973" s="98" t="str">
        <f t="shared" si="277"/>
        <v>H122R14</v>
      </c>
      <c r="AG973" s="78">
        <f t="shared" si="278"/>
        <v>3</v>
      </c>
      <c r="AH973" s="78" t="str">
        <f t="shared" si="279"/>
        <v>H122R14 - 3</v>
      </c>
      <c r="AI973" s="92">
        <f t="shared" si="280"/>
        <v>5</v>
      </c>
      <c r="AJ973" s="92">
        <f t="shared" si="281"/>
        <v>5</v>
      </c>
      <c r="AK973" s="92" t="str">
        <f t="shared" si="282"/>
        <v>H122R14.</v>
      </c>
      <c r="AL973" s="92" t="str">
        <f t="shared" si="283"/>
        <v>H122R14</v>
      </c>
      <c r="AM973" s="85"/>
      <c r="AN973" s="85"/>
    </row>
    <row r="974" spans="1:40" s="2" customFormat="1" ht="291.95" customHeight="1" x14ac:dyDescent="0.2">
      <c r="A974" s="110">
        <f>IF(ISBLANK(F974),"",COUNTA($F$2:F974))</f>
        <v>749</v>
      </c>
      <c r="B974" s="111">
        <f t="shared" si="285"/>
        <v>973</v>
      </c>
      <c r="C974" s="111">
        <v>2015</v>
      </c>
      <c r="D974" s="111"/>
      <c r="E974" s="111" t="s">
        <v>637</v>
      </c>
      <c r="F974" s="111" t="s">
        <v>407</v>
      </c>
      <c r="G974" s="112" t="s">
        <v>64</v>
      </c>
      <c r="H974" s="154" t="s">
        <v>227</v>
      </c>
      <c r="I974" s="154" t="s">
        <v>215</v>
      </c>
      <c r="J974" s="154" t="s">
        <v>3460</v>
      </c>
      <c r="K974" s="154" t="s">
        <v>3461</v>
      </c>
      <c r="L974" s="111" t="s">
        <v>8</v>
      </c>
      <c r="M974" s="111">
        <v>2</v>
      </c>
      <c r="N974" s="155">
        <v>45627</v>
      </c>
      <c r="O974" s="155">
        <v>45809</v>
      </c>
      <c r="P974" s="118">
        <f t="shared" si="284"/>
        <v>26</v>
      </c>
      <c r="Q974" s="111" t="s">
        <v>3462</v>
      </c>
      <c r="R974" s="111" t="s">
        <v>1701</v>
      </c>
      <c r="S974" s="111">
        <v>0</v>
      </c>
      <c r="T974" s="154" t="s">
        <v>3500</v>
      </c>
      <c r="U974" s="155"/>
      <c r="V974" s="121">
        <f t="shared" si="272"/>
        <v>-1526.9666666666667</v>
      </c>
      <c r="W974" s="122">
        <f t="shared" si="273"/>
        <v>0</v>
      </c>
      <c r="X974" s="123">
        <f t="shared" si="274"/>
        <v>0</v>
      </c>
      <c r="Y974" s="123">
        <f t="shared" si="275"/>
        <v>0</v>
      </c>
      <c r="Z974" s="123">
        <f t="shared" si="276"/>
        <v>0</v>
      </c>
      <c r="AA974" s="111" t="s">
        <v>3366</v>
      </c>
      <c r="AB974" s="111" t="str">
        <f t="shared" si="269"/>
        <v>EN TERMINO</v>
      </c>
      <c r="AC974" s="111" t="str">
        <f t="shared" si="270"/>
        <v>EN TERMINO</v>
      </c>
      <c r="AD974" s="111" t="str">
        <f t="shared" si="271"/>
        <v>EN EJECUCIÓN</v>
      </c>
      <c r="AE974" s="165" t="s">
        <v>117</v>
      </c>
      <c r="AF974" s="98" t="str">
        <f t="shared" si="277"/>
        <v>H123R14</v>
      </c>
      <c r="AG974" s="78">
        <f t="shared" si="278"/>
        <v>1</v>
      </c>
      <c r="AH974" s="78" t="str">
        <f t="shared" si="279"/>
        <v>H123R14 - 1</v>
      </c>
      <c r="AI974" s="92">
        <f t="shared" si="280"/>
        <v>3</v>
      </c>
      <c r="AJ974" s="92">
        <f t="shared" si="281"/>
        <v>3</v>
      </c>
      <c r="AK974" s="92" t="str">
        <f t="shared" si="282"/>
        <v>H123R14.</v>
      </c>
      <c r="AL974" s="92" t="str">
        <f t="shared" si="283"/>
        <v>H123R14</v>
      </c>
      <c r="AM974" s="85"/>
      <c r="AN974" s="85"/>
    </row>
    <row r="975" spans="1:40" s="2" customFormat="1" ht="291.95" customHeight="1" x14ac:dyDescent="0.2">
      <c r="A975" s="110" t="str">
        <f>IF(ISBLANK(F975),"",COUNTA($F$2:F975))</f>
        <v/>
      </c>
      <c r="B975" s="111">
        <f t="shared" si="285"/>
        <v>974</v>
      </c>
      <c r="C975" s="111">
        <v>2015</v>
      </c>
      <c r="D975" s="111"/>
      <c r="E975" s="111"/>
      <c r="F975" s="111"/>
      <c r="G975" s="112" t="s">
        <v>64</v>
      </c>
      <c r="H975" s="154" t="s">
        <v>228</v>
      </c>
      <c r="I975" s="154" t="s">
        <v>215</v>
      </c>
      <c r="J975" s="154" t="s">
        <v>3507</v>
      </c>
      <c r="K975" s="154" t="s">
        <v>1253</v>
      </c>
      <c r="L975" s="111" t="s">
        <v>1254</v>
      </c>
      <c r="M975" s="111">
        <v>5</v>
      </c>
      <c r="N975" s="155">
        <v>44743</v>
      </c>
      <c r="O975" s="155">
        <v>44926</v>
      </c>
      <c r="P975" s="118">
        <f t="shared" si="284"/>
        <v>26.142857142857142</v>
      </c>
      <c r="Q975" s="111" t="s">
        <v>1050</v>
      </c>
      <c r="R975" s="111" t="s">
        <v>1739</v>
      </c>
      <c r="S975" s="111">
        <v>5</v>
      </c>
      <c r="T975" s="154" t="s">
        <v>1291</v>
      </c>
      <c r="U975" s="155">
        <v>44953</v>
      </c>
      <c r="V975" s="121">
        <f t="shared" si="272"/>
        <v>0.9</v>
      </c>
      <c r="W975" s="122">
        <f t="shared" si="273"/>
        <v>100</v>
      </c>
      <c r="X975" s="123">
        <f t="shared" si="274"/>
        <v>26.142857142857142</v>
      </c>
      <c r="Y975" s="123">
        <f t="shared" si="275"/>
        <v>26.142857142857142</v>
      </c>
      <c r="Z975" s="123">
        <f t="shared" si="276"/>
        <v>26.142857142857142</v>
      </c>
      <c r="AA975" s="111"/>
      <c r="AB975" s="111" t="str">
        <f t="shared" si="269"/>
        <v>CUMPLIDA</v>
      </c>
      <c r="AC975" s="111" t="str">
        <f t="shared" si="270"/>
        <v/>
      </c>
      <c r="AD975" s="111" t="str">
        <f t="shared" si="271"/>
        <v>CUMPLIDA PENDIENTE DE REVISIÓN DE LA CGR</v>
      </c>
      <c r="AE975" s="165" t="s">
        <v>117</v>
      </c>
      <c r="AF975" s="98" t="str">
        <f t="shared" si="277"/>
        <v>H123R14</v>
      </c>
      <c r="AG975" s="78">
        <f t="shared" si="278"/>
        <v>2</v>
      </c>
      <c r="AH975" s="78" t="str">
        <f t="shared" si="279"/>
        <v>H123R14 - 2</v>
      </c>
      <c r="AI975" s="92">
        <f t="shared" si="280"/>
        <v>5</v>
      </c>
      <c r="AJ975" s="92">
        <f t="shared" si="281"/>
        <v>5</v>
      </c>
      <c r="AK975" s="92" t="str">
        <f t="shared" si="282"/>
        <v>H123R14.</v>
      </c>
      <c r="AL975" s="92" t="str">
        <f t="shared" si="283"/>
        <v>H123R14</v>
      </c>
      <c r="AM975" s="85"/>
      <c r="AN975" s="85"/>
    </row>
    <row r="976" spans="1:40" s="2" customFormat="1" ht="291.95" customHeight="1" x14ac:dyDescent="0.2">
      <c r="A976" s="110">
        <f>IF(ISBLANK(F976),"",COUNTA($F$2:F976))</f>
        <v>750</v>
      </c>
      <c r="B976" s="111">
        <f t="shared" si="285"/>
        <v>975</v>
      </c>
      <c r="C976" s="111">
        <v>2015</v>
      </c>
      <c r="D976" s="111"/>
      <c r="E976" s="111" t="s">
        <v>408</v>
      </c>
      <c r="F976" s="111" t="s">
        <v>408</v>
      </c>
      <c r="G976" s="112" t="s">
        <v>64</v>
      </c>
      <c r="H976" s="154" t="s">
        <v>1273</v>
      </c>
      <c r="I976" s="154" t="s">
        <v>248</v>
      </c>
      <c r="J976" s="154" t="s">
        <v>1278</v>
      </c>
      <c r="K976" s="154" t="s">
        <v>1275</v>
      </c>
      <c r="L976" s="111" t="s">
        <v>1276</v>
      </c>
      <c r="M976" s="111">
        <v>1</v>
      </c>
      <c r="N976" s="155">
        <v>44743</v>
      </c>
      <c r="O976" s="155">
        <v>44926</v>
      </c>
      <c r="P976" s="118">
        <f t="shared" si="284"/>
        <v>26.142857142857142</v>
      </c>
      <c r="Q976" s="111" t="s">
        <v>1050</v>
      </c>
      <c r="R976" s="111" t="s">
        <v>1739</v>
      </c>
      <c r="S976" s="111">
        <v>1</v>
      </c>
      <c r="T976" s="154" t="s">
        <v>1291</v>
      </c>
      <c r="U976" s="155">
        <v>44901</v>
      </c>
      <c r="V976" s="121">
        <f t="shared" si="272"/>
        <v>-0.83333333333333337</v>
      </c>
      <c r="W976" s="122">
        <f t="shared" si="273"/>
        <v>100</v>
      </c>
      <c r="X976" s="123">
        <f t="shared" si="274"/>
        <v>26.142857142857142</v>
      </c>
      <c r="Y976" s="123">
        <f t="shared" si="275"/>
        <v>26.142857142857142</v>
      </c>
      <c r="Z976" s="123">
        <f t="shared" si="276"/>
        <v>26.142857142857142</v>
      </c>
      <c r="AA976" s="111"/>
      <c r="AB976" s="111" t="str">
        <f t="shared" si="269"/>
        <v>CUMPLIDA</v>
      </c>
      <c r="AC976" s="111" t="str">
        <f t="shared" si="270"/>
        <v>CUMPLIDO</v>
      </c>
      <c r="AD976" s="111" t="str">
        <f t="shared" si="271"/>
        <v>CUMPLIDA PENDIENTE DE REVISIÓN DE LA CGR</v>
      </c>
      <c r="AE976" s="165" t="s">
        <v>117</v>
      </c>
      <c r="AF976" s="98" t="str">
        <f t="shared" si="277"/>
        <v>H124R14</v>
      </c>
      <c r="AG976" s="78">
        <f t="shared" si="278"/>
        <v>1</v>
      </c>
      <c r="AH976" s="78" t="str">
        <f t="shared" si="279"/>
        <v>H124R14 - 1</v>
      </c>
      <c r="AI976" s="92">
        <f t="shared" si="280"/>
        <v>5</v>
      </c>
      <c r="AJ976" s="92">
        <f t="shared" si="281"/>
        <v>5</v>
      </c>
      <c r="AK976" s="92" t="str">
        <f t="shared" si="282"/>
        <v>H124R14.</v>
      </c>
      <c r="AL976" s="92" t="str">
        <f t="shared" si="283"/>
        <v>H124R14</v>
      </c>
      <c r="AM976" s="85"/>
      <c r="AN976" s="85"/>
    </row>
    <row r="977" spans="1:40" s="2" customFormat="1" ht="291.95" customHeight="1" x14ac:dyDescent="0.2">
      <c r="A977" s="110" t="str">
        <f>IF(ISBLANK(F977),"",COUNTA($F$2:F977))</f>
        <v/>
      </c>
      <c r="B977" s="111">
        <f t="shared" si="285"/>
        <v>976</v>
      </c>
      <c r="C977" s="111">
        <v>2015</v>
      </c>
      <c r="D977" s="111"/>
      <c r="E977" s="111"/>
      <c r="F977" s="111"/>
      <c r="G977" s="112" t="s">
        <v>64</v>
      </c>
      <c r="H977" s="154" t="s">
        <v>1274</v>
      </c>
      <c r="I977" s="154" t="s">
        <v>248</v>
      </c>
      <c r="J977" s="154" t="s">
        <v>1279</v>
      </c>
      <c r="K977" s="154" t="s">
        <v>1277</v>
      </c>
      <c r="L977" s="111" t="s">
        <v>1280</v>
      </c>
      <c r="M977" s="111">
        <v>1</v>
      </c>
      <c r="N977" s="155">
        <v>44743</v>
      </c>
      <c r="O977" s="155">
        <v>44926</v>
      </c>
      <c r="P977" s="118">
        <f t="shared" si="284"/>
        <v>26.142857142857142</v>
      </c>
      <c r="Q977" s="111" t="s">
        <v>1050</v>
      </c>
      <c r="R977" s="111" t="s">
        <v>1739</v>
      </c>
      <c r="S977" s="111">
        <v>1</v>
      </c>
      <c r="T977" s="154" t="s">
        <v>1292</v>
      </c>
      <c r="U977" s="155">
        <v>44970</v>
      </c>
      <c r="V977" s="121">
        <f t="shared" si="272"/>
        <v>1.4666666666666666</v>
      </c>
      <c r="W977" s="122">
        <f t="shared" si="273"/>
        <v>100</v>
      </c>
      <c r="X977" s="123">
        <f t="shared" si="274"/>
        <v>26.142857142857142</v>
      </c>
      <c r="Y977" s="123">
        <f t="shared" si="275"/>
        <v>26.142857142857142</v>
      </c>
      <c r="Z977" s="123">
        <f t="shared" si="276"/>
        <v>26.142857142857142</v>
      </c>
      <c r="AA977" s="111"/>
      <c r="AB977" s="111" t="str">
        <f t="shared" si="269"/>
        <v>CUMPLIDA</v>
      </c>
      <c r="AC977" s="111" t="str">
        <f t="shared" si="270"/>
        <v/>
      </c>
      <c r="AD977" s="111" t="str">
        <f t="shared" si="271"/>
        <v>CUMPLIDA PENDIENTE DE REVISIÓN DE LA CGR</v>
      </c>
      <c r="AE977" s="165" t="s">
        <v>117</v>
      </c>
      <c r="AF977" s="98" t="str">
        <f t="shared" si="277"/>
        <v>H124R14</v>
      </c>
      <c r="AG977" s="78">
        <f t="shared" si="278"/>
        <v>2</v>
      </c>
      <c r="AH977" s="78" t="str">
        <f t="shared" si="279"/>
        <v>H124R14 - 2</v>
      </c>
      <c r="AI977" s="92">
        <f t="shared" si="280"/>
        <v>5</v>
      </c>
      <c r="AJ977" s="92">
        <f t="shared" si="281"/>
        <v>5</v>
      </c>
      <c r="AK977" s="92" t="str">
        <f t="shared" si="282"/>
        <v>H124R14.</v>
      </c>
      <c r="AL977" s="92" t="str">
        <f t="shared" si="283"/>
        <v>H124R14</v>
      </c>
      <c r="AM977" s="85"/>
      <c r="AN977" s="85"/>
    </row>
    <row r="978" spans="1:40" s="2" customFormat="1" ht="291.95" customHeight="1" x14ac:dyDescent="0.2">
      <c r="A978" s="110">
        <f>IF(ISBLANK(F978),"",COUNTA($F$2:F978))</f>
        <v>751</v>
      </c>
      <c r="B978" s="111">
        <f t="shared" si="285"/>
        <v>977</v>
      </c>
      <c r="C978" s="111">
        <v>2015</v>
      </c>
      <c r="D978" s="111"/>
      <c r="E978" s="111" t="s">
        <v>637</v>
      </c>
      <c r="F978" s="111" t="s">
        <v>407</v>
      </c>
      <c r="G978" s="112" t="s">
        <v>16</v>
      </c>
      <c r="H978" s="154" t="s">
        <v>1548</v>
      </c>
      <c r="I978" s="154" t="s">
        <v>63</v>
      </c>
      <c r="J978" s="154" t="s">
        <v>1551</v>
      </c>
      <c r="K978" s="154" t="s">
        <v>1552</v>
      </c>
      <c r="L978" s="111" t="s">
        <v>1555</v>
      </c>
      <c r="M978" s="180">
        <v>1</v>
      </c>
      <c r="N978" s="181">
        <v>44835</v>
      </c>
      <c r="O978" s="181">
        <v>45016</v>
      </c>
      <c r="P978" s="118">
        <f t="shared" si="284"/>
        <v>25.857142857142858</v>
      </c>
      <c r="Q978" s="111" t="s">
        <v>1558</v>
      </c>
      <c r="R978" s="111" t="s">
        <v>1701</v>
      </c>
      <c r="S978" s="111">
        <v>1</v>
      </c>
      <c r="T978" s="154" t="s">
        <v>2213</v>
      </c>
      <c r="U978" s="185">
        <v>45560</v>
      </c>
      <c r="V978" s="121">
        <f t="shared" si="272"/>
        <v>18.133333333333333</v>
      </c>
      <c r="W978" s="122">
        <f t="shared" si="273"/>
        <v>100</v>
      </c>
      <c r="X978" s="123">
        <f t="shared" si="274"/>
        <v>25.857142857142858</v>
      </c>
      <c r="Y978" s="123">
        <f t="shared" si="275"/>
        <v>25.857142857142858</v>
      </c>
      <c r="Z978" s="123">
        <f t="shared" si="276"/>
        <v>25.857142857142858</v>
      </c>
      <c r="AA978" s="111"/>
      <c r="AB978" s="111" t="str">
        <f t="shared" si="269"/>
        <v>CUMPLIDA</v>
      </c>
      <c r="AC978" s="111" t="str">
        <f t="shared" si="270"/>
        <v>PRÓXIMO A VENCER</v>
      </c>
      <c r="AD978" s="111" t="str">
        <f t="shared" si="271"/>
        <v>CUMPLIDA PENDIENTE DE REVISIÓN DE LA CGR</v>
      </c>
      <c r="AE978" s="165" t="s">
        <v>117</v>
      </c>
      <c r="AF978" s="98" t="str">
        <f t="shared" si="277"/>
        <v>H126R14</v>
      </c>
      <c r="AG978" s="78">
        <f t="shared" si="278"/>
        <v>1</v>
      </c>
      <c r="AH978" s="78" t="str">
        <f t="shared" si="279"/>
        <v>H126R14 - 1</v>
      </c>
      <c r="AI978" s="92">
        <f t="shared" si="280"/>
        <v>5</v>
      </c>
      <c r="AJ978" s="92">
        <f t="shared" si="281"/>
        <v>2</v>
      </c>
      <c r="AK978" s="92" t="str">
        <f t="shared" si="282"/>
        <v>H126R14.</v>
      </c>
      <c r="AL978" s="92" t="str">
        <f t="shared" si="283"/>
        <v>H126R14</v>
      </c>
      <c r="AM978" s="85"/>
      <c r="AN978" s="85"/>
    </row>
    <row r="979" spans="1:40" s="2" customFormat="1" ht="291.95" customHeight="1" x14ac:dyDescent="0.2">
      <c r="A979" s="110" t="str">
        <f>IF(ISBLANK(F979),"",COUNTA($F$2:F979))</f>
        <v/>
      </c>
      <c r="B979" s="111">
        <f t="shared" si="285"/>
        <v>978</v>
      </c>
      <c r="C979" s="111">
        <v>2015</v>
      </c>
      <c r="D979" s="111"/>
      <c r="E979" s="111"/>
      <c r="F979" s="111"/>
      <c r="G979" s="112" t="s">
        <v>16</v>
      </c>
      <c r="H979" s="154" t="s">
        <v>1549</v>
      </c>
      <c r="I979" s="154" t="s">
        <v>63</v>
      </c>
      <c r="J979" s="154" t="s">
        <v>1551</v>
      </c>
      <c r="K979" s="154" t="s">
        <v>1553</v>
      </c>
      <c r="L979" s="111" t="s">
        <v>1556</v>
      </c>
      <c r="M979" s="180">
        <v>4</v>
      </c>
      <c r="N979" s="181">
        <v>44835</v>
      </c>
      <c r="O979" s="181">
        <v>45016</v>
      </c>
      <c r="P979" s="118">
        <f t="shared" si="284"/>
        <v>25.857142857142858</v>
      </c>
      <c r="Q979" s="111" t="s">
        <v>1558</v>
      </c>
      <c r="R979" s="111" t="s">
        <v>1701</v>
      </c>
      <c r="S979" s="111">
        <v>4</v>
      </c>
      <c r="T979" s="186" t="s">
        <v>1988</v>
      </c>
      <c r="U979" s="162">
        <v>45202</v>
      </c>
      <c r="V979" s="121">
        <f t="shared" si="272"/>
        <v>6.2</v>
      </c>
      <c r="W979" s="122">
        <f t="shared" si="273"/>
        <v>100</v>
      </c>
      <c r="X979" s="123">
        <f t="shared" si="274"/>
        <v>25.857142857142858</v>
      </c>
      <c r="Y979" s="123">
        <f t="shared" si="275"/>
        <v>25.857142857142858</v>
      </c>
      <c r="Z979" s="123">
        <f t="shared" si="276"/>
        <v>25.857142857142858</v>
      </c>
      <c r="AA979" s="111"/>
      <c r="AB979" s="111" t="str">
        <f t="shared" si="269"/>
        <v>CUMPLIDA</v>
      </c>
      <c r="AC979" s="111" t="str">
        <f t="shared" si="270"/>
        <v/>
      </c>
      <c r="AD979" s="111" t="str">
        <f t="shared" si="271"/>
        <v>CUMPLIDA PENDIENTE DE REVISIÓN DE LA CGR</v>
      </c>
      <c r="AE979" s="165" t="s">
        <v>117</v>
      </c>
      <c r="AF979" s="98" t="str">
        <f t="shared" si="277"/>
        <v>H126R14</v>
      </c>
      <c r="AG979" s="78">
        <f t="shared" si="278"/>
        <v>2</v>
      </c>
      <c r="AH979" s="78" t="str">
        <f t="shared" si="279"/>
        <v>H126R14 - 2</v>
      </c>
      <c r="AI979" s="92">
        <f t="shared" si="280"/>
        <v>5</v>
      </c>
      <c r="AJ979" s="92">
        <f t="shared" si="281"/>
        <v>2</v>
      </c>
      <c r="AK979" s="92" t="str">
        <f t="shared" si="282"/>
        <v>H126R14.</v>
      </c>
      <c r="AL979" s="92" t="str">
        <f t="shared" si="283"/>
        <v>H126R14</v>
      </c>
      <c r="AM979" s="85"/>
      <c r="AN979" s="85"/>
    </row>
    <row r="980" spans="1:40" s="2" customFormat="1" ht="291.95" customHeight="1" x14ac:dyDescent="0.2">
      <c r="A980" s="110" t="str">
        <f>IF(ISBLANK(F980),"",COUNTA($F$2:F980))</f>
        <v/>
      </c>
      <c r="B980" s="111">
        <f t="shared" si="285"/>
        <v>979</v>
      </c>
      <c r="C980" s="111">
        <v>2015</v>
      </c>
      <c r="D980" s="111"/>
      <c r="E980" s="111"/>
      <c r="F980" s="111"/>
      <c r="G980" s="112" t="s">
        <v>16</v>
      </c>
      <c r="H980" s="154" t="s">
        <v>1550</v>
      </c>
      <c r="I980" s="154" t="s">
        <v>63</v>
      </c>
      <c r="J980" s="154" t="s">
        <v>1551</v>
      </c>
      <c r="K980" s="154" t="s">
        <v>1554</v>
      </c>
      <c r="L980" s="111" t="s">
        <v>1557</v>
      </c>
      <c r="M980" s="180">
        <v>7</v>
      </c>
      <c r="N980" s="181">
        <v>44835</v>
      </c>
      <c r="O980" s="181">
        <v>45199</v>
      </c>
      <c r="P980" s="118">
        <f t="shared" si="284"/>
        <v>52</v>
      </c>
      <c r="Q980" s="111" t="s">
        <v>1570</v>
      </c>
      <c r="R980" s="111" t="s">
        <v>1701</v>
      </c>
      <c r="S980" s="111">
        <v>7</v>
      </c>
      <c r="T980" s="187"/>
      <c r="U980" s="162">
        <v>45526</v>
      </c>
      <c r="V980" s="121">
        <f t="shared" si="272"/>
        <v>10.9</v>
      </c>
      <c r="W980" s="122">
        <f t="shared" si="273"/>
        <v>100</v>
      </c>
      <c r="X980" s="123">
        <f t="shared" si="274"/>
        <v>52</v>
      </c>
      <c r="Y980" s="123">
        <f t="shared" si="275"/>
        <v>52</v>
      </c>
      <c r="Z980" s="123">
        <f t="shared" si="276"/>
        <v>52</v>
      </c>
      <c r="AA980" s="111"/>
      <c r="AB980" s="111" t="str">
        <f t="shared" si="269"/>
        <v>CUMPLIDA</v>
      </c>
      <c r="AC980" s="111" t="str">
        <f t="shared" si="270"/>
        <v/>
      </c>
      <c r="AD980" s="111" t="str">
        <f t="shared" si="271"/>
        <v>CUMPLIDA PENDIENTE DE REVISIÓN DE LA CGR</v>
      </c>
      <c r="AE980" s="165" t="s">
        <v>117</v>
      </c>
      <c r="AF980" s="98" t="str">
        <f t="shared" si="277"/>
        <v>H126R14</v>
      </c>
      <c r="AG980" s="78">
        <f t="shared" si="278"/>
        <v>3</v>
      </c>
      <c r="AH980" s="78" t="str">
        <f t="shared" si="279"/>
        <v>H126R14 - 3</v>
      </c>
      <c r="AI980" s="92">
        <f t="shared" si="280"/>
        <v>5</v>
      </c>
      <c r="AJ980" s="92">
        <f t="shared" si="281"/>
        <v>2</v>
      </c>
      <c r="AK980" s="92" t="str">
        <f t="shared" si="282"/>
        <v>H126R14.</v>
      </c>
      <c r="AL980" s="92" t="str">
        <f t="shared" si="283"/>
        <v>H126R14</v>
      </c>
      <c r="AM980" s="85"/>
      <c r="AN980" s="85"/>
    </row>
    <row r="981" spans="1:40" s="2" customFormat="1" ht="291.95" customHeight="1" x14ac:dyDescent="0.2">
      <c r="A981" s="110" t="str">
        <f>IF(ISBLANK(F981),"",COUNTA($F$2:F981))</f>
        <v/>
      </c>
      <c r="B981" s="111">
        <f t="shared" si="285"/>
        <v>980</v>
      </c>
      <c r="C981" s="111">
        <v>2015</v>
      </c>
      <c r="D981" s="111"/>
      <c r="E981" s="111"/>
      <c r="F981" s="111"/>
      <c r="G981" s="112" t="s">
        <v>16</v>
      </c>
      <c r="H981" s="154" t="s">
        <v>1559</v>
      </c>
      <c r="I981" s="154" t="s">
        <v>63</v>
      </c>
      <c r="J981" s="154" t="s">
        <v>1563</v>
      </c>
      <c r="K981" s="154" t="s">
        <v>1564</v>
      </c>
      <c r="L981" s="111" t="s">
        <v>1567</v>
      </c>
      <c r="M981" s="180">
        <v>1</v>
      </c>
      <c r="N981" s="181">
        <v>44835</v>
      </c>
      <c r="O981" s="181">
        <v>45016</v>
      </c>
      <c r="P981" s="118">
        <f t="shared" si="284"/>
        <v>25.857142857142858</v>
      </c>
      <c r="Q981" s="111" t="s">
        <v>1989</v>
      </c>
      <c r="R981" s="111" t="s">
        <v>1829</v>
      </c>
      <c r="S981" s="111">
        <v>1</v>
      </c>
      <c r="T981" s="154" t="s">
        <v>2214</v>
      </c>
      <c r="U981" s="155">
        <v>45278</v>
      </c>
      <c r="V981" s="121">
        <f t="shared" si="272"/>
        <v>8.7333333333333325</v>
      </c>
      <c r="W981" s="122">
        <f t="shared" si="273"/>
        <v>100</v>
      </c>
      <c r="X981" s="123">
        <f t="shared" si="274"/>
        <v>25.857142857142858</v>
      </c>
      <c r="Y981" s="123">
        <f t="shared" si="275"/>
        <v>25.857142857142858</v>
      </c>
      <c r="Z981" s="123">
        <f t="shared" si="276"/>
        <v>25.857142857142858</v>
      </c>
      <c r="AA981" s="111"/>
      <c r="AB981" s="111" t="str">
        <f t="shared" si="269"/>
        <v>CUMPLIDA</v>
      </c>
      <c r="AC981" s="111" t="str">
        <f t="shared" si="270"/>
        <v/>
      </c>
      <c r="AD981" s="111" t="str">
        <f t="shared" si="271"/>
        <v>CUMPLIDA PENDIENTE DE REVISIÓN DE LA CGR</v>
      </c>
      <c r="AE981" s="165" t="s">
        <v>117</v>
      </c>
      <c r="AF981" s="98" t="str">
        <f t="shared" si="277"/>
        <v>H126R14</v>
      </c>
      <c r="AG981" s="78">
        <f t="shared" si="278"/>
        <v>4</v>
      </c>
      <c r="AH981" s="78" t="str">
        <f t="shared" si="279"/>
        <v>H126R14 - 4</v>
      </c>
      <c r="AI981" s="92">
        <f t="shared" si="280"/>
        <v>5</v>
      </c>
      <c r="AJ981" s="92">
        <f t="shared" si="281"/>
        <v>2</v>
      </c>
      <c r="AK981" s="92" t="str">
        <f t="shared" si="282"/>
        <v>H126R14.</v>
      </c>
      <c r="AL981" s="92" t="str">
        <f t="shared" si="283"/>
        <v>H126R14</v>
      </c>
      <c r="AM981" s="85"/>
      <c r="AN981" s="85"/>
    </row>
    <row r="982" spans="1:40" s="2" customFormat="1" ht="291.95" customHeight="1" x14ac:dyDescent="0.2">
      <c r="A982" s="110" t="str">
        <f>IF(ISBLANK(F982),"",COUNTA($F$2:F982))</f>
        <v/>
      </c>
      <c r="B982" s="111">
        <f t="shared" si="285"/>
        <v>981</v>
      </c>
      <c r="C982" s="111">
        <v>2015</v>
      </c>
      <c r="D982" s="111"/>
      <c r="E982" s="111"/>
      <c r="F982" s="111"/>
      <c r="G982" s="112" t="s">
        <v>16</v>
      </c>
      <c r="H982" s="154" t="s">
        <v>1560</v>
      </c>
      <c r="I982" s="154" t="s">
        <v>63</v>
      </c>
      <c r="J982" s="154" t="s">
        <v>3765</v>
      </c>
      <c r="K982" s="154" t="s">
        <v>2725</v>
      </c>
      <c r="L982" s="111" t="s">
        <v>2275</v>
      </c>
      <c r="M982" s="180">
        <v>1</v>
      </c>
      <c r="N982" s="181">
        <v>45437</v>
      </c>
      <c r="O982" s="181">
        <v>45657</v>
      </c>
      <c r="P982" s="118">
        <f t="shared" si="284"/>
        <v>31.428571428571427</v>
      </c>
      <c r="Q982" s="111" t="s">
        <v>283</v>
      </c>
      <c r="R982" s="111" t="s">
        <v>1734</v>
      </c>
      <c r="S982" s="111">
        <v>0</v>
      </c>
      <c r="T982" s="154" t="s">
        <v>2746</v>
      </c>
      <c r="U982" s="155"/>
      <c r="V982" s="121">
        <f t="shared" si="272"/>
        <v>-1521.9</v>
      </c>
      <c r="W982" s="122">
        <f t="shared" si="273"/>
        <v>0</v>
      </c>
      <c r="X982" s="123">
        <f t="shared" si="274"/>
        <v>0</v>
      </c>
      <c r="Y982" s="123">
        <f t="shared" si="275"/>
        <v>0</v>
      </c>
      <c r="Z982" s="123">
        <f t="shared" si="276"/>
        <v>31.428571428571427</v>
      </c>
      <c r="AA982" s="111"/>
      <c r="AB982" s="111" t="str">
        <f t="shared" si="269"/>
        <v>PRÓXIMA A VENCER</v>
      </c>
      <c r="AC982" s="111" t="str">
        <f t="shared" si="270"/>
        <v/>
      </c>
      <c r="AD982" s="111" t="str">
        <f t="shared" si="271"/>
        <v>EN EJECUCIÓN</v>
      </c>
      <c r="AE982" s="165" t="s">
        <v>117</v>
      </c>
      <c r="AF982" s="98" t="str">
        <f t="shared" si="277"/>
        <v>H126R14</v>
      </c>
      <c r="AG982" s="78">
        <f t="shared" si="278"/>
        <v>5</v>
      </c>
      <c r="AH982" s="78" t="str">
        <f t="shared" si="279"/>
        <v>H126R14 - 5</v>
      </c>
      <c r="AI982" s="92">
        <f t="shared" si="280"/>
        <v>2</v>
      </c>
      <c r="AJ982" s="92">
        <f t="shared" si="281"/>
        <v>2</v>
      </c>
      <c r="AK982" s="92" t="str">
        <f t="shared" si="282"/>
        <v>H126R14.</v>
      </c>
      <c r="AL982" s="92" t="str">
        <f t="shared" si="283"/>
        <v>H126R14</v>
      </c>
      <c r="AM982" s="85"/>
      <c r="AN982" s="85"/>
    </row>
    <row r="983" spans="1:40" s="2" customFormat="1" ht="291.95" customHeight="1" x14ac:dyDescent="0.2">
      <c r="A983" s="110" t="str">
        <f>IF(ISBLANK(F983),"",COUNTA($F$2:F983))</f>
        <v/>
      </c>
      <c r="B983" s="111">
        <f t="shared" si="285"/>
        <v>982</v>
      </c>
      <c r="C983" s="111">
        <v>2015</v>
      </c>
      <c r="D983" s="111"/>
      <c r="E983" s="111"/>
      <c r="F983" s="111"/>
      <c r="G983" s="112" t="s">
        <v>16</v>
      </c>
      <c r="H983" s="154" t="s">
        <v>1561</v>
      </c>
      <c r="I983" s="154" t="s">
        <v>63</v>
      </c>
      <c r="J983" s="154" t="s">
        <v>1563</v>
      </c>
      <c r="K983" s="154" t="s">
        <v>1565</v>
      </c>
      <c r="L983" s="111" t="s">
        <v>1568</v>
      </c>
      <c r="M983" s="180">
        <v>3</v>
      </c>
      <c r="N983" s="181">
        <v>44835</v>
      </c>
      <c r="O983" s="181">
        <v>45199</v>
      </c>
      <c r="P983" s="118">
        <f t="shared" si="284"/>
        <v>52</v>
      </c>
      <c r="Q983" s="111" t="s">
        <v>1571</v>
      </c>
      <c r="R983" s="111" t="s">
        <v>1851</v>
      </c>
      <c r="S983" s="111">
        <v>3</v>
      </c>
      <c r="T983" s="154"/>
      <c r="U983" s="155">
        <v>45301</v>
      </c>
      <c r="V983" s="121">
        <f t="shared" si="272"/>
        <v>3.4</v>
      </c>
      <c r="W983" s="122">
        <f t="shared" si="273"/>
        <v>100</v>
      </c>
      <c r="X983" s="123">
        <f t="shared" si="274"/>
        <v>52</v>
      </c>
      <c r="Y983" s="123">
        <f t="shared" si="275"/>
        <v>52</v>
      </c>
      <c r="Z983" s="123">
        <f t="shared" si="276"/>
        <v>52</v>
      </c>
      <c r="AA983" s="111"/>
      <c r="AB983" s="111" t="str">
        <f t="shared" si="269"/>
        <v>CUMPLIDA</v>
      </c>
      <c r="AC983" s="111" t="str">
        <f t="shared" si="270"/>
        <v/>
      </c>
      <c r="AD983" s="111" t="str">
        <f t="shared" si="271"/>
        <v>CUMPLIDA PENDIENTE DE REVISIÓN DE LA CGR</v>
      </c>
      <c r="AE983" s="165" t="s">
        <v>117</v>
      </c>
      <c r="AF983" s="98" t="str">
        <f t="shared" si="277"/>
        <v>H126R14</v>
      </c>
      <c r="AG983" s="78">
        <f t="shared" si="278"/>
        <v>6</v>
      </c>
      <c r="AH983" s="78" t="str">
        <f t="shared" si="279"/>
        <v>H126R14 - 6</v>
      </c>
      <c r="AI983" s="92">
        <f t="shared" si="280"/>
        <v>5</v>
      </c>
      <c r="AJ983" s="92">
        <f t="shared" si="281"/>
        <v>5</v>
      </c>
      <c r="AK983" s="92" t="str">
        <f t="shared" si="282"/>
        <v>H126R14.</v>
      </c>
      <c r="AL983" s="92" t="str">
        <f t="shared" si="283"/>
        <v>H126R14</v>
      </c>
      <c r="AM983" s="85"/>
      <c r="AN983" s="85"/>
    </row>
    <row r="984" spans="1:40" s="2" customFormat="1" ht="291.95" customHeight="1" x14ac:dyDescent="0.2">
      <c r="A984" s="110" t="str">
        <f>IF(ISBLANK(F984),"",COUNTA($F$2:F984))</f>
        <v/>
      </c>
      <c r="B984" s="111">
        <f t="shared" si="285"/>
        <v>983</v>
      </c>
      <c r="C984" s="111">
        <v>2015</v>
      </c>
      <c r="D984" s="111"/>
      <c r="E984" s="111"/>
      <c r="F984" s="111"/>
      <c r="G984" s="112" t="s">
        <v>16</v>
      </c>
      <c r="H984" s="154" t="s">
        <v>1562</v>
      </c>
      <c r="I984" s="154" t="s">
        <v>63</v>
      </c>
      <c r="J984" s="154" t="s">
        <v>1563</v>
      </c>
      <c r="K984" s="154" t="s">
        <v>1566</v>
      </c>
      <c r="L984" s="111" t="s">
        <v>1569</v>
      </c>
      <c r="M984" s="180">
        <v>3</v>
      </c>
      <c r="N984" s="181">
        <v>44835</v>
      </c>
      <c r="O984" s="181">
        <v>45199</v>
      </c>
      <c r="P984" s="118">
        <f t="shared" si="284"/>
        <v>52</v>
      </c>
      <c r="Q984" s="111" t="s">
        <v>1572</v>
      </c>
      <c r="R984" s="145" t="s">
        <v>1819</v>
      </c>
      <c r="S984" s="111">
        <v>3</v>
      </c>
      <c r="T984" s="154"/>
      <c r="U984" s="155">
        <v>45199</v>
      </c>
      <c r="V984" s="121">
        <f t="shared" si="272"/>
        <v>0</v>
      </c>
      <c r="W984" s="122">
        <f t="shared" si="273"/>
        <v>100</v>
      </c>
      <c r="X984" s="123">
        <f t="shared" si="274"/>
        <v>52</v>
      </c>
      <c r="Y984" s="123">
        <f t="shared" si="275"/>
        <v>52</v>
      </c>
      <c r="Z984" s="123">
        <f t="shared" si="276"/>
        <v>52</v>
      </c>
      <c r="AA984" s="111"/>
      <c r="AB984" s="111" t="str">
        <f t="shared" si="269"/>
        <v>CUMPLIDA</v>
      </c>
      <c r="AC984" s="111" t="str">
        <f t="shared" si="270"/>
        <v/>
      </c>
      <c r="AD984" s="111" t="str">
        <f t="shared" si="271"/>
        <v>CUMPLIDA PENDIENTE DE REVISIÓN DE LA CGR</v>
      </c>
      <c r="AE984" s="165" t="s">
        <v>117</v>
      </c>
      <c r="AF984" s="98" t="str">
        <f t="shared" si="277"/>
        <v>H126R14</v>
      </c>
      <c r="AG984" s="78">
        <f t="shared" si="278"/>
        <v>7</v>
      </c>
      <c r="AH984" s="78" t="str">
        <f t="shared" si="279"/>
        <v>H126R14 - 7</v>
      </c>
      <c r="AI984" s="92">
        <f t="shared" si="280"/>
        <v>5</v>
      </c>
      <c r="AJ984" s="92">
        <f t="shared" si="281"/>
        <v>5</v>
      </c>
      <c r="AK984" s="92" t="str">
        <f t="shared" si="282"/>
        <v>H126R14.</v>
      </c>
      <c r="AL984" s="92" t="str">
        <f t="shared" si="283"/>
        <v>H126R14</v>
      </c>
      <c r="AM984" s="85"/>
      <c r="AN984" s="85"/>
    </row>
    <row r="985" spans="1:40" s="2" customFormat="1" ht="291.95" customHeight="1" x14ac:dyDescent="0.2">
      <c r="A985" s="110">
        <f>IF(ISBLANK(F985),"",COUNTA($F$2:F985))</f>
        <v>752</v>
      </c>
      <c r="B985" s="111">
        <f t="shared" si="285"/>
        <v>984</v>
      </c>
      <c r="C985" s="111">
        <v>2015</v>
      </c>
      <c r="D985" s="111"/>
      <c r="E985" s="111" t="s">
        <v>408</v>
      </c>
      <c r="F985" s="111" t="s">
        <v>408</v>
      </c>
      <c r="G985" s="112" t="s">
        <v>16</v>
      </c>
      <c r="H985" s="154" t="s">
        <v>366</v>
      </c>
      <c r="I985" s="154" t="s">
        <v>65</v>
      </c>
      <c r="J985" s="154" t="s">
        <v>3626</v>
      </c>
      <c r="K985" s="154" t="s">
        <v>3627</v>
      </c>
      <c r="L985" s="111" t="s">
        <v>3628</v>
      </c>
      <c r="M985" s="111">
        <v>1</v>
      </c>
      <c r="N985" s="155">
        <v>45658</v>
      </c>
      <c r="O985" s="155">
        <v>46022</v>
      </c>
      <c r="P985" s="118">
        <f t="shared" si="284"/>
        <v>52</v>
      </c>
      <c r="Q985" s="111" t="s">
        <v>1060</v>
      </c>
      <c r="R985" s="111" t="s">
        <v>1851</v>
      </c>
      <c r="S985" s="111">
        <v>0</v>
      </c>
      <c r="T985" s="154" t="s">
        <v>3630</v>
      </c>
      <c r="U985" s="155"/>
      <c r="V985" s="121">
        <f t="shared" si="272"/>
        <v>-1534.0666666666666</v>
      </c>
      <c r="W985" s="122">
        <f t="shared" si="273"/>
        <v>0</v>
      </c>
      <c r="X985" s="123">
        <f t="shared" si="274"/>
        <v>0</v>
      </c>
      <c r="Y985" s="123">
        <f t="shared" si="275"/>
        <v>0</v>
      </c>
      <c r="Z985" s="123">
        <f t="shared" si="276"/>
        <v>0</v>
      </c>
      <c r="AA985" s="111" t="s">
        <v>3366</v>
      </c>
      <c r="AB985" s="111" t="str">
        <f t="shared" si="269"/>
        <v>EN TERMINO</v>
      </c>
      <c r="AC985" s="111" t="str">
        <f t="shared" si="270"/>
        <v>EN TERMINO</v>
      </c>
      <c r="AD985" s="111" t="str">
        <f t="shared" si="271"/>
        <v>EN EJECUCIÓN</v>
      </c>
      <c r="AE985" s="165" t="s">
        <v>117</v>
      </c>
      <c r="AF985" s="98" t="str">
        <f t="shared" si="277"/>
        <v>H127R14</v>
      </c>
      <c r="AG985" s="78">
        <f t="shared" si="278"/>
        <v>1</v>
      </c>
      <c r="AH985" s="78" t="str">
        <f t="shared" si="279"/>
        <v>H127R14 - 1</v>
      </c>
      <c r="AI985" s="92">
        <f t="shared" si="280"/>
        <v>3</v>
      </c>
      <c r="AJ985" s="92">
        <f t="shared" si="281"/>
        <v>3</v>
      </c>
      <c r="AK985" s="92" t="str">
        <f t="shared" si="282"/>
        <v>H127R14.</v>
      </c>
      <c r="AL985" s="92" t="str">
        <f t="shared" si="283"/>
        <v>H127R14</v>
      </c>
      <c r="AM985" s="85"/>
      <c r="AN985" s="85"/>
    </row>
    <row r="986" spans="1:40" s="2" customFormat="1" ht="291.95" customHeight="1" x14ac:dyDescent="0.2">
      <c r="A986" s="110" t="str">
        <f>IF(ISBLANK(F986),"",COUNTA($F$2:F986))</f>
        <v/>
      </c>
      <c r="B986" s="111">
        <f t="shared" si="285"/>
        <v>985</v>
      </c>
      <c r="C986" s="111">
        <v>2015</v>
      </c>
      <c r="D986" s="111"/>
      <c r="E986" s="111"/>
      <c r="F986" s="111"/>
      <c r="G986" s="112" t="s">
        <v>16</v>
      </c>
      <c r="H986" s="154" t="s">
        <v>367</v>
      </c>
      <c r="I986" s="154" t="s">
        <v>65</v>
      </c>
      <c r="J986" s="154" t="s">
        <v>3629</v>
      </c>
      <c r="K986" s="154" t="s">
        <v>1282</v>
      </c>
      <c r="L986" s="111" t="s">
        <v>1283</v>
      </c>
      <c r="M986" s="111">
        <v>1</v>
      </c>
      <c r="N986" s="155">
        <v>44743</v>
      </c>
      <c r="O986" s="155">
        <v>44926</v>
      </c>
      <c r="P986" s="118">
        <f t="shared" si="284"/>
        <v>26.142857142857142</v>
      </c>
      <c r="Q986" s="111" t="s">
        <v>1050</v>
      </c>
      <c r="R986" s="111" t="s">
        <v>1739</v>
      </c>
      <c r="S986" s="111">
        <v>1</v>
      </c>
      <c r="T986" s="154" t="s">
        <v>1291</v>
      </c>
      <c r="U986" s="155">
        <v>44865</v>
      </c>
      <c r="V986" s="121">
        <f t="shared" si="272"/>
        <v>-2.0333333333333332</v>
      </c>
      <c r="W986" s="122">
        <f t="shared" si="273"/>
        <v>100</v>
      </c>
      <c r="X986" s="123">
        <f t="shared" si="274"/>
        <v>26.142857142857142</v>
      </c>
      <c r="Y986" s="123">
        <f t="shared" si="275"/>
        <v>26.142857142857142</v>
      </c>
      <c r="Z986" s="123">
        <f t="shared" si="276"/>
        <v>26.142857142857142</v>
      </c>
      <c r="AA986" s="111"/>
      <c r="AB986" s="111" t="str">
        <f t="shared" si="269"/>
        <v>CUMPLIDA</v>
      </c>
      <c r="AC986" s="111" t="str">
        <f t="shared" si="270"/>
        <v/>
      </c>
      <c r="AD986" s="111" t="str">
        <f t="shared" si="271"/>
        <v>CUMPLIDA PENDIENTE DE REVISIÓN DE LA CGR</v>
      </c>
      <c r="AE986" s="165" t="s">
        <v>117</v>
      </c>
      <c r="AF986" s="98" t="str">
        <f t="shared" si="277"/>
        <v>H127R14</v>
      </c>
      <c r="AG986" s="78">
        <f t="shared" si="278"/>
        <v>2</v>
      </c>
      <c r="AH986" s="78" t="str">
        <f t="shared" si="279"/>
        <v>H127R14 - 2</v>
      </c>
      <c r="AI986" s="92">
        <f t="shared" si="280"/>
        <v>5</v>
      </c>
      <c r="AJ986" s="92">
        <f t="shared" si="281"/>
        <v>5</v>
      </c>
      <c r="AK986" s="92" t="str">
        <f t="shared" si="282"/>
        <v>H127R14.</v>
      </c>
      <c r="AL986" s="92" t="str">
        <f t="shared" si="283"/>
        <v>H127R14</v>
      </c>
      <c r="AM986" s="85"/>
      <c r="AN986" s="85"/>
    </row>
    <row r="987" spans="1:40" s="2" customFormat="1" ht="291.95" customHeight="1" x14ac:dyDescent="0.2">
      <c r="A987" s="110" t="str">
        <f>IF(ISBLANK(F987),"",COUNTA($F$2:F987))</f>
        <v/>
      </c>
      <c r="B987" s="111">
        <f t="shared" si="285"/>
        <v>986</v>
      </c>
      <c r="C987" s="111">
        <v>2015</v>
      </c>
      <c r="D987" s="111"/>
      <c r="E987" s="111"/>
      <c r="F987" s="111"/>
      <c r="G987" s="112" t="s">
        <v>16</v>
      </c>
      <c r="H987" s="154" t="s">
        <v>1281</v>
      </c>
      <c r="I987" s="154" t="s">
        <v>65</v>
      </c>
      <c r="J987" s="154" t="s">
        <v>1286</v>
      </c>
      <c r="K987" s="154" t="s">
        <v>1284</v>
      </c>
      <c r="L987" s="111" t="s">
        <v>1285</v>
      </c>
      <c r="M987" s="111">
        <v>1</v>
      </c>
      <c r="N987" s="155">
        <v>44743</v>
      </c>
      <c r="O987" s="155">
        <v>44926</v>
      </c>
      <c r="P987" s="118">
        <f t="shared" si="284"/>
        <v>26.142857142857142</v>
      </c>
      <c r="Q987" s="111" t="s">
        <v>1050</v>
      </c>
      <c r="R987" s="111" t="s">
        <v>1739</v>
      </c>
      <c r="S987" s="111">
        <v>1</v>
      </c>
      <c r="T987" s="154" t="s">
        <v>1292</v>
      </c>
      <c r="U987" s="155"/>
      <c r="V987" s="121">
        <f t="shared" si="272"/>
        <v>-1497.5333333333333</v>
      </c>
      <c r="W987" s="122">
        <f t="shared" si="273"/>
        <v>100</v>
      </c>
      <c r="X987" s="123">
        <f t="shared" si="274"/>
        <v>26.142857142857142</v>
      </c>
      <c r="Y987" s="123">
        <f t="shared" si="275"/>
        <v>26.142857142857142</v>
      </c>
      <c r="Z987" s="123">
        <f t="shared" si="276"/>
        <v>26.142857142857142</v>
      </c>
      <c r="AA987" s="111"/>
      <c r="AB987" s="111" t="str">
        <f t="shared" si="269"/>
        <v>CUMPLIDA</v>
      </c>
      <c r="AC987" s="111" t="str">
        <f t="shared" si="270"/>
        <v/>
      </c>
      <c r="AD987" s="111" t="str">
        <f t="shared" si="271"/>
        <v>CUMPLIDA PENDIENTE DE REVISIÓN DE LA CGR</v>
      </c>
      <c r="AE987" s="165" t="s">
        <v>117</v>
      </c>
      <c r="AF987" s="98" t="str">
        <f t="shared" si="277"/>
        <v>H127R14</v>
      </c>
      <c r="AG987" s="78">
        <f t="shared" si="278"/>
        <v>3</v>
      </c>
      <c r="AH987" s="78" t="str">
        <f t="shared" si="279"/>
        <v>H127R14 - 3</v>
      </c>
      <c r="AI987" s="92">
        <f t="shared" si="280"/>
        <v>5</v>
      </c>
      <c r="AJ987" s="92">
        <f t="shared" si="281"/>
        <v>5</v>
      </c>
      <c r="AK987" s="92" t="str">
        <f t="shared" si="282"/>
        <v>H127R14.</v>
      </c>
      <c r="AL987" s="92" t="str">
        <f t="shared" si="283"/>
        <v>H127R14</v>
      </c>
      <c r="AM987" s="85"/>
      <c r="AN987" s="85"/>
    </row>
    <row r="988" spans="1:40" s="2" customFormat="1" ht="291.95" customHeight="1" x14ac:dyDescent="0.2">
      <c r="A988" s="110">
        <f>IF(ISBLANK(F988),"",COUNTA($F$2:F988))</f>
        <v>753</v>
      </c>
      <c r="B988" s="111">
        <f t="shared" si="285"/>
        <v>987</v>
      </c>
      <c r="C988" s="111">
        <v>2015</v>
      </c>
      <c r="D988" s="111"/>
      <c r="E988" s="111" t="s">
        <v>408</v>
      </c>
      <c r="F988" s="111" t="s">
        <v>408</v>
      </c>
      <c r="G988" s="112" t="s">
        <v>25</v>
      </c>
      <c r="H988" s="154" t="s">
        <v>502</v>
      </c>
      <c r="I988" s="154" t="s">
        <v>66</v>
      </c>
      <c r="J988" s="154" t="s">
        <v>2726</v>
      </c>
      <c r="K988" s="154" t="s">
        <v>2725</v>
      </c>
      <c r="L988" s="111" t="s">
        <v>2275</v>
      </c>
      <c r="M988" s="111">
        <v>1</v>
      </c>
      <c r="N988" s="155">
        <v>45437</v>
      </c>
      <c r="O988" s="155">
        <v>45657</v>
      </c>
      <c r="P988" s="118">
        <f t="shared" si="284"/>
        <v>31.428571428571427</v>
      </c>
      <c r="Q988" s="111" t="s">
        <v>283</v>
      </c>
      <c r="R988" s="145" t="s">
        <v>1734</v>
      </c>
      <c r="S988" s="111">
        <v>0</v>
      </c>
      <c r="T988" s="154" t="s">
        <v>2747</v>
      </c>
      <c r="U988" s="155"/>
      <c r="V988" s="121">
        <f t="shared" si="272"/>
        <v>-1521.9</v>
      </c>
      <c r="W988" s="122">
        <f t="shared" si="273"/>
        <v>0</v>
      </c>
      <c r="X988" s="123">
        <f t="shared" si="274"/>
        <v>0</v>
      </c>
      <c r="Y988" s="123">
        <f t="shared" si="275"/>
        <v>0</v>
      </c>
      <c r="Z988" s="123">
        <f t="shared" si="276"/>
        <v>31.428571428571427</v>
      </c>
      <c r="AA988" s="111"/>
      <c r="AB988" s="111" t="str">
        <f t="shared" si="269"/>
        <v>PRÓXIMA A VENCER</v>
      </c>
      <c r="AC988" s="111" t="str">
        <f t="shared" si="270"/>
        <v>PRÓXIMO A VENCER</v>
      </c>
      <c r="AD988" s="111" t="str">
        <f t="shared" si="271"/>
        <v>EN EJECUCIÓN</v>
      </c>
      <c r="AE988" s="165" t="s">
        <v>117</v>
      </c>
      <c r="AF988" s="98" t="str">
        <f t="shared" si="277"/>
        <v>H130R14</v>
      </c>
      <c r="AG988" s="78">
        <f t="shared" si="278"/>
        <v>1</v>
      </c>
      <c r="AH988" s="78" t="str">
        <f t="shared" si="279"/>
        <v>H130R14 - 1</v>
      </c>
      <c r="AI988" s="92">
        <f t="shared" si="280"/>
        <v>2</v>
      </c>
      <c r="AJ988" s="92">
        <f t="shared" si="281"/>
        <v>2</v>
      </c>
      <c r="AK988" s="92" t="str">
        <f t="shared" si="282"/>
        <v>H130R14.</v>
      </c>
      <c r="AL988" s="92" t="str">
        <f t="shared" si="283"/>
        <v>H130R14</v>
      </c>
      <c r="AM988" s="85"/>
      <c r="AN988" s="85"/>
    </row>
    <row r="989" spans="1:40" s="2" customFormat="1" ht="291.95" customHeight="1" x14ac:dyDescent="0.2">
      <c r="A989" s="110">
        <f>IF(ISBLANK(F989),"",COUNTA($F$2:F989))</f>
        <v>754</v>
      </c>
      <c r="B989" s="111">
        <f t="shared" si="285"/>
        <v>988</v>
      </c>
      <c r="C989" s="111">
        <v>2015</v>
      </c>
      <c r="D989" s="111"/>
      <c r="E989" s="111" t="s">
        <v>408</v>
      </c>
      <c r="F989" s="111" t="s">
        <v>408</v>
      </c>
      <c r="G989" s="112" t="s">
        <v>16</v>
      </c>
      <c r="H989" s="154" t="s">
        <v>242</v>
      </c>
      <c r="I989" s="154" t="s">
        <v>216</v>
      </c>
      <c r="J989" s="154" t="s">
        <v>3501</v>
      </c>
      <c r="K989" s="154" t="s">
        <v>3502</v>
      </c>
      <c r="L989" s="111" t="s">
        <v>3503</v>
      </c>
      <c r="M989" s="111">
        <v>2</v>
      </c>
      <c r="N989" s="155">
        <v>45627</v>
      </c>
      <c r="O989" s="155">
        <v>45809</v>
      </c>
      <c r="P989" s="118">
        <f t="shared" si="284"/>
        <v>26</v>
      </c>
      <c r="Q989" s="111" t="s">
        <v>3462</v>
      </c>
      <c r="R989" s="111" t="s">
        <v>1701</v>
      </c>
      <c r="S989" s="111">
        <v>0</v>
      </c>
      <c r="T989" s="154" t="s">
        <v>3491</v>
      </c>
      <c r="U989" s="155"/>
      <c r="V989" s="121">
        <f t="shared" si="272"/>
        <v>-1526.9666666666667</v>
      </c>
      <c r="W989" s="122">
        <f t="shared" si="273"/>
        <v>0</v>
      </c>
      <c r="X989" s="123">
        <f t="shared" si="274"/>
        <v>0</v>
      </c>
      <c r="Y989" s="123">
        <f t="shared" si="275"/>
        <v>0</v>
      </c>
      <c r="Z989" s="123">
        <f t="shared" si="276"/>
        <v>0</v>
      </c>
      <c r="AA989" s="111" t="s">
        <v>3366</v>
      </c>
      <c r="AB989" s="111" t="str">
        <f t="shared" si="269"/>
        <v>EN TERMINO</v>
      </c>
      <c r="AC989" s="111" t="str">
        <f t="shared" si="270"/>
        <v>PRÓXIMO A VENCER</v>
      </c>
      <c r="AD989" s="111" t="str">
        <f t="shared" si="271"/>
        <v>EN EJECUCIÓN</v>
      </c>
      <c r="AE989" s="165" t="s">
        <v>117</v>
      </c>
      <c r="AF989" s="98" t="str">
        <f t="shared" si="277"/>
        <v>H131R14</v>
      </c>
      <c r="AG989" s="78">
        <f t="shared" si="278"/>
        <v>1</v>
      </c>
      <c r="AH989" s="78" t="str">
        <f t="shared" si="279"/>
        <v>H131R14 - 1</v>
      </c>
      <c r="AI989" s="92">
        <f t="shared" si="280"/>
        <v>3</v>
      </c>
      <c r="AJ989" s="92">
        <f t="shared" si="281"/>
        <v>2</v>
      </c>
      <c r="AK989" s="92" t="str">
        <f t="shared" si="282"/>
        <v>H131R14.</v>
      </c>
      <c r="AL989" s="92" t="str">
        <f t="shared" si="283"/>
        <v>H131R14</v>
      </c>
      <c r="AM989" s="85"/>
      <c r="AN989" s="85"/>
    </row>
    <row r="990" spans="1:40" s="2" customFormat="1" ht="291.95" customHeight="1" x14ac:dyDescent="0.2">
      <c r="A990" s="110" t="str">
        <f>IF(ISBLANK(F990),"",COUNTA($F$2:F990))</f>
        <v/>
      </c>
      <c r="B990" s="111">
        <f t="shared" si="285"/>
        <v>989</v>
      </c>
      <c r="C990" s="111">
        <v>2015</v>
      </c>
      <c r="D990" s="111"/>
      <c r="E990" s="111"/>
      <c r="F990" s="111"/>
      <c r="G990" s="112" t="s">
        <v>16</v>
      </c>
      <c r="H990" s="154" t="s">
        <v>243</v>
      </c>
      <c r="I990" s="154" t="s">
        <v>216</v>
      </c>
      <c r="J990" s="154" t="s">
        <v>3438</v>
      </c>
      <c r="K990" s="154" t="s">
        <v>3439</v>
      </c>
      <c r="L990" s="111" t="s">
        <v>8</v>
      </c>
      <c r="M990" s="111">
        <v>1</v>
      </c>
      <c r="N990" s="155">
        <v>45631</v>
      </c>
      <c r="O990" s="155">
        <v>45657</v>
      </c>
      <c r="P990" s="118">
        <f t="shared" si="284"/>
        <v>3.7142857142857144</v>
      </c>
      <c r="Q990" s="111" t="s">
        <v>1050</v>
      </c>
      <c r="R990" s="111" t="s">
        <v>1739</v>
      </c>
      <c r="S990" s="111">
        <v>0</v>
      </c>
      <c r="T990" s="154" t="s">
        <v>3491</v>
      </c>
      <c r="U990" s="155"/>
      <c r="V990" s="121">
        <f t="shared" si="272"/>
        <v>-1521.9</v>
      </c>
      <c r="W990" s="122">
        <f t="shared" si="273"/>
        <v>0</v>
      </c>
      <c r="X990" s="123">
        <f t="shared" si="274"/>
        <v>0</v>
      </c>
      <c r="Y990" s="123">
        <f t="shared" si="275"/>
        <v>0</v>
      </c>
      <c r="Z990" s="123">
        <f t="shared" si="276"/>
        <v>3.7142857142857144</v>
      </c>
      <c r="AA990" s="111" t="s">
        <v>3366</v>
      </c>
      <c r="AB990" s="111" t="str">
        <f t="shared" si="269"/>
        <v>PRÓXIMA A VENCER</v>
      </c>
      <c r="AC990" s="111" t="str">
        <f t="shared" si="270"/>
        <v/>
      </c>
      <c r="AD990" s="111" t="str">
        <f t="shared" si="271"/>
        <v>EN EJECUCIÓN</v>
      </c>
      <c r="AE990" s="165" t="s">
        <v>117</v>
      </c>
      <c r="AF990" s="98" t="str">
        <f t="shared" si="277"/>
        <v>H131R14</v>
      </c>
      <c r="AG990" s="78">
        <f t="shared" si="278"/>
        <v>2</v>
      </c>
      <c r="AH990" s="78" t="str">
        <f t="shared" si="279"/>
        <v>H131R14 - 2</v>
      </c>
      <c r="AI990" s="92">
        <f t="shared" si="280"/>
        <v>2</v>
      </c>
      <c r="AJ990" s="92">
        <f t="shared" si="281"/>
        <v>2</v>
      </c>
      <c r="AK990" s="92" t="str">
        <f t="shared" si="282"/>
        <v>H131R14.</v>
      </c>
      <c r="AL990" s="92" t="str">
        <f t="shared" si="283"/>
        <v>H131R14</v>
      </c>
      <c r="AM990" s="85"/>
      <c r="AN990" s="85"/>
    </row>
    <row r="991" spans="1:40" s="2" customFormat="1" ht="291.95" customHeight="1" x14ac:dyDescent="0.2">
      <c r="A991" s="110" t="str">
        <f>IF(ISBLANK(F991),"",COUNTA($F$2:F991))</f>
        <v/>
      </c>
      <c r="B991" s="111">
        <f t="shared" si="285"/>
        <v>990</v>
      </c>
      <c r="C991" s="111">
        <v>2015</v>
      </c>
      <c r="D991" s="111"/>
      <c r="E991" s="111"/>
      <c r="F991" s="111"/>
      <c r="G991" s="112" t="s">
        <v>16</v>
      </c>
      <c r="H991" s="154" t="s">
        <v>3504</v>
      </c>
      <c r="I991" s="154" t="s">
        <v>216</v>
      </c>
      <c r="J991" s="154" t="s">
        <v>3442</v>
      </c>
      <c r="K991" s="154" t="s">
        <v>3443</v>
      </c>
      <c r="L991" s="111" t="s">
        <v>3444</v>
      </c>
      <c r="M991" s="111">
        <v>1</v>
      </c>
      <c r="N991" s="155">
        <v>45631</v>
      </c>
      <c r="O991" s="155">
        <v>45657</v>
      </c>
      <c r="P991" s="118">
        <f t="shared" si="284"/>
        <v>3.7142857142857144</v>
      </c>
      <c r="Q991" s="111" t="s">
        <v>1050</v>
      </c>
      <c r="R991" s="111" t="s">
        <v>1739</v>
      </c>
      <c r="S991" s="111">
        <v>0</v>
      </c>
      <c r="T991" s="154"/>
      <c r="U991" s="155"/>
      <c r="V991" s="121">
        <f t="shared" si="272"/>
        <v>-1521.9</v>
      </c>
      <c r="W991" s="122">
        <f t="shared" si="273"/>
        <v>0</v>
      </c>
      <c r="X991" s="123">
        <f t="shared" si="274"/>
        <v>0</v>
      </c>
      <c r="Y991" s="123">
        <f t="shared" si="275"/>
        <v>0</v>
      </c>
      <c r="Z991" s="123">
        <f t="shared" si="276"/>
        <v>3.7142857142857144</v>
      </c>
      <c r="AA991" s="111" t="s">
        <v>3415</v>
      </c>
      <c r="AB991" s="111" t="str">
        <f t="shared" si="269"/>
        <v>PRÓXIMA A VENCER</v>
      </c>
      <c r="AC991" s="111" t="str">
        <f t="shared" si="270"/>
        <v/>
      </c>
      <c r="AD991" s="111" t="str">
        <f t="shared" si="271"/>
        <v>EN EJECUCIÓN</v>
      </c>
      <c r="AE991" s="165" t="s">
        <v>117</v>
      </c>
      <c r="AF991" s="98" t="str">
        <f t="shared" si="277"/>
        <v>H131R14</v>
      </c>
      <c r="AG991" s="78">
        <f t="shared" si="278"/>
        <v>3</v>
      </c>
      <c r="AH991" s="78" t="str">
        <f t="shared" si="279"/>
        <v>H131R14 - 3</v>
      </c>
      <c r="AI991" s="92">
        <f t="shared" si="280"/>
        <v>2</v>
      </c>
      <c r="AJ991" s="92">
        <f t="shared" si="281"/>
        <v>2</v>
      </c>
      <c r="AK991" s="92" t="str">
        <f t="shared" si="282"/>
        <v>H131R14.</v>
      </c>
      <c r="AL991" s="92" t="str">
        <f t="shared" si="283"/>
        <v>H131R14</v>
      </c>
      <c r="AM991" s="85"/>
      <c r="AN991" s="85"/>
    </row>
    <row r="992" spans="1:40" s="2" customFormat="1" ht="291.95" customHeight="1" x14ac:dyDescent="0.2">
      <c r="A992" s="110" t="str">
        <f>IF(ISBLANK(F992),"",COUNTA($F$2:F992))</f>
        <v/>
      </c>
      <c r="B992" s="111">
        <f t="shared" si="285"/>
        <v>991</v>
      </c>
      <c r="C992" s="111">
        <v>2015</v>
      </c>
      <c r="D992" s="111"/>
      <c r="E992" s="111"/>
      <c r="F992" s="111"/>
      <c r="G992" s="112" t="s">
        <v>16</v>
      </c>
      <c r="H992" s="154" t="s">
        <v>3505</v>
      </c>
      <c r="I992" s="154" t="s">
        <v>216</v>
      </c>
      <c r="J992" s="154" t="s">
        <v>3446</v>
      </c>
      <c r="K992" s="154" t="s">
        <v>3447</v>
      </c>
      <c r="L992" s="111" t="s">
        <v>3392</v>
      </c>
      <c r="M992" s="111">
        <v>1</v>
      </c>
      <c r="N992" s="155">
        <v>45631</v>
      </c>
      <c r="O992" s="155">
        <v>45747</v>
      </c>
      <c r="P992" s="118">
        <f t="shared" si="284"/>
        <v>16.571428571428573</v>
      </c>
      <c r="Q992" s="111" t="s">
        <v>1050</v>
      </c>
      <c r="R992" s="111" t="s">
        <v>1739</v>
      </c>
      <c r="S992" s="111">
        <v>0</v>
      </c>
      <c r="T992" s="154"/>
      <c r="U992" s="155"/>
      <c r="V992" s="121">
        <f t="shared" si="272"/>
        <v>-1524.9</v>
      </c>
      <c r="W992" s="122">
        <f t="shared" si="273"/>
        <v>0</v>
      </c>
      <c r="X992" s="123">
        <f t="shared" si="274"/>
        <v>0</v>
      </c>
      <c r="Y992" s="123">
        <f t="shared" si="275"/>
        <v>0</v>
      </c>
      <c r="Z992" s="123">
        <f t="shared" si="276"/>
        <v>0</v>
      </c>
      <c r="AA992" s="111" t="s">
        <v>3415</v>
      </c>
      <c r="AB992" s="111" t="str">
        <f t="shared" si="269"/>
        <v>EN TERMINO</v>
      </c>
      <c r="AC992" s="111" t="str">
        <f t="shared" si="270"/>
        <v/>
      </c>
      <c r="AD992" s="111" t="str">
        <f t="shared" si="271"/>
        <v>EN EJECUCIÓN</v>
      </c>
      <c r="AE992" s="165" t="s">
        <v>117</v>
      </c>
      <c r="AF992" s="98" t="str">
        <f t="shared" si="277"/>
        <v>H131R14</v>
      </c>
      <c r="AG992" s="78">
        <f t="shared" si="278"/>
        <v>4</v>
      </c>
      <c r="AH992" s="78" t="str">
        <f t="shared" si="279"/>
        <v>H131R14 - 4</v>
      </c>
      <c r="AI992" s="92">
        <f t="shared" si="280"/>
        <v>3</v>
      </c>
      <c r="AJ992" s="92">
        <f t="shared" si="281"/>
        <v>3</v>
      </c>
      <c r="AK992" s="92" t="str">
        <f t="shared" si="282"/>
        <v>H131R14.</v>
      </c>
      <c r="AL992" s="92" t="str">
        <f t="shared" si="283"/>
        <v>H131R14</v>
      </c>
      <c r="AM992" s="85"/>
      <c r="AN992" s="85"/>
    </row>
    <row r="993" spans="1:47" s="2" customFormat="1" ht="291.95" customHeight="1" x14ac:dyDescent="0.2">
      <c r="A993" s="110">
        <f>IF(ISBLANK(F993),"",COUNTA($F$2:F993))</f>
        <v>755</v>
      </c>
      <c r="B993" s="111">
        <f t="shared" si="285"/>
        <v>992</v>
      </c>
      <c r="C993" s="111">
        <v>2015</v>
      </c>
      <c r="D993" s="111"/>
      <c r="E993" s="111" t="s">
        <v>408</v>
      </c>
      <c r="F993" s="111" t="s">
        <v>408</v>
      </c>
      <c r="G993" s="112" t="s">
        <v>19</v>
      </c>
      <c r="H993" s="154" t="s">
        <v>630</v>
      </c>
      <c r="I993" s="154" t="s">
        <v>2488</v>
      </c>
      <c r="J993" s="154" t="s">
        <v>723</v>
      </c>
      <c r="K993" s="154" t="s">
        <v>719</v>
      </c>
      <c r="L993" s="111" t="s">
        <v>943</v>
      </c>
      <c r="M993" s="180">
        <v>1</v>
      </c>
      <c r="N993" s="181">
        <v>43858</v>
      </c>
      <c r="O993" s="181">
        <v>44165</v>
      </c>
      <c r="P993" s="118">
        <f t="shared" si="284"/>
        <v>43.857142857142854</v>
      </c>
      <c r="Q993" s="111" t="s">
        <v>1048</v>
      </c>
      <c r="R993" s="111" t="s">
        <v>1734</v>
      </c>
      <c r="S993" s="111">
        <v>1</v>
      </c>
      <c r="T993" s="154" t="s">
        <v>1244</v>
      </c>
      <c r="U993" s="120">
        <v>44662</v>
      </c>
      <c r="V993" s="121">
        <f t="shared" si="272"/>
        <v>16.566666666666666</v>
      </c>
      <c r="W993" s="122">
        <f t="shared" si="273"/>
        <v>100</v>
      </c>
      <c r="X993" s="123">
        <f t="shared" si="274"/>
        <v>43.857142857142854</v>
      </c>
      <c r="Y993" s="123">
        <f t="shared" si="275"/>
        <v>43.857142857142854</v>
      </c>
      <c r="Z993" s="123">
        <f t="shared" si="276"/>
        <v>43.857142857142854</v>
      </c>
      <c r="AA993" s="111"/>
      <c r="AB993" s="111" t="str">
        <f t="shared" si="269"/>
        <v>CUMPLIDA</v>
      </c>
      <c r="AC993" s="111" t="str">
        <f t="shared" si="270"/>
        <v>CUMPLIDO</v>
      </c>
      <c r="AD993" s="111" t="str">
        <f t="shared" si="271"/>
        <v>CUMPLIDA PENDIENTE DE REVISIÓN DE LA CGR</v>
      </c>
      <c r="AE993" s="165" t="s">
        <v>117</v>
      </c>
      <c r="AF993" s="98" t="str">
        <f t="shared" si="277"/>
        <v>H132R14</v>
      </c>
      <c r="AG993" s="78">
        <f t="shared" si="278"/>
        <v>1</v>
      </c>
      <c r="AH993" s="78" t="str">
        <f t="shared" si="279"/>
        <v>H132R14 - 1</v>
      </c>
      <c r="AI993" s="92">
        <f t="shared" si="280"/>
        <v>5</v>
      </c>
      <c r="AJ993" s="92">
        <f t="shared" si="281"/>
        <v>5</v>
      </c>
      <c r="AK993" s="92" t="str">
        <f t="shared" si="282"/>
        <v>H132R14.</v>
      </c>
      <c r="AL993" s="92" t="str">
        <f t="shared" si="283"/>
        <v>H132R14</v>
      </c>
      <c r="AM993" s="85"/>
      <c r="AN993" s="85"/>
    </row>
    <row r="994" spans="1:47" s="2" customFormat="1" ht="291.95" customHeight="1" x14ac:dyDescent="0.2">
      <c r="A994" s="110">
        <f>IF(ISBLANK(F994),"",COUNTA($F$2:F994))</f>
        <v>756</v>
      </c>
      <c r="B994" s="111">
        <f t="shared" si="285"/>
        <v>993</v>
      </c>
      <c r="C994" s="111">
        <v>2015</v>
      </c>
      <c r="D994" s="111"/>
      <c r="E994" s="111" t="s">
        <v>2467</v>
      </c>
      <c r="F994" s="111" t="s">
        <v>881</v>
      </c>
      <c r="G994" s="112" t="s">
        <v>19</v>
      </c>
      <c r="H994" s="154" t="s">
        <v>503</v>
      </c>
      <c r="I994" s="154" t="s">
        <v>67</v>
      </c>
      <c r="J994" s="154" t="s">
        <v>181</v>
      </c>
      <c r="K994" s="154" t="s">
        <v>182</v>
      </c>
      <c r="L994" s="180" t="s">
        <v>8</v>
      </c>
      <c r="M994" s="180">
        <v>1</v>
      </c>
      <c r="N994" s="181">
        <v>43040</v>
      </c>
      <c r="O994" s="181">
        <v>43099</v>
      </c>
      <c r="P994" s="118">
        <f t="shared" si="284"/>
        <v>8.4285714285714288</v>
      </c>
      <c r="Q994" s="111" t="s">
        <v>1048</v>
      </c>
      <c r="R994" s="111" t="s">
        <v>1734</v>
      </c>
      <c r="S994" s="111">
        <v>1</v>
      </c>
      <c r="T994" s="154" t="s">
        <v>720</v>
      </c>
      <c r="U994" s="155"/>
      <c r="V994" s="121">
        <f t="shared" si="272"/>
        <v>-1436.6333333333334</v>
      </c>
      <c r="W994" s="122">
        <f t="shared" si="273"/>
        <v>100</v>
      </c>
      <c r="X994" s="123">
        <f t="shared" si="274"/>
        <v>8.4285714285714288</v>
      </c>
      <c r="Y994" s="123">
        <f t="shared" si="275"/>
        <v>8.4285714285714288</v>
      </c>
      <c r="Z994" s="123">
        <f t="shared" si="276"/>
        <v>8.4285714285714288</v>
      </c>
      <c r="AA994" s="111"/>
      <c r="AB994" s="111" t="str">
        <f t="shared" si="269"/>
        <v>CUMPLIDA</v>
      </c>
      <c r="AC994" s="111" t="str">
        <f t="shared" si="270"/>
        <v>CUMPLIDO</v>
      </c>
      <c r="AD994" s="111" t="str">
        <f t="shared" si="271"/>
        <v>CUMPLIDA PENDIENTE DE REVISIÓN DE LA CGR</v>
      </c>
      <c r="AE994" s="165" t="s">
        <v>117</v>
      </c>
      <c r="AF994" s="98" t="str">
        <f t="shared" si="277"/>
        <v>H134R14</v>
      </c>
      <c r="AG994" s="78">
        <f t="shared" si="278"/>
        <v>1</v>
      </c>
      <c r="AH994" s="78" t="str">
        <f t="shared" si="279"/>
        <v>H134R14 - 1</v>
      </c>
      <c r="AI994" s="92">
        <f t="shared" si="280"/>
        <v>5</v>
      </c>
      <c r="AJ994" s="92">
        <f t="shared" si="281"/>
        <v>5</v>
      </c>
      <c r="AK994" s="92" t="str">
        <f t="shared" si="282"/>
        <v>H134R14.</v>
      </c>
      <c r="AL994" s="92" t="str">
        <f t="shared" si="283"/>
        <v>H134R14</v>
      </c>
      <c r="AM994" s="85"/>
      <c r="AN994" s="85"/>
    </row>
    <row r="995" spans="1:47" s="2" customFormat="1" ht="291.95" customHeight="1" x14ac:dyDescent="0.2">
      <c r="A995" s="110">
        <f>IF(ISBLANK(F995),"",COUNTA($F$2:F995))</f>
        <v>757</v>
      </c>
      <c r="B995" s="111">
        <f t="shared" si="285"/>
        <v>994</v>
      </c>
      <c r="C995" s="111">
        <v>2015</v>
      </c>
      <c r="D995" s="111"/>
      <c r="E995" s="111" t="s">
        <v>637</v>
      </c>
      <c r="F995" s="111" t="s">
        <v>767</v>
      </c>
      <c r="G995" s="112" t="s">
        <v>19</v>
      </c>
      <c r="H995" s="154" t="s">
        <v>715</v>
      </c>
      <c r="I995" s="154" t="s">
        <v>183</v>
      </c>
      <c r="J995" s="154" t="s">
        <v>728</v>
      </c>
      <c r="K995" s="154" t="s">
        <v>729</v>
      </c>
      <c r="L995" s="180" t="s">
        <v>727</v>
      </c>
      <c r="M995" s="180">
        <v>10</v>
      </c>
      <c r="N995" s="181">
        <v>43862</v>
      </c>
      <c r="O995" s="181">
        <v>44165</v>
      </c>
      <c r="P995" s="118">
        <f t="shared" si="284"/>
        <v>43.285714285714285</v>
      </c>
      <c r="Q995" s="111" t="s">
        <v>1052</v>
      </c>
      <c r="R995" s="111" t="s">
        <v>1721</v>
      </c>
      <c r="S995" s="111">
        <v>10</v>
      </c>
      <c r="T995" s="154" t="s">
        <v>1402</v>
      </c>
      <c r="U995" s="155">
        <v>45525</v>
      </c>
      <c r="V995" s="121">
        <f t="shared" si="272"/>
        <v>45.333333333333336</v>
      </c>
      <c r="W995" s="122">
        <f t="shared" si="273"/>
        <v>100</v>
      </c>
      <c r="X995" s="123">
        <f t="shared" si="274"/>
        <v>43.285714285714285</v>
      </c>
      <c r="Y995" s="123">
        <f t="shared" si="275"/>
        <v>43.285714285714285</v>
      </c>
      <c r="Z995" s="123">
        <f t="shared" si="276"/>
        <v>43.285714285714285</v>
      </c>
      <c r="AA995" s="111"/>
      <c r="AB995" s="111" t="str">
        <f t="shared" si="269"/>
        <v>CUMPLIDA</v>
      </c>
      <c r="AC995" s="111" t="str">
        <f t="shared" si="270"/>
        <v>CUMPLIDO</v>
      </c>
      <c r="AD995" s="111" t="str">
        <f t="shared" si="271"/>
        <v>CUMPLIDA PENDIENTE DE REVISIÓN DE LA CGR</v>
      </c>
      <c r="AE995" s="165" t="s">
        <v>117</v>
      </c>
      <c r="AF995" s="98" t="str">
        <f t="shared" si="277"/>
        <v>H135R14</v>
      </c>
      <c r="AG995" s="78">
        <f t="shared" si="278"/>
        <v>1</v>
      </c>
      <c r="AH995" s="78" t="str">
        <f t="shared" si="279"/>
        <v>H135R14 - 1</v>
      </c>
      <c r="AI995" s="92">
        <f t="shared" si="280"/>
        <v>5</v>
      </c>
      <c r="AJ995" s="92">
        <f t="shared" si="281"/>
        <v>5</v>
      </c>
      <c r="AK995" s="92" t="str">
        <f t="shared" si="282"/>
        <v>H135R14.</v>
      </c>
      <c r="AL995" s="92" t="str">
        <f t="shared" si="283"/>
        <v>H135R14</v>
      </c>
      <c r="AM995" s="85"/>
      <c r="AN995" s="85"/>
    </row>
    <row r="996" spans="1:47" s="2" customFormat="1" ht="291.95" customHeight="1" x14ac:dyDescent="0.2">
      <c r="A996" s="110">
        <f>IF(ISBLANK(F996),"",COUNTA($F$2:F996))</f>
        <v>758</v>
      </c>
      <c r="B996" s="111">
        <f t="shared" si="285"/>
        <v>995</v>
      </c>
      <c r="C996" s="111">
        <v>2015</v>
      </c>
      <c r="D996" s="111"/>
      <c r="E996" s="111" t="s">
        <v>408</v>
      </c>
      <c r="F996" s="111" t="s">
        <v>408</v>
      </c>
      <c r="G996" s="112" t="s">
        <v>30</v>
      </c>
      <c r="H996" s="154" t="s">
        <v>716</v>
      </c>
      <c r="I996" s="154" t="s">
        <v>68</v>
      </c>
      <c r="J996" s="154" t="s">
        <v>717</v>
      </c>
      <c r="K996" s="154" t="s">
        <v>710</v>
      </c>
      <c r="L996" s="111" t="s">
        <v>722</v>
      </c>
      <c r="M996" s="180">
        <v>1</v>
      </c>
      <c r="N996" s="181">
        <v>43858</v>
      </c>
      <c r="O996" s="181">
        <v>44165</v>
      </c>
      <c r="P996" s="118">
        <f t="shared" si="284"/>
        <v>43.857142857142854</v>
      </c>
      <c r="Q996" s="180" t="s">
        <v>1395</v>
      </c>
      <c r="R996" s="145" t="s">
        <v>1739</v>
      </c>
      <c r="S996" s="111">
        <v>1</v>
      </c>
      <c r="T996" s="154" t="s">
        <v>1396</v>
      </c>
      <c r="U996" s="155">
        <v>45322</v>
      </c>
      <c r="V996" s="121">
        <f t="shared" si="272"/>
        <v>38.56666666666667</v>
      </c>
      <c r="W996" s="122">
        <f t="shared" si="273"/>
        <v>100</v>
      </c>
      <c r="X996" s="123">
        <f t="shared" si="274"/>
        <v>43.857142857142854</v>
      </c>
      <c r="Y996" s="123">
        <f t="shared" si="275"/>
        <v>43.857142857142854</v>
      </c>
      <c r="Z996" s="123">
        <f t="shared" si="276"/>
        <v>43.857142857142854</v>
      </c>
      <c r="AA996" s="111"/>
      <c r="AB996" s="111" t="str">
        <f t="shared" si="269"/>
        <v>CUMPLIDA</v>
      </c>
      <c r="AC996" s="111" t="str">
        <f t="shared" si="270"/>
        <v>CUMPLIDO</v>
      </c>
      <c r="AD996" s="111" t="str">
        <f t="shared" si="271"/>
        <v>CUMPLIDA PENDIENTE DE REVISIÓN DE LA CGR</v>
      </c>
      <c r="AE996" s="165" t="s">
        <v>117</v>
      </c>
      <c r="AF996" s="98" t="str">
        <f t="shared" si="277"/>
        <v>H136R14</v>
      </c>
      <c r="AG996" s="78">
        <f t="shared" si="278"/>
        <v>1</v>
      </c>
      <c r="AH996" s="78" t="str">
        <f t="shared" si="279"/>
        <v>H136R14 - 1</v>
      </c>
      <c r="AI996" s="92">
        <f t="shared" si="280"/>
        <v>5</v>
      </c>
      <c r="AJ996" s="92">
        <f t="shared" si="281"/>
        <v>5</v>
      </c>
      <c r="AK996" s="92" t="str">
        <f t="shared" si="282"/>
        <v>H136R14.</v>
      </c>
      <c r="AL996" s="92" t="str">
        <f t="shared" si="283"/>
        <v>H136R14</v>
      </c>
      <c r="AM996" s="85"/>
      <c r="AN996" s="85"/>
    </row>
    <row r="997" spans="1:47" s="2" customFormat="1" ht="291.95" customHeight="1" x14ac:dyDescent="0.2">
      <c r="A997" s="110">
        <f>IF(ISBLANK(F997),"",COUNTA($F$2:F997))</f>
        <v>759</v>
      </c>
      <c r="B997" s="111">
        <f t="shared" si="285"/>
        <v>996</v>
      </c>
      <c r="C997" s="111">
        <v>2015</v>
      </c>
      <c r="D997" s="111"/>
      <c r="E997" s="111" t="s">
        <v>637</v>
      </c>
      <c r="F997" s="111" t="s">
        <v>407</v>
      </c>
      <c r="G997" s="112" t="s">
        <v>19</v>
      </c>
      <c r="H997" s="154" t="s">
        <v>631</v>
      </c>
      <c r="I997" s="154" t="s">
        <v>69</v>
      </c>
      <c r="J997" s="154" t="s">
        <v>725</v>
      </c>
      <c r="K997" s="154" t="s">
        <v>729</v>
      </c>
      <c r="L997" s="180" t="s">
        <v>727</v>
      </c>
      <c r="M997" s="180">
        <v>10</v>
      </c>
      <c r="N997" s="181">
        <v>43862</v>
      </c>
      <c r="O997" s="181">
        <v>44165</v>
      </c>
      <c r="P997" s="118">
        <f t="shared" si="284"/>
        <v>43.285714285714285</v>
      </c>
      <c r="Q997" s="180" t="s">
        <v>1052</v>
      </c>
      <c r="R997" s="111" t="s">
        <v>1721</v>
      </c>
      <c r="S997" s="111">
        <v>10</v>
      </c>
      <c r="T997" s="154" t="s">
        <v>3053</v>
      </c>
      <c r="U997" s="155">
        <v>45527</v>
      </c>
      <c r="V997" s="121">
        <f t="shared" si="272"/>
        <v>45.4</v>
      </c>
      <c r="W997" s="122">
        <f t="shared" si="273"/>
        <v>100</v>
      </c>
      <c r="X997" s="123">
        <f t="shared" si="274"/>
        <v>43.285714285714285</v>
      </c>
      <c r="Y997" s="123">
        <f t="shared" si="275"/>
        <v>43.285714285714285</v>
      </c>
      <c r="Z997" s="123">
        <f t="shared" si="276"/>
        <v>43.285714285714285</v>
      </c>
      <c r="AA997" s="111"/>
      <c r="AB997" s="111" t="str">
        <f t="shared" ref="AB997:AB1000" si="286">IF(W997=100,"CUMPLIDA",IF(O997-$AN$1&lt;0,"VENCIDA",IF(O997-$AN$1&lt;=30,"PRÓXIMA A VENCER",IF(W997&gt;0,"CON AVANCE","EN TERMINO"))))</f>
        <v>CUMPLIDA</v>
      </c>
      <c r="AC997" s="111" t="str">
        <f t="shared" ref="AC997:AC1000" si="287">IF(A997&lt;&gt;"",IF(AJ997=1,"VENCIDO",IF(AJ997=2,"PRÓXIMO A VENCER",IF(AJ997=3,"EN TERMINO",IF(AJ997=4,"CON AVANCE",IF(AJ997=5,"CUMPLIDO",))))),"")</f>
        <v>CUMPLIDO</v>
      </c>
      <c r="AD997" s="111" t="str">
        <f t="shared" ref="AD997:AD1000" si="288">IF(AB997="EN TERMINO","EN EJECUCIÓN",IF(AB997="CUMPLIDA","CUMPLIDA PENDIENTE DE REVISIÓN DE LA CGR",IF(AB997="VENCIDA","VENCIDA",IF(AB997="PRÓXIMA A VENCER","EN EJECUCIÓN",IF(AB997="CON AVANCE","EN EJECUCIÓN",IF(AB997="CUMPLIDA NO EFECTIVA","CUMPLIDA NO EFECTIVA",IF(AB997="CUMPLIDA EN MENOS DEL 100% PENDIENTE DE REVISIÓN POR LA CGR","CUMPLIDA EN MENOS DEL 100% PENDIENTE DE REVISIÓN POR LA CGR")))))))</f>
        <v>CUMPLIDA PENDIENTE DE REVISIÓN DE LA CGR</v>
      </c>
      <c r="AE997" s="165" t="s">
        <v>117</v>
      </c>
      <c r="AF997" s="98" t="str">
        <f t="shared" si="277"/>
        <v>H137R14</v>
      </c>
      <c r="AG997" s="78">
        <f t="shared" si="278"/>
        <v>1</v>
      </c>
      <c r="AH997" s="78" t="str">
        <f t="shared" si="279"/>
        <v>H137R14 - 1</v>
      </c>
      <c r="AI997" s="92">
        <f t="shared" si="280"/>
        <v>5</v>
      </c>
      <c r="AJ997" s="92">
        <f t="shared" si="281"/>
        <v>5</v>
      </c>
      <c r="AK997" s="92" t="str">
        <f t="shared" si="282"/>
        <v>H137R14.</v>
      </c>
      <c r="AL997" s="92" t="str">
        <f t="shared" si="283"/>
        <v>H137R14</v>
      </c>
      <c r="AM997" s="85"/>
      <c r="AN997" s="85"/>
    </row>
    <row r="998" spans="1:47" s="2" customFormat="1" ht="291.95" customHeight="1" x14ac:dyDescent="0.2">
      <c r="A998" s="110">
        <f>IF(ISBLANK(F998),"",COUNTA($F$2:F998))</f>
        <v>760</v>
      </c>
      <c r="B998" s="111">
        <f t="shared" si="285"/>
        <v>997</v>
      </c>
      <c r="C998" s="111">
        <v>2015</v>
      </c>
      <c r="D998" s="111"/>
      <c r="E998" s="111" t="s">
        <v>637</v>
      </c>
      <c r="F998" s="111" t="s">
        <v>407</v>
      </c>
      <c r="G998" s="112" t="s">
        <v>19</v>
      </c>
      <c r="H998" s="154" t="s">
        <v>368</v>
      </c>
      <c r="I998" s="154" t="s">
        <v>70</v>
      </c>
      <c r="J998" s="154" t="s">
        <v>249</v>
      </c>
      <c r="K998" s="154" t="s">
        <v>250</v>
      </c>
      <c r="L998" s="111" t="s">
        <v>251</v>
      </c>
      <c r="M998" s="111">
        <v>3</v>
      </c>
      <c r="N998" s="155">
        <v>43040</v>
      </c>
      <c r="O998" s="155">
        <v>43403</v>
      </c>
      <c r="P998" s="118">
        <f t="shared" si="284"/>
        <v>51.857142857142854</v>
      </c>
      <c r="Q998" s="111" t="s">
        <v>1050</v>
      </c>
      <c r="R998" s="111" t="s">
        <v>1739</v>
      </c>
      <c r="S998" s="111">
        <v>3</v>
      </c>
      <c r="T998" s="154" t="s">
        <v>720</v>
      </c>
      <c r="U998" s="155">
        <v>44384</v>
      </c>
      <c r="V998" s="121">
        <f t="shared" si="272"/>
        <v>32.700000000000003</v>
      </c>
      <c r="W998" s="122">
        <f t="shared" si="273"/>
        <v>100</v>
      </c>
      <c r="X998" s="123">
        <f t="shared" si="274"/>
        <v>51.857142857142854</v>
      </c>
      <c r="Y998" s="123">
        <f t="shared" si="275"/>
        <v>51.857142857142854</v>
      </c>
      <c r="Z998" s="123">
        <f t="shared" si="276"/>
        <v>51.857142857142854</v>
      </c>
      <c r="AA998" s="111"/>
      <c r="AB998" s="111" t="str">
        <f t="shared" si="286"/>
        <v>CUMPLIDA</v>
      </c>
      <c r="AC998" s="111" t="str">
        <f t="shared" si="287"/>
        <v>CUMPLIDO</v>
      </c>
      <c r="AD998" s="111" t="str">
        <f t="shared" si="288"/>
        <v>CUMPLIDA PENDIENTE DE REVISIÓN DE LA CGR</v>
      </c>
      <c r="AE998" s="165" t="s">
        <v>117</v>
      </c>
      <c r="AF998" s="98" t="str">
        <f t="shared" si="277"/>
        <v>H140R14</v>
      </c>
      <c r="AG998" s="78">
        <f t="shared" si="278"/>
        <v>1</v>
      </c>
      <c r="AH998" s="78" t="str">
        <f t="shared" si="279"/>
        <v>H140R14 - 1</v>
      </c>
      <c r="AI998" s="92">
        <f t="shared" si="280"/>
        <v>5</v>
      </c>
      <c r="AJ998" s="92">
        <f t="shared" si="281"/>
        <v>5</v>
      </c>
      <c r="AK998" s="92" t="str">
        <f t="shared" si="282"/>
        <v>H140R14.</v>
      </c>
      <c r="AL998" s="92" t="str">
        <f t="shared" si="283"/>
        <v>H140R14</v>
      </c>
      <c r="AM998" s="85"/>
      <c r="AN998" s="85"/>
    </row>
    <row r="999" spans="1:47" s="2" customFormat="1" ht="291.95" customHeight="1" x14ac:dyDescent="0.2">
      <c r="A999" s="110">
        <f>IF(ISBLANK(F999),"",COUNTA($F$2:F999))</f>
        <v>761</v>
      </c>
      <c r="B999" s="111">
        <f t="shared" si="285"/>
        <v>998</v>
      </c>
      <c r="C999" s="111">
        <v>2015</v>
      </c>
      <c r="D999" s="111"/>
      <c r="E999" s="111" t="s">
        <v>637</v>
      </c>
      <c r="F999" s="111" t="s">
        <v>407</v>
      </c>
      <c r="G999" s="112" t="s">
        <v>71</v>
      </c>
      <c r="H999" s="154" t="s">
        <v>632</v>
      </c>
      <c r="I999" s="154" t="s">
        <v>72</v>
      </c>
      <c r="J999" s="154" t="s">
        <v>1034</v>
      </c>
      <c r="K999" s="154" t="s">
        <v>1035</v>
      </c>
      <c r="L999" s="111" t="s">
        <v>1036</v>
      </c>
      <c r="M999" s="111">
        <v>1</v>
      </c>
      <c r="N999" s="155">
        <v>44407</v>
      </c>
      <c r="O999" s="155">
        <v>44561</v>
      </c>
      <c r="P999" s="118">
        <f t="shared" si="284"/>
        <v>22</v>
      </c>
      <c r="Q999" s="111" t="s">
        <v>1051</v>
      </c>
      <c r="R999" s="145" t="s">
        <v>1721</v>
      </c>
      <c r="S999" s="111">
        <v>1</v>
      </c>
      <c r="T999" s="154" t="s">
        <v>1023</v>
      </c>
      <c r="U999" s="155"/>
      <c r="V999" s="121">
        <f t="shared" si="272"/>
        <v>-1485.3666666666666</v>
      </c>
      <c r="W999" s="122">
        <f t="shared" si="273"/>
        <v>100</v>
      </c>
      <c r="X999" s="123">
        <f t="shared" si="274"/>
        <v>22</v>
      </c>
      <c r="Y999" s="123">
        <f t="shared" si="275"/>
        <v>22</v>
      </c>
      <c r="Z999" s="123">
        <f t="shared" si="276"/>
        <v>22</v>
      </c>
      <c r="AA999" s="111"/>
      <c r="AB999" s="111" t="str">
        <f t="shared" si="286"/>
        <v>CUMPLIDA</v>
      </c>
      <c r="AC999" s="111" t="str">
        <f t="shared" si="287"/>
        <v>CUMPLIDO</v>
      </c>
      <c r="AD999" s="111" t="str">
        <f t="shared" si="288"/>
        <v>CUMPLIDA PENDIENTE DE REVISIÓN DE LA CGR</v>
      </c>
      <c r="AE999" s="165" t="s">
        <v>117</v>
      </c>
      <c r="AF999" s="98" t="str">
        <f t="shared" si="277"/>
        <v>H146R14</v>
      </c>
      <c r="AG999" s="78">
        <f t="shared" si="278"/>
        <v>1</v>
      </c>
      <c r="AH999" s="78" t="str">
        <f t="shared" si="279"/>
        <v>H146R14 - 1</v>
      </c>
      <c r="AI999" s="92">
        <f t="shared" si="280"/>
        <v>5</v>
      </c>
      <c r="AJ999" s="92">
        <f t="shared" si="281"/>
        <v>5</v>
      </c>
      <c r="AK999" s="92" t="str">
        <f t="shared" si="282"/>
        <v>H146R14.</v>
      </c>
      <c r="AL999" s="92" t="str">
        <f t="shared" si="283"/>
        <v>H146R14</v>
      </c>
      <c r="AM999" s="85"/>
      <c r="AN999" s="85"/>
    </row>
    <row r="1000" spans="1:47" s="2" customFormat="1" ht="291.95" customHeight="1" x14ac:dyDescent="0.2">
      <c r="A1000" s="110">
        <f>IF(ISBLANK(F1000),"",COUNTA($F$2:F1000))</f>
        <v>762</v>
      </c>
      <c r="B1000" s="111">
        <f t="shared" si="285"/>
        <v>999</v>
      </c>
      <c r="C1000" s="111">
        <v>2015</v>
      </c>
      <c r="D1000" s="111"/>
      <c r="E1000" s="111" t="s">
        <v>408</v>
      </c>
      <c r="F1000" s="111" t="s">
        <v>408</v>
      </c>
      <c r="G1000" s="112" t="s">
        <v>73</v>
      </c>
      <c r="H1000" s="154" t="s">
        <v>229</v>
      </c>
      <c r="I1000" s="154" t="s">
        <v>74</v>
      </c>
      <c r="J1000" s="154" t="s">
        <v>3363</v>
      </c>
      <c r="K1000" s="154" t="s">
        <v>3364</v>
      </c>
      <c r="L1000" s="111" t="s">
        <v>3365</v>
      </c>
      <c r="M1000" s="111">
        <v>1</v>
      </c>
      <c r="N1000" s="155">
        <v>45566</v>
      </c>
      <c r="O1000" s="155">
        <v>45657</v>
      </c>
      <c r="P1000" s="118">
        <f t="shared" si="284"/>
        <v>13</v>
      </c>
      <c r="Q1000" s="111" t="s">
        <v>223</v>
      </c>
      <c r="R1000" s="111" t="s">
        <v>1701</v>
      </c>
      <c r="S1000" s="111">
        <v>0</v>
      </c>
      <c r="T1000" s="154" t="s">
        <v>3454</v>
      </c>
      <c r="U1000" s="155"/>
      <c r="V1000" s="121">
        <f t="shared" ref="V1000" si="289">(U1000-O1000)/30</f>
        <v>-1521.9</v>
      </c>
      <c r="W1000" s="122">
        <f t="shared" ref="W1000" si="290">IF(S1000/M1000&gt;1,100,+S1000/M1000*100)</f>
        <v>0</v>
      </c>
      <c r="X1000" s="123">
        <f t="shared" ref="X1000" si="291">+P1000*W1000/100</f>
        <v>0</v>
      </c>
      <c r="Y1000" s="123">
        <f t="shared" ref="Y1000" si="292">IF(O1000&lt;=$AN$1,X1000,0)</f>
        <v>0</v>
      </c>
      <c r="Z1000" s="123">
        <f t="shared" ref="Z1000" si="293">IF($AN$1&gt;=O1000,P1000,0)</f>
        <v>13</v>
      </c>
      <c r="AA1000" s="111" t="s">
        <v>3366</v>
      </c>
      <c r="AB1000" s="111" t="str">
        <f t="shared" si="286"/>
        <v>PRÓXIMA A VENCER</v>
      </c>
      <c r="AC1000" s="111" t="str">
        <f t="shared" si="287"/>
        <v>PRÓXIMO A VENCER</v>
      </c>
      <c r="AD1000" s="111" t="str">
        <f t="shared" si="288"/>
        <v>EN EJECUCIÓN</v>
      </c>
      <c r="AE1000" s="165" t="s">
        <v>117</v>
      </c>
      <c r="AF1000" s="98" t="str">
        <f t="shared" si="277"/>
        <v>H183R14</v>
      </c>
      <c r="AG1000" s="78">
        <f t="shared" si="278"/>
        <v>1</v>
      </c>
      <c r="AH1000" s="78" t="str">
        <f t="shared" si="279"/>
        <v>H183R14 - 1</v>
      </c>
      <c r="AI1000" s="92">
        <f t="shared" si="280"/>
        <v>2</v>
      </c>
      <c r="AJ1000" s="92">
        <f t="shared" si="281"/>
        <v>2</v>
      </c>
      <c r="AK1000" s="92" t="str">
        <f t="shared" si="282"/>
        <v>H183R14.</v>
      </c>
      <c r="AL1000" s="92" t="str">
        <f t="shared" si="283"/>
        <v>H183R14</v>
      </c>
      <c r="AM1000" s="85"/>
      <c r="AN1000" s="85"/>
    </row>
    <row r="1001" spans="1:47" ht="12.75" customHeight="1" x14ac:dyDescent="0.25">
      <c r="A1001" s="193" t="s">
        <v>0</v>
      </c>
      <c r="B1001" s="193"/>
      <c r="C1001" s="193"/>
      <c r="D1001" s="193"/>
      <c r="E1001" s="193"/>
      <c r="F1001" s="193"/>
      <c r="G1001" s="193"/>
      <c r="H1001" s="193"/>
      <c r="I1001" s="193"/>
      <c r="J1001" s="193"/>
      <c r="K1001" s="193"/>
      <c r="L1001" s="193"/>
      <c r="M1001" s="193"/>
      <c r="N1001" s="193"/>
      <c r="O1001" s="193"/>
      <c r="P1001" s="193"/>
      <c r="Q1001" s="193"/>
      <c r="R1001" s="193"/>
      <c r="S1001" s="193"/>
      <c r="T1001" s="193"/>
      <c r="U1001" s="193"/>
      <c r="V1001" s="193"/>
      <c r="W1001" s="193"/>
      <c r="X1001" s="188">
        <f>SUM(X2:X1000)</f>
        <v>10975.382906403924</v>
      </c>
      <c r="Y1001" s="188">
        <f>SUM(Y2:Y1000)</f>
        <v>10954.982906403924</v>
      </c>
      <c r="Z1001" s="188">
        <f>SUM(Z2:Z1000)</f>
        <v>14348.999999999984</v>
      </c>
      <c r="AA1001" s="189"/>
      <c r="AB1001" s="111"/>
      <c r="AC1001" s="111"/>
      <c r="AD1001" s="111"/>
      <c r="AE1001" s="165"/>
      <c r="AF1001" s="99"/>
      <c r="AG1001" s="78"/>
      <c r="AH1001" s="78"/>
      <c r="AI1001" s="92"/>
      <c r="AJ1001" s="92"/>
      <c r="AK1001" s="91"/>
      <c r="AL1001" s="93"/>
      <c r="AM1001" s="86"/>
      <c r="AN1001" s="86"/>
      <c r="AO1001"/>
      <c r="AP1001"/>
      <c r="AQ1001"/>
      <c r="AR1001"/>
      <c r="AS1001"/>
      <c r="AT1001"/>
      <c r="AU1001"/>
    </row>
    <row r="1002" spans="1:47" ht="12.75" customHeight="1" x14ac:dyDescent="0.2">
      <c r="A1002" s="194"/>
      <c r="B1002" s="195"/>
      <c r="C1002" s="195"/>
      <c r="D1002" s="195"/>
      <c r="E1002" s="195"/>
      <c r="F1002" s="195"/>
      <c r="G1002" s="196"/>
      <c r="H1002" s="196"/>
      <c r="I1002" s="196"/>
      <c r="J1002" s="196"/>
      <c r="K1002" s="196"/>
      <c r="L1002" s="196"/>
      <c r="M1002" s="196"/>
      <c r="N1002" s="196"/>
      <c r="O1002" s="196"/>
      <c r="P1002" s="196"/>
      <c r="Q1002" s="196"/>
      <c r="R1002" s="196"/>
      <c r="S1002" s="196"/>
      <c r="T1002" s="18"/>
      <c r="U1002" s="70"/>
      <c r="V1002" s="45"/>
      <c r="W1002" s="23"/>
      <c r="X1002" s="24"/>
      <c r="Y1002" s="24"/>
      <c r="Z1002" s="24"/>
      <c r="AA1002" s="24"/>
      <c r="AI1002" s="74"/>
      <c r="AJ1002" s="74"/>
      <c r="AK1002" s="73"/>
    </row>
    <row r="1003" spans="1:47" ht="12.75" customHeight="1" x14ac:dyDescent="0.2">
      <c r="A1003" s="79"/>
      <c r="B1003" s="80"/>
      <c r="C1003" s="80"/>
      <c r="D1003" s="80"/>
      <c r="E1003" s="90"/>
      <c r="F1003" s="80"/>
      <c r="G1003" s="2"/>
      <c r="H1003" s="2"/>
      <c r="I1003" s="2"/>
      <c r="J1003" s="2"/>
      <c r="K1003" s="2"/>
      <c r="L1003" s="2"/>
      <c r="M1003" s="2"/>
      <c r="N1003" s="2"/>
      <c r="O1003" s="2"/>
      <c r="P1003" s="2"/>
      <c r="Q1003" s="2"/>
      <c r="R1003" s="2"/>
      <c r="S1003" s="2"/>
      <c r="T1003" s="18"/>
      <c r="U1003" s="70"/>
      <c r="V1003" s="45"/>
      <c r="W1003" s="23"/>
      <c r="X1003" s="24"/>
      <c r="Y1003" s="24"/>
      <c r="Z1003" s="24"/>
      <c r="AA1003" s="24"/>
      <c r="AI1003" s="74"/>
      <c r="AJ1003" s="74"/>
      <c r="AK1003" s="73"/>
    </row>
    <row r="1004" spans="1:47" x14ac:dyDescent="0.2">
      <c r="A1004" s="33"/>
      <c r="B1004" s="42"/>
      <c r="C1004" s="42"/>
      <c r="D1004" s="42"/>
      <c r="E1004" s="42"/>
      <c r="F1004" s="42"/>
      <c r="H1004" s="1"/>
      <c r="I1004" s="2"/>
      <c r="J1004" s="2"/>
      <c r="K1004" s="18"/>
      <c r="L1004" s="15"/>
      <c r="M1004" s="5"/>
      <c r="N1004" s="6"/>
      <c r="O1004" s="6"/>
      <c r="P1004" s="2"/>
      <c r="Q1004" s="7"/>
      <c r="R1004" s="7"/>
      <c r="S1004" s="2"/>
      <c r="T1004" s="18"/>
      <c r="U1004" s="70"/>
      <c r="V1004" s="45"/>
      <c r="W1004" s="23"/>
      <c r="X1004" s="24"/>
      <c r="Y1004" s="24"/>
      <c r="Z1004" s="24"/>
      <c r="AA1004" s="24"/>
      <c r="AI1004" s="74"/>
      <c r="AJ1004" s="74"/>
      <c r="AK1004" s="74"/>
    </row>
    <row r="1005" spans="1:47" x14ac:dyDescent="0.2">
      <c r="A1005" s="33"/>
      <c r="B1005" s="42"/>
      <c r="C1005" s="42"/>
      <c r="D1005" s="42"/>
      <c r="E1005" s="42"/>
      <c r="F1005" s="42"/>
      <c r="H1005" s="1"/>
      <c r="I1005" s="2"/>
      <c r="J1005" s="2"/>
      <c r="K1005" s="18"/>
      <c r="L1005" s="15"/>
      <c r="M1005" s="208" t="s">
        <v>32</v>
      </c>
      <c r="N1005" s="208"/>
      <c r="O1005" s="208"/>
      <c r="P1005" s="2"/>
      <c r="Q1005" s="7"/>
      <c r="R1005" s="7"/>
      <c r="S1005" s="2"/>
      <c r="T1005" s="18"/>
      <c r="U1005" s="70"/>
      <c r="V1005" s="45"/>
      <c r="W1005" s="23"/>
      <c r="X1005" s="24"/>
      <c r="Y1005" s="24"/>
      <c r="Z1005" s="24"/>
      <c r="AA1005" s="24"/>
      <c r="AI1005" s="76"/>
      <c r="AJ1005" s="76"/>
      <c r="AK1005" s="76"/>
    </row>
    <row r="1006" spans="1:47" x14ac:dyDescent="0.2">
      <c r="A1006" s="33"/>
      <c r="B1006" s="42"/>
      <c r="C1006" s="42"/>
      <c r="D1006" s="42"/>
      <c r="E1006" s="42"/>
      <c r="F1006" s="42"/>
      <c r="H1006" s="1"/>
      <c r="I1006" s="2"/>
      <c r="J1006" s="2"/>
      <c r="K1006" s="18"/>
      <c r="L1006" s="15"/>
      <c r="M1006" s="207" t="s">
        <v>2535</v>
      </c>
      <c r="N1006" s="207"/>
      <c r="O1006" s="207"/>
      <c r="P1006" s="2"/>
      <c r="Q1006" s="7"/>
      <c r="R1006" s="7"/>
      <c r="S1006" s="2"/>
      <c r="T1006" s="18"/>
      <c r="U1006" s="70"/>
      <c r="V1006" s="45"/>
      <c r="W1006" s="23"/>
      <c r="X1006" s="24"/>
      <c r="Y1006" s="24"/>
      <c r="Z1006" s="24"/>
      <c r="AA1006" s="24"/>
      <c r="AI1006" s="74"/>
      <c r="AJ1006" s="74"/>
      <c r="AK1006" s="74"/>
    </row>
    <row r="1007" spans="1:47" x14ac:dyDescent="0.2">
      <c r="A1007" s="33"/>
      <c r="B1007" s="42"/>
      <c r="C1007" s="42"/>
      <c r="D1007" s="42"/>
      <c r="E1007" s="42"/>
      <c r="F1007" s="42"/>
      <c r="H1007" s="1"/>
      <c r="I1007" s="2"/>
      <c r="J1007" s="2"/>
      <c r="K1007" s="18"/>
      <c r="L1007" s="15"/>
      <c r="M1007" s="207" t="s">
        <v>2537</v>
      </c>
      <c r="N1007" s="207"/>
      <c r="O1007" s="207"/>
      <c r="P1007" s="2"/>
      <c r="Q1007" s="7"/>
      <c r="R1007" s="7"/>
      <c r="S1007" s="2"/>
      <c r="T1007" s="18"/>
      <c r="U1007" s="70"/>
      <c r="V1007" s="45"/>
      <c r="W1007" s="23"/>
      <c r="X1007" s="24"/>
      <c r="Y1007" s="24"/>
      <c r="Z1007" s="24"/>
      <c r="AA1007" s="24"/>
      <c r="AI1007" s="74"/>
      <c r="AJ1007" s="74"/>
      <c r="AK1007" s="74"/>
    </row>
    <row r="1008" spans="1:47" x14ac:dyDescent="0.2">
      <c r="A1008" s="33"/>
      <c r="B1008" s="42"/>
      <c r="C1008" s="42"/>
      <c r="D1008" s="42"/>
      <c r="E1008" s="42"/>
      <c r="F1008" s="42"/>
      <c r="H1008" s="1"/>
      <c r="I1008" s="2"/>
      <c r="J1008" s="2"/>
      <c r="K1008" s="18"/>
      <c r="L1008" s="15"/>
      <c r="M1008" s="207" t="s">
        <v>2536</v>
      </c>
      <c r="N1008" s="207"/>
      <c r="O1008" s="207"/>
      <c r="P1008" s="2"/>
      <c r="Q1008" s="7"/>
      <c r="R1008" s="7"/>
      <c r="S1008" s="2"/>
      <c r="T1008" s="18"/>
      <c r="U1008" s="70"/>
      <c r="V1008" s="45"/>
      <c r="W1008" s="23"/>
      <c r="X1008" s="24"/>
      <c r="Y1008" s="24"/>
      <c r="Z1008" s="24"/>
      <c r="AA1008" s="24"/>
      <c r="AI1008" s="74"/>
      <c r="AJ1008" s="74"/>
      <c r="AK1008" s="74"/>
    </row>
    <row r="1009" spans="1:39" ht="13.5" thickBot="1" x14ac:dyDescent="0.25">
      <c r="A1009" s="33"/>
      <c r="B1009" s="42"/>
      <c r="C1009" s="42"/>
      <c r="D1009" s="42"/>
      <c r="E1009" s="42"/>
      <c r="F1009" s="42"/>
      <c r="H1009" s="1"/>
      <c r="I1009" s="2"/>
      <c r="J1009" s="2"/>
      <c r="K1009" s="18"/>
      <c r="L1009" s="15"/>
      <c r="M1009" s="2"/>
      <c r="N1009" s="3"/>
      <c r="O1009" s="3"/>
      <c r="P1009" s="2"/>
      <c r="Q1009" s="7"/>
      <c r="R1009" s="7"/>
      <c r="S1009" s="2"/>
      <c r="T1009" s="18"/>
      <c r="U1009" s="70"/>
      <c r="V1009" s="45"/>
      <c r="W1009" s="23"/>
      <c r="X1009" s="24"/>
      <c r="Y1009" s="24"/>
      <c r="Z1009" s="24"/>
      <c r="AA1009" s="24"/>
      <c r="AH1009" s="60"/>
      <c r="AI1009" s="74"/>
      <c r="AJ1009" s="74"/>
      <c r="AK1009" s="74"/>
    </row>
    <row r="1010" spans="1:39" ht="13.5" thickBot="1" x14ac:dyDescent="0.25">
      <c r="A1010" s="34"/>
      <c r="B1010" s="43"/>
      <c r="C1010" s="43"/>
      <c r="D1010" s="43"/>
      <c r="E1010" s="43"/>
      <c r="F1010" s="43"/>
      <c r="G1010" s="47"/>
      <c r="H1010" s="9"/>
      <c r="I1010" s="8"/>
      <c r="J1010" s="8"/>
      <c r="K1010" s="18"/>
      <c r="L1010" s="15"/>
      <c r="M1010" s="2"/>
      <c r="N1010" s="3"/>
      <c r="O1010" s="3"/>
      <c r="P1010" s="2"/>
      <c r="Q1010" s="7"/>
      <c r="R1010" s="7"/>
      <c r="S1010" s="2"/>
      <c r="T1010" s="18"/>
      <c r="U1010" s="70"/>
      <c r="V1010" s="45"/>
      <c r="W1010" s="23"/>
      <c r="X1010" s="24"/>
      <c r="Y1010" s="24"/>
      <c r="Z1010" s="24"/>
      <c r="AA1010" s="24"/>
      <c r="AF1010" s="27"/>
      <c r="AG1010" s="28"/>
      <c r="AH1010" s="29"/>
      <c r="AI1010" s="74"/>
      <c r="AJ1010" s="74"/>
      <c r="AK1010" s="74"/>
    </row>
    <row r="1011" spans="1:39" ht="13.5" thickBot="1" x14ac:dyDescent="0.25">
      <c r="A1011" s="205" t="s">
        <v>33</v>
      </c>
      <c r="B1011" s="206"/>
      <c r="C1011" s="206"/>
      <c r="D1011" s="206"/>
      <c r="E1011" s="206"/>
      <c r="F1011" s="206"/>
      <c r="G1011" s="206"/>
      <c r="H1011" s="206"/>
      <c r="I1011" s="206"/>
      <c r="J1011" s="10"/>
      <c r="K1011" s="21"/>
      <c r="L1011" s="22"/>
      <c r="M1011" s="22"/>
      <c r="N1011" s="22"/>
      <c r="O1011" s="22"/>
      <c r="P1011" s="22"/>
      <c r="Q1011" s="22"/>
      <c r="R1011" s="22"/>
      <c r="S1011" s="22"/>
      <c r="T1011" s="94"/>
      <c r="U1011" s="71"/>
      <c r="V1011" s="46"/>
      <c r="W1011" s="30"/>
      <c r="X1011" s="30"/>
      <c r="Y1011" s="30"/>
      <c r="Z1011" s="30"/>
      <c r="AA1011" s="30"/>
      <c r="AB1011" s="30"/>
      <c r="AC1011" s="30"/>
      <c r="AD1011" s="95"/>
      <c r="AE1011" s="96"/>
      <c r="AF1011" s="212" t="s">
        <v>441</v>
      </c>
      <c r="AG1011" s="213"/>
      <c r="AH1011" s="214"/>
      <c r="AI1011" s="76"/>
      <c r="AJ1011" s="76"/>
      <c r="AK1011" s="76"/>
      <c r="AM1011" s="40"/>
    </row>
    <row r="1012" spans="1:39" ht="13.5" thickBot="1" x14ac:dyDescent="0.25">
      <c r="A1012" s="202"/>
      <c r="B1012" s="203"/>
      <c r="C1012" s="203"/>
      <c r="D1012" s="203"/>
      <c r="E1012" s="203"/>
      <c r="F1012" s="203"/>
      <c r="G1012" s="203"/>
      <c r="H1012" s="203"/>
      <c r="I1012" s="203"/>
      <c r="J1012" s="2"/>
      <c r="K1012" s="204"/>
      <c r="L1012" s="204"/>
      <c r="M1012" s="204"/>
      <c r="N1012" s="204"/>
      <c r="O1012" s="204"/>
      <c r="P1012" s="204"/>
      <c r="Q1012" s="204"/>
      <c r="R1012" s="204"/>
      <c r="S1012" s="204"/>
      <c r="T1012" s="204"/>
      <c r="U1012" s="204"/>
      <c r="V1012" s="204"/>
      <c r="W1012" s="204"/>
      <c r="X1012" s="204"/>
      <c r="Y1012" s="204"/>
      <c r="Z1012" s="204"/>
      <c r="AA1012" s="204"/>
      <c r="AE1012" s="88"/>
      <c r="AF1012" s="215"/>
      <c r="AG1012" s="216"/>
      <c r="AH1012" s="217"/>
    </row>
    <row r="1013" spans="1:39" ht="22.5" customHeight="1" thickBot="1" x14ac:dyDescent="0.25">
      <c r="A1013" s="197"/>
      <c r="B1013" s="198"/>
      <c r="C1013" s="198"/>
      <c r="D1013" s="198"/>
      <c r="E1013" s="198"/>
      <c r="F1013" s="198"/>
      <c r="G1013" s="199"/>
      <c r="H1013" s="200" t="s">
        <v>34</v>
      </c>
      <c r="I1013" s="201"/>
      <c r="J1013" s="2"/>
      <c r="K1013" s="209"/>
      <c r="L1013" s="210"/>
      <c r="M1013" s="210"/>
      <c r="N1013" s="210"/>
      <c r="O1013" s="210"/>
      <c r="P1013" s="210"/>
      <c r="Q1013" s="210"/>
      <c r="R1013" s="210"/>
      <c r="S1013" s="210"/>
      <c r="T1013" s="210"/>
      <c r="U1013" s="210"/>
      <c r="V1013" s="210"/>
      <c r="W1013" s="210"/>
      <c r="X1013" s="210"/>
      <c r="Y1013" s="210"/>
      <c r="Z1013" s="210"/>
      <c r="AA1013" s="210"/>
      <c r="AB1013" s="210"/>
      <c r="AC1013" s="211"/>
      <c r="AD1013" s="37"/>
      <c r="AF1013" s="218" t="s">
        <v>1</v>
      </c>
      <c r="AG1013" s="219"/>
      <c r="AH1013" s="61">
        <f>+Z1001</f>
        <v>14348.999999999984</v>
      </c>
    </row>
    <row r="1014" spans="1:39" ht="22.5" customHeight="1" thickBot="1" x14ac:dyDescent="0.25">
      <c r="A1014" s="197"/>
      <c r="B1014" s="198"/>
      <c r="C1014" s="198"/>
      <c r="D1014" s="198"/>
      <c r="E1014" s="198"/>
      <c r="F1014" s="198"/>
      <c r="G1014" s="199"/>
      <c r="H1014" s="200" t="s">
        <v>138</v>
      </c>
      <c r="I1014" s="201"/>
      <c r="J1014" s="2"/>
      <c r="K1014" s="209"/>
      <c r="L1014" s="210"/>
      <c r="M1014" s="210"/>
      <c r="N1014" s="210"/>
      <c r="O1014" s="210"/>
      <c r="P1014" s="210"/>
      <c r="Q1014" s="210"/>
      <c r="R1014" s="210"/>
      <c r="S1014" s="210"/>
      <c r="T1014" s="210"/>
      <c r="U1014" s="210"/>
      <c r="V1014" s="210"/>
      <c r="W1014" s="210"/>
      <c r="X1014" s="210"/>
      <c r="Y1014" s="210"/>
      <c r="Z1014" s="210"/>
      <c r="AA1014" s="210"/>
      <c r="AB1014" s="210"/>
      <c r="AC1014" s="211"/>
      <c r="AD1014" s="37"/>
      <c r="AF1014" s="190" t="s">
        <v>2</v>
      </c>
      <c r="AG1014" s="190"/>
      <c r="AH1014" s="61">
        <f>SUM(P2:P1000)</f>
        <v>21013.714285714253</v>
      </c>
    </row>
    <row r="1015" spans="1:39" ht="22.5" customHeight="1" thickBot="1" x14ac:dyDescent="0.25">
      <c r="A1015" s="197"/>
      <c r="B1015" s="198"/>
      <c r="C1015" s="198"/>
      <c r="D1015" s="198"/>
      <c r="E1015" s="198"/>
      <c r="F1015" s="198"/>
      <c r="G1015" s="199"/>
      <c r="H1015" s="200" t="s">
        <v>35</v>
      </c>
      <c r="I1015" s="201"/>
      <c r="J1015" s="2"/>
      <c r="K1015" s="209"/>
      <c r="L1015" s="210"/>
      <c r="M1015" s="210"/>
      <c r="N1015" s="210"/>
      <c r="O1015" s="210"/>
      <c r="P1015" s="210"/>
      <c r="Q1015" s="210"/>
      <c r="R1015" s="210"/>
      <c r="S1015" s="210"/>
      <c r="T1015" s="210"/>
      <c r="U1015" s="210"/>
      <c r="V1015" s="210"/>
      <c r="W1015" s="210"/>
      <c r="X1015" s="210"/>
      <c r="Y1015" s="210"/>
      <c r="Z1015" s="210"/>
      <c r="AA1015" s="210"/>
      <c r="AB1015" s="210"/>
      <c r="AC1015" s="211"/>
      <c r="AD1015" s="37"/>
      <c r="AF1015" s="190" t="s">
        <v>3</v>
      </c>
      <c r="AG1015" s="190"/>
      <c r="AH1015" s="62">
        <f>IF(Y1001=0,0,+Y1001/AH1013)</f>
        <v>0.7634666462055848</v>
      </c>
    </row>
    <row r="1016" spans="1:39" ht="22.5" customHeight="1" thickBot="1" x14ac:dyDescent="0.25">
      <c r="A1016" s="35"/>
      <c r="B1016" s="42"/>
      <c r="C1016" s="42"/>
      <c r="D1016" s="42"/>
      <c r="E1016" s="42"/>
      <c r="F1016" s="42"/>
      <c r="H1016" s="1"/>
      <c r="I1016" s="2"/>
      <c r="J1016" s="2"/>
      <c r="K1016" s="209"/>
      <c r="L1016" s="210"/>
      <c r="M1016" s="210"/>
      <c r="N1016" s="210"/>
      <c r="O1016" s="210"/>
      <c r="P1016" s="210"/>
      <c r="Q1016" s="210"/>
      <c r="R1016" s="210"/>
      <c r="S1016" s="210"/>
      <c r="T1016" s="210"/>
      <c r="U1016" s="210"/>
      <c r="V1016" s="210"/>
      <c r="W1016" s="210"/>
      <c r="X1016" s="210"/>
      <c r="Y1016" s="210"/>
      <c r="Z1016" s="210"/>
      <c r="AA1016" s="210"/>
      <c r="AB1016" s="210"/>
      <c r="AC1016" s="211"/>
      <c r="AD1016" s="37"/>
      <c r="AF1016" s="190" t="s">
        <v>1667</v>
      </c>
      <c r="AG1016" s="190"/>
      <c r="AH1016" s="63">
        <f>IF(X1001=0,0,+X1001/AH1014)</f>
        <v>0.52229618986802895</v>
      </c>
      <c r="AI1016" s="74"/>
      <c r="AJ1016" s="74"/>
      <c r="AK1016" s="74"/>
    </row>
    <row r="1017" spans="1:39" ht="22.5" customHeight="1" x14ac:dyDescent="0.2">
      <c r="A1017" s="35"/>
      <c r="B1017" s="42"/>
      <c r="C1017" s="42"/>
      <c r="D1017" s="42"/>
      <c r="E1017" s="42"/>
      <c r="F1017" s="42"/>
      <c r="H1017" s="1"/>
      <c r="I1017" s="2"/>
      <c r="J1017" s="2"/>
      <c r="K1017" s="37"/>
      <c r="L1017" s="37"/>
      <c r="M1017" s="37"/>
      <c r="N1017" s="37"/>
      <c r="O1017" s="37"/>
      <c r="P1017" s="37"/>
      <c r="Q1017" s="37"/>
      <c r="R1017" s="37"/>
      <c r="S1017" s="37"/>
      <c r="T1017" s="18"/>
      <c r="U1017" s="70"/>
      <c r="V1017" s="37"/>
      <c r="W1017" s="37"/>
      <c r="X1017" s="37"/>
      <c r="Y1017" s="37"/>
      <c r="Z1017" s="37"/>
      <c r="AA1017" s="59"/>
      <c r="AB1017" s="37"/>
      <c r="AC1017" s="37"/>
      <c r="AD1017" s="37"/>
      <c r="AF1017" s="38"/>
      <c r="AG1017" s="38"/>
      <c r="AH1017" s="64"/>
      <c r="AI1017" s="74"/>
      <c r="AJ1017" s="74"/>
      <c r="AK1017" s="74"/>
    </row>
    <row r="1018" spans="1:39" ht="22.5" hidden="1" customHeight="1" x14ac:dyDescent="0.2">
      <c r="A1018" s="35"/>
      <c r="B1018" s="42"/>
      <c r="C1018" s="42"/>
      <c r="D1018" s="42"/>
      <c r="E1018" s="42"/>
      <c r="F1018" s="42"/>
      <c r="H1018" s="1"/>
      <c r="I1018" s="2"/>
      <c r="J1018" s="2"/>
      <c r="K1018" s="37"/>
      <c r="L1018" s="37"/>
      <c r="M1018" s="37"/>
      <c r="N1018" s="37"/>
      <c r="O1018" s="37"/>
      <c r="P1018" s="37"/>
      <c r="Q1018" s="37"/>
      <c r="R1018" s="37"/>
      <c r="S1018" s="37"/>
      <c r="T1018" s="18"/>
      <c r="U1018" s="70"/>
      <c r="V1018" s="37"/>
      <c r="W1018" s="37"/>
      <c r="X1018" s="37"/>
      <c r="Y1018" s="37"/>
      <c r="Z1018" s="37"/>
      <c r="AA1018" s="59"/>
      <c r="AB1018" s="37"/>
      <c r="AC1018" s="37"/>
      <c r="AD1018" s="37"/>
      <c r="AF1018" s="191" t="s">
        <v>1978</v>
      </c>
      <c r="AG1018" s="191"/>
      <c r="AH1018" s="191"/>
      <c r="AI1018" s="74"/>
      <c r="AJ1018" s="74"/>
      <c r="AK1018" s="74"/>
    </row>
    <row r="1019" spans="1:39" ht="22.5" hidden="1" customHeight="1" x14ac:dyDescent="0.2">
      <c r="A1019" s="35"/>
      <c r="B1019" s="42"/>
      <c r="C1019" s="42"/>
      <c r="D1019" s="42"/>
      <c r="E1019" s="42"/>
      <c r="F1019" s="42"/>
      <c r="H1019" s="1"/>
      <c r="I1019" s="2"/>
      <c r="J1019" s="2"/>
      <c r="K1019" s="37"/>
      <c r="L1019" s="37"/>
      <c r="M1019" s="37"/>
      <c r="N1019" s="37"/>
      <c r="O1019" s="37"/>
      <c r="P1019" s="37"/>
      <c r="Q1019" s="37"/>
      <c r="R1019" s="37"/>
      <c r="S1019" s="37"/>
      <c r="T1019" s="18"/>
      <c r="U1019" s="70"/>
      <c r="V1019" s="37"/>
      <c r="W1019" s="37"/>
      <c r="X1019" s="37"/>
      <c r="Y1019" s="37"/>
      <c r="Z1019" s="37"/>
      <c r="AA1019" s="59"/>
      <c r="AB1019" s="37"/>
      <c r="AC1019" s="37"/>
      <c r="AD1019" s="37"/>
      <c r="AF1019" s="191"/>
      <c r="AG1019" s="191"/>
      <c r="AH1019" s="191"/>
      <c r="AI1019" s="74"/>
      <c r="AJ1019" s="74"/>
      <c r="AK1019" s="74"/>
    </row>
    <row r="1020" spans="1:39" ht="22.5" hidden="1" customHeight="1" x14ac:dyDescent="0.2">
      <c r="A1020" s="35"/>
      <c r="B1020" s="42"/>
      <c r="C1020" s="42"/>
      <c r="D1020" s="42"/>
      <c r="E1020" s="42"/>
      <c r="F1020" s="42"/>
      <c r="H1020" s="1"/>
      <c r="I1020" s="2"/>
      <c r="J1020" s="2"/>
      <c r="K1020" s="37"/>
      <c r="L1020" s="37"/>
      <c r="M1020" s="37"/>
      <c r="N1020" s="37"/>
      <c r="O1020" s="37"/>
      <c r="P1020" s="37"/>
      <c r="Q1020" s="37"/>
      <c r="R1020" s="37"/>
      <c r="S1020" s="37"/>
      <c r="T1020" s="18"/>
      <c r="U1020" s="70"/>
      <c r="V1020" s="37"/>
      <c r="W1020" s="37"/>
      <c r="X1020" s="37"/>
      <c r="Y1020" s="37"/>
      <c r="Z1020" s="37"/>
      <c r="AA1020" s="59"/>
      <c r="AB1020" s="37"/>
      <c r="AC1020" s="37"/>
      <c r="AD1020" s="37"/>
      <c r="AF1020" s="190" t="s">
        <v>1</v>
      </c>
      <c r="AG1020" s="190"/>
      <c r="AH1020" s="61">
        <f>SUM(Z2:Z465)</f>
        <v>5064.1428571428705</v>
      </c>
      <c r="AI1020" s="74"/>
      <c r="AJ1020" s="74"/>
      <c r="AK1020" s="74"/>
    </row>
    <row r="1021" spans="1:39" ht="22.5" hidden="1" customHeight="1" x14ac:dyDescent="0.2">
      <c r="A1021" s="35"/>
      <c r="B1021" s="42"/>
      <c r="C1021" s="42"/>
      <c r="D1021" s="42"/>
      <c r="E1021" s="42"/>
      <c r="F1021" s="42"/>
      <c r="H1021" s="1"/>
      <c r="I1021" s="2"/>
      <c r="J1021" s="2"/>
      <c r="K1021" s="37"/>
      <c r="L1021" s="37"/>
      <c r="M1021" s="37"/>
      <c r="N1021" s="37"/>
      <c r="O1021" s="37"/>
      <c r="P1021" s="37"/>
      <c r="Q1021" s="37"/>
      <c r="R1021" s="37"/>
      <c r="S1021" s="37"/>
      <c r="T1021" s="18"/>
      <c r="U1021" s="70"/>
      <c r="V1021" s="37"/>
      <c r="W1021" s="37"/>
      <c r="X1021" s="37"/>
      <c r="Y1021" s="37"/>
      <c r="Z1021" s="37"/>
      <c r="AA1021" s="59"/>
      <c r="AB1021" s="37"/>
      <c r="AC1021" s="37"/>
      <c r="AD1021" s="37"/>
      <c r="AF1021" s="190" t="s">
        <v>2</v>
      </c>
      <c r="AG1021" s="190"/>
      <c r="AH1021" s="61">
        <f>SUM(P2:P465)</f>
        <v>10310.428571428516</v>
      </c>
      <c r="AI1021" s="74"/>
      <c r="AJ1021" s="74"/>
      <c r="AK1021" s="74"/>
    </row>
    <row r="1022" spans="1:39" ht="22.5" hidden="1" customHeight="1" x14ac:dyDescent="0.2">
      <c r="A1022" s="35"/>
      <c r="B1022" s="42"/>
      <c r="C1022" s="42"/>
      <c r="D1022" s="42"/>
      <c r="E1022" s="42"/>
      <c r="F1022" s="42"/>
      <c r="H1022" s="1"/>
      <c r="I1022" s="2"/>
      <c r="J1022" s="2"/>
      <c r="K1022" s="37"/>
      <c r="L1022" s="37"/>
      <c r="M1022" s="37"/>
      <c r="N1022" s="37"/>
      <c r="O1022" s="37"/>
      <c r="P1022" s="37"/>
      <c r="Q1022" s="37"/>
      <c r="R1022" s="37"/>
      <c r="S1022" s="37"/>
      <c r="T1022" s="18"/>
      <c r="U1022" s="70"/>
      <c r="V1022" s="37"/>
      <c r="W1022" s="37"/>
      <c r="X1022" s="37"/>
      <c r="Y1022" s="37"/>
      <c r="Z1022" s="37"/>
      <c r="AA1022" s="59"/>
      <c r="AB1022" s="37"/>
      <c r="AC1022" s="37"/>
      <c r="AD1022" s="37"/>
      <c r="AF1022" s="190" t="s">
        <v>3</v>
      </c>
      <c r="AG1022" s="190"/>
      <c r="AH1022" s="65">
        <f>IF(SUM(Y2:Y465)=0,0,+(SUM(Y2:Y465)/AH1020))</f>
        <v>0.68406471268582802</v>
      </c>
      <c r="AI1022" s="74"/>
      <c r="AJ1022" s="74"/>
      <c r="AK1022" s="74"/>
    </row>
    <row r="1023" spans="1:39" ht="22.5" hidden="1" customHeight="1" x14ac:dyDescent="0.2">
      <c r="A1023" s="35"/>
      <c r="B1023" s="42"/>
      <c r="C1023" s="42"/>
      <c r="D1023" s="42"/>
      <c r="E1023" s="42"/>
      <c r="F1023" s="42"/>
      <c r="H1023" s="1"/>
      <c r="I1023" s="2"/>
      <c r="J1023" s="2"/>
      <c r="K1023" s="37"/>
      <c r="L1023" s="37"/>
      <c r="M1023" s="37"/>
      <c r="N1023" s="37"/>
      <c r="O1023" s="37"/>
      <c r="P1023" s="37"/>
      <c r="Q1023" s="37"/>
      <c r="R1023" s="37"/>
      <c r="S1023" s="37"/>
      <c r="T1023" s="18"/>
      <c r="U1023" s="70"/>
      <c r="V1023" s="37"/>
      <c r="W1023" s="37"/>
      <c r="X1023" s="37"/>
      <c r="Y1023" s="37"/>
      <c r="Z1023" s="37"/>
      <c r="AA1023" s="59"/>
      <c r="AB1023" s="37"/>
      <c r="AC1023" s="37"/>
      <c r="AD1023" s="37"/>
      <c r="AF1023" s="190" t="s">
        <v>1667</v>
      </c>
      <c r="AG1023" s="190"/>
      <c r="AH1023" s="66">
        <f>IF(SUM(X2:X465)=0,0,+(SUM(X2:X465)/AH1021))</f>
        <v>0.33623945242680936</v>
      </c>
      <c r="AI1023" s="74"/>
      <c r="AJ1023" s="74"/>
      <c r="AK1023" s="74"/>
    </row>
    <row r="1024" spans="1:39" ht="22.5" hidden="1" customHeight="1" x14ac:dyDescent="0.2">
      <c r="A1024" s="35"/>
      <c r="B1024" s="42"/>
      <c r="C1024" s="42"/>
      <c r="D1024" s="42"/>
      <c r="E1024" s="42"/>
      <c r="F1024" s="42"/>
      <c r="H1024" s="1"/>
      <c r="I1024" s="2"/>
      <c r="J1024" s="2"/>
      <c r="K1024" s="37"/>
      <c r="L1024" s="37"/>
      <c r="M1024" s="37"/>
      <c r="N1024" s="37"/>
      <c r="O1024" s="37"/>
      <c r="P1024" s="37"/>
      <c r="Q1024" s="37"/>
      <c r="R1024" s="37"/>
      <c r="S1024" s="37"/>
      <c r="T1024" s="18"/>
      <c r="U1024" s="70"/>
      <c r="V1024" s="37"/>
      <c r="W1024" s="37"/>
      <c r="X1024" s="37"/>
      <c r="Y1024" s="37"/>
      <c r="Z1024" s="37"/>
      <c r="AA1024" s="59"/>
      <c r="AB1024" s="37"/>
      <c r="AC1024" s="37"/>
      <c r="AD1024" s="37"/>
      <c r="AF1024" s="38"/>
      <c r="AG1024" s="38"/>
      <c r="AH1024" s="64"/>
      <c r="AI1024" s="74"/>
      <c r="AJ1024" s="74"/>
      <c r="AK1024" s="74"/>
    </row>
    <row r="1025" spans="1:37" ht="22.5" hidden="1" customHeight="1" x14ac:dyDescent="0.2">
      <c r="A1025" s="35"/>
      <c r="B1025" s="42"/>
      <c r="C1025" s="42"/>
      <c r="D1025" s="42"/>
      <c r="E1025" s="42"/>
      <c r="F1025" s="42"/>
      <c r="H1025" s="1"/>
      <c r="I1025" s="2"/>
      <c r="J1025" s="2"/>
      <c r="K1025" s="37"/>
      <c r="L1025" s="37"/>
      <c r="M1025" s="37"/>
      <c r="N1025" s="37"/>
      <c r="O1025" s="37"/>
      <c r="P1025" s="37"/>
      <c r="Q1025" s="37"/>
      <c r="R1025" s="37"/>
      <c r="S1025" s="37"/>
      <c r="T1025" s="18"/>
      <c r="U1025" s="70"/>
      <c r="V1025" s="37"/>
      <c r="W1025" s="37"/>
      <c r="X1025" s="37"/>
      <c r="Y1025" s="37"/>
      <c r="Z1025" s="37"/>
      <c r="AA1025" s="59"/>
      <c r="AB1025" s="37"/>
      <c r="AC1025" s="37"/>
      <c r="AD1025" s="37"/>
      <c r="AF1025" s="191" t="s">
        <v>1979</v>
      </c>
      <c r="AG1025" s="191"/>
      <c r="AH1025" s="191"/>
      <c r="AI1025" s="74"/>
      <c r="AJ1025" s="74"/>
      <c r="AK1025" s="74"/>
    </row>
    <row r="1026" spans="1:37" ht="22.5" hidden="1" customHeight="1" x14ac:dyDescent="0.2">
      <c r="A1026" s="35"/>
      <c r="B1026" s="42"/>
      <c r="C1026" s="42"/>
      <c r="D1026" s="42"/>
      <c r="E1026" s="42"/>
      <c r="F1026" s="42"/>
      <c r="H1026" s="1"/>
      <c r="I1026" s="2"/>
      <c r="J1026" s="2"/>
      <c r="K1026" s="37"/>
      <c r="L1026" s="37"/>
      <c r="M1026" s="37"/>
      <c r="N1026" s="37"/>
      <c r="O1026" s="37"/>
      <c r="P1026" s="37"/>
      <c r="Q1026" s="37"/>
      <c r="R1026" s="37"/>
      <c r="S1026" s="37"/>
      <c r="T1026" s="18"/>
      <c r="U1026" s="70"/>
      <c r="V1026" s="37"/>
      <c r="W1026" s="37"/>
      <c r="X1026" s="37"/>
      <c r="Y1026" s="37"/>
      <c r="Z1026" s="37"/>
      <c r="AA1026" s="59"/>
      <c r="AB1026" s="37"/>
      <c r="AC1026" s="37"/>
      <c r="AD1026" s="37"/>
      <c r="AF1026" s="191"/>
      <c r="AG1026" s="191"/>
      <c r="AH1026" s="191"/>
      <c r="AI1026" s="74"/>
      <c r="AJ1026" s="74"/>
      <c r="AK1026" s="74"/>
    </row>
    <row r="1027" spans="1:37" ht="22.5" hidden="1" customHeight="1" x14ac:dyDescent="0.2">
      <c r="A1027" s="35"/>
      <c r="B1027" s="42"/>
      <c r="C1027" s="42"/>
      <c r="D1027" s="42"/>
      <c r="E1027" s="42"/>
      <c r="F1027" s="42"/>
      <c r="H1027" s="1"/>
      <c r="I1027" s="2"/>
      <c r="J1027" s="2"/>
      <c r="K1027" s="37"/>
      <c r="L1027" s="37"/>
      <c r="M1027" s="37"/>
      <c r="N1027" s="37"/>
      <c r="O1027" s="37"/>
      <c r="P1027" s="37"/>
      <c r="Q1027" s="37"/>
      <c r="R1027" s="37"/>
      <c r="S1027" s="37"/>
      <c r="T1027" s="18"/>
      <c r="U1027" s="70"/>
      <c r="V1027" s="37"/>
      <c r="W1027" s="37"/>
      <c r="X1027" s="37"/>
      <c r="Y1027" s="37"/>
      <c r="Z1027" s="37"/>
      <c r="AA1027" s="59"/>
      <c r="AB1027" s="37"/>
      <c r="AC1027" s="37"/>
      <c r="AD1027" s="37"/>
      <c r="AF1027" s="190" t="s">
        <v>1</v>
      </c>
      <c r="AG1027" s="190"/>
      <c r="AH1027" s="61">
        <f>SUM(Z466:Z492)</f>
        <v>479.85714285714278</v>
      </c>
      <c r="AI1027" s="74"/>
      <c r="AJ1027" s="74"/>
      <c r="AK1027" s="74"/>
    </row>
    <row r="1028" spans="1:37" ht="22.5" hidden="1" customHeight="1" x14ac:dyDescent="0.2">
      <c r="A1028" s="35"/>
      <c r="B1028" s="42"/>
      <c r="C1028" s="42"/>
      <c r="D1028" s="42"/>
      <c r="E1028" s="42"/>
      <c r="F1028" s="42"/>
      <c r="H1028" s="1"/>
      <c r="I1028" s="2"/>
      <c r="J1028" s="2"/>
      <c r="K1028" s="37"/>
      <c r="L1028" s="37"/>
      <c r="M1028" s="37"/>
      <c r="N1028" s="37"/>
      <c r="O1028" s="37"/>
      <c r="P1028" s="37"/>
      <c r="Q1028" s="37"/>
      <c r="R1028" s="37"/>
      <c r="S1028" s="37"/>
      <c r="T1028" s="18"/>
      <c r="U1028" s="70"/>
      <c r="V1028" s="37"/>
      <c r="W1028" s="37"/>
      <c r="X1028" s="37"/>
      <c r="Y1028" s="37"/>
      <c r="Z1028" s="37"/>
      <c r="AA1028" s="59"/>
      <c r="AB1028" s="37"/>
      <c r="AC1028" s="37"/>
      <c r="AD1028" s="37"/>
      <c r="AF1028" s="190" t="s">
        <v>2</v>
      </c>
      <c r="AG1028" s="190"/>
      <c r="AH1028" s="61">
        <f>SUM(P466:P492)</f>
        <v>569</v>
      </c>
      <c r="AI1028" s="74"/>
      <c r="AJ1028" s="74"/>
      <c r="AK1028" s="74"/>
    </row>
    <row r="1029" spans="1:37" ht="22.5" hidden="1" customHeight="1" x14ac:dyDescent="0.2">
      <c r="A1029" s="35"/>
      <c r="B1029" s="42"/>
      <c r="C1029" s="42"/>
      <c r="D1029" s="42"/>
      <c r="E1029" s="42"/>
      <c r="F1029" s="42"/>
      <c r="H1029" s="1"/>
      <c r="I1029" s="2"/>
      <c r="J1029" s="2"/>
      <c r="K1029" s="37"/>
      <c r="L1029" s="37"/>
      <c r="M1029" s="37"/>
      <c r="N1029" s="37"/>
      <c r="O1029" s="37"/>
      <c r="P1029" s="37"/>
      <c r="Q1029" s="37"/>
      <c r="R1029" s="37"/>
      <c r="S1029" s="37"/>
      <c r="T1029" s="18"/>
      <c r="U1029" s="70"/>
      <c r="V1029" s="37"/>
      <c r="W1029" s="37"/>
      <c r="X1029" s="37"/>
      <c r="Y1029" s="37"/>
      <c r="Z1029" s="37"/>
      <c r="AA1029" s="59"/>
      <c r="AB1029" s="37"/>
      <c r="AC1029" s="37"/>
      <c r="AD1029" s="37"/>
      <c r="AF1029" s="190" t="s">
        <v>3</v>
      </c>
      <c r="AG1029" s="190"/>
      <c r="AH1029" s="65">
        <f>IF(SUM(Y466:Y492)=0,0,+(SUM(Y466:Y492)/AH1027))</f>
        <v>0.85516522774635306</v>
      </c>
      <c r="AI1029" s="74"/>
      <c r="AJ1029" s="74"/>
      <c r="AK1029" s="74"/>
    </row>
    <row r="1030" spans="1:37" ht="22.5" hidden="1" customHeight="1" x14ac:dyDescent="0.2">
      <c r="A1030" s="35"/>
      <c r="B1030" s="42"/>
      <c r="C1030" s="42"/>
      <c r="D1030" s="42"/>
      <c r="E1030" s="42"/>
      <c r="F1030" s="42"/>
      <c r="H1030" s="1"/>
      <c r="I1030" s="2"/>
      <c r="J1030" s="2"/>
      <c r="K1030" s="37"/>
      <c r="L1030" s="37"/>
      <c r="M1030" s="37"/>
      <c r="N1030" s="37"/>
      <c r="O1030" s="37"/>
      <c r="P1030" s="37"/>
      <c r="Q1030" s="37"/>
      <c r="R1030" s="37"/>
      <c r="S1030" s="37"/>
      <c r="T1030" s="18"/>
      <c r="U1030" s="70"/>
      <c r="V1030" s="37"/>
      <c r="W1030" s="37"/>
      <c r="X1030" s="37"/>
      <c r="Y1030" s="37"/>
      <c r="Z1030" s="37"/>
      <c r="AA1030" s="59"/>
      <c r="AB1030" s="37"/>
      <c r="AC1030" s="37"/>
      <c r="AD1030" s="37"/>
      <c r="AF1030" s="190" t="s">
        <v>1667</v>
      </c>
      <c r="AG1030" s="190"/>
      <c r="AH1030" s="66">
        <f>IF(SUM(X466:X492)=0,0,+(SUM(X466:X492)/AH1028))</f>
        <v>0.75252322370072799</v>
      </c>
      <c r="AI1030" s="74"/>
      <c r="AJ1030" s="74"/>
      <c r="AK1030" s="74"/>
    </row>
    <row r="1031" spans="1:37" ht="22.5" hidden="1" customHeight="1" x14ac:dyDescent="0.2">
      <c r="A1031" s="35"/>
      <c r="B1031" s="42"/>
      <c r="C1031" s="42"/>
      <c r="D1031" s="42"/>
      <c r="E1031" s="42"/>
      <c r="F1031" s="42"/>
      <c r="H1031" s="1"/>
      <c r="I1031" s="2"/>
      <c r="J1031" s="2"/>
      <c r="K1031" s="37"/>
      <c r="L1031" s="37"/>
      <c r="M1031" s="37"/>
      <c r="N1031" s="37"/>
      <c r="O1031" s="37"/>
      <c r="P1031" s="37"/>
      <c r="Q1031" s="37"/>
      <c r="R1031" s="37"/>
      <c r="S1031" s="37"/>
      <c r="T1031" s="18"/>
      <c r="U1031" s="70"/>
      <c r="V1031" s="37"/>
      <c r="W1031" s="37"/>
      <c r="X1031" s="37"/>
      <c r="Y1031" s="37"/>
      <c r="Z1031" s="37"/>
      <c r="AA1031" s="59"/>
      <c r="AB1031" s="37"/>
      <c r="AC1031" s="37"/>
      <c r="AD1031" s="37"/>
      <c r="AF1031" s="38"/>
      <c r="AG1031" s="38"/>
      <c r="AH1031" s="64"/>
      <c r="AI1031" s="74"/>
      <c r="AJ1031" s="74"/>
      <c r="AK1031" s="74"/>
    </row>
    <row r="1032" spans="1:37" ht="22.5" hidden="1" customHeight="1" x14ac:dyDescent="0.2">
      <c r="A1032" s="35"/>
      <c r="B1032" s="42"/>
      <c r="C1032" s="42"/>
      <c r="D1032" s="42"/>
      <c r="E1032" s="42"/>
      <c r="F1032" s="42"/>
      <c r="H1032" s="1"/>
      <c r="I1032" s="2"/>
      <c r="J1032" s="2"/>
      <c r="K1032" s="37"/>
      <c r="L1032" s="37"/>
      <c r="M1032" s="37"/>
      <c r="N1032" s="37"/>
      <c r="O1032" s="37"/>
      <c r="P1032" s="37"/>
      <c r="Q1032" s="37"/>
      <c r="R1032" s="37"/>
      <c r="S1032" s="37"/>
      <c r="T1032" s="18"/>
      <c r="U1032" s="70"/>
      <c r="V1032" s="37"/>
      <c r="W1032" s="37"/>
      <c r="X1032" s="37"/>
      <c r="Y1032" s="37"/>
      <c r="Z1032" s="37"/>
      <c r="AA1032" s="59"/>
      <c r="AB1032" s="37"/>
      <c r="AC1032" s="37"/>
      <c r="AD1032" s="37"/>
      <c r="AF1032" s="191" t="s">
        <v>1980</v>
      </c>
      <c r="AG1032" s="191"/>
      <c r="AH1032" s="191"/>
      <c r="AI1032" s="74"/>
      <c r="AJ1032" s="74"/>
      <c r="AK1032" s="74"/>
    </row>
    <row r="1033" spans="1:37" ht="22.5" hidden="1" customHeight="1" x14ac:dyDescent="0.2">
      <c r="A1033" s="35"/>
      <c r="B1033" s="42"/>
      <c r="C1033" s="42"/>
      <c r="D1033" s="42"/>
      <c r="E1033" s="42"/>
      <c r="F1033" s="42"/>
      <c r="H1033" s="1"/>
      <c r="I1033" s="2"/>
      <c r="J1033" s="2"/>
      <c r="K1033" s="37"/>
      <c r="L1033" s="37"/>
      <c r="M1033" s="37"/>
      <c r="N1033" s="37"/>
      <c r="O1033" s="37"/>
      <c r="P1033" s="37"/>
      <c r="Q1033" s="37"/>
      <c r="R1033" s="37"/>
      <c r="S1033" s="37"/>
      <c r="T1033" s="18"/>
      <c r="U1033" s="70"/>
      <c r="V1033" s="37"/>
      <c r="W1033" s="37"/>
      <c r="X1033" s="37"/>
      <c r="Y1033" s="37"/>
      <c r="Z1033" s="37"/>
      <c r="AA1033" s="59"/>
      <c r="AB1033" s="37"/>
      <c r="AC1033" s="37"/>
      <c r="AD1033" s="37"/>
      <c r="AF1033" s="191"/>
      <c r="AG1033" s="191"/>
      <c r="AH1033" s="191"/>
      <c r="AI1033" s="74"/>
      <c r="AJ1033" s="74"/>
      <c r="AK1033" s="74"/>
    </row>
    <row r="1034" spans="1:37" ht="22.5" hidden="1" customHeight="1" x14ac:dyDescent="0.2">
      <c r="A1034" s="35"/>
      <c r="B1034" s="42"/>
      <c r="C1034" s="42"/>
      <c r="D1034" s="42"/>
      <c r="E1034" s="42"/>
      <c r="F1034" s="42"/>
      <c r="H1034" s="1"/>
      <c r="I1034" s="2"/>
      <c r="J1034" s="2"/>
      <c r="K1034" s="37"/>
      <c r="L1034" s="37"/>
      <c r="M1034" s="37"/>
      <c r="N1034" s="37"/>
      <c r="O1034" s="37"/>
      <c r="P1034" s="37"/>
      <c r="Q1034" s="37"/>
      <c r="R1034" s="37"/>
      <c r="S1034" s="37"/>
      <c r="T1034" s="18"/>
      <c r="U1034" s="70"/>
      <c r="V1034" s="37"/>
      <c r="W1034" s="37"/>
      <c r="X1034" s="37"/>
      <c r="Y1034" s="37"/>
      <c r="Z1034" s="37"/>
      <c r="AA1034" s="59"/>
      <c r="AB1034" s="37"/>
      <c r="AC1034" s="37"/>
      <c r="AD1034" s="37"/>
      <c r="AF1034" s="190" t="s">
        <v>1</v>
      </c>
      <c r="AG1034" s="190"/>
      <c r="AH1034" s="61">
        <f>SUM(Z493:Z497)</f>
        <v>73.714285714285722</v>
      </c>
      <c r="AI1034" s="74"/>
      <c r="AJ1034" s="74"/>
      <c r="AK1034" s="74"/>
    </row>
    <row r="1035" spans="1:37" ht="22.5" hidden="1" customHeight="1" x14ac:dyDescent="0.2">
      <c r="A1035" s="35"/>
      <c r="B1035" s="42"/>
      <c r="C1035" s="42"/>
      <c r="D1035" s="42"/>
      <c r="E1035" s="42"/>
      <c r="F1035" s="42"/>
      <c r="H1035" s="1"/>
      <c r="I1035" s="2"/>
      <c r="J1035" s="2"/>
      <c r="K1035" s="37"/>
      <c r="L1035" s="37"/>
      <c r="M1035" s="37"/>
      <c r="N1035" s="37"/>
      <c r="O1035" s="37"/>
      <c r="P1035" s="37"/>
      <c r="Q1035" s="37"/>
      <c r="R1035" s="37"/>
      <c r="S1035" s="37"/>
      <c r="T1035" s="18"/>
      <c r="U1035" s="70"/>
      <c r="V1035" s="37"/>
      <c r="W1035" s="37"/>
      <c r="X1035" s="37"/>
      <c r="Y1035" s="37"/>
      <c r="Z1035" s="37"/>
      <c r="AA1035" s="59"/>
      <c r="AB1035" s="37"/>
      <c r="AC1035" s="37"/>
      <c r="AD1035" s="37"/>
      <c r="AF1035" s="190" t="s">
        <v>2</v>
      </c>
      <c r="AG1035" s="190"/>
      <c r="AH1035" s="61">
        <f>SUM(P493:P497)</f>
        <v>73.714285714285722</v>
      </c>
      <c r="AI1035" s="74"/>
      <c r="AJ1035" s="74"/>
      <c r="AK1035" s="74"/>
    </row>
    <row r="1036" spans="1:37" ht="22.5" hidden="1" customHeight="1" x14ac:dyDescent="0.2">
      <c r="A1036" s="35"/>
      <c r="B1036" s="42"/>
      <c r="C1036" s="42"/>
      <c r="D1036" s="42"/>
      <c r="E1036" s="42"/>
      <c r="F1036" s="42"/>
      <c r="H1036" s="1"/>
      <c r="I1036" s="2"/>
      <c r="J1036" s="2"/>
      <c r="K1036" s="37"/>
      <c r="L1036" s="37"/>
      <c r="M1036" s="37"/>
      <c r="N1036" s="37"/>
      <c r="O1036" s="37"/>
      <c r="P1036" s="37"/>
      <c r="Q1036" s="37"/>
      <c r="R1036" s="37"/>
      <c r="S1036" s="37"/>
      <c r="T1036" s="18"/>
      <c r="U1036" s="70"/>
      <c r="V1036" s="37"/>
      <c r="W1036" s="37"/>
      <c r="X1036" s="37"/>
      <c r="Y1036" s="37"/>
      <c r="Z1036" s="37"/>
      <c r="AA1036" s="59"/>
      <c r="AB1036" s="37"/>
      <c r="AC1036" s="37"/>
      <c r="AD1036" s="37"/>
      <c r="AF1036" s="190" t="s">
        <v>3</v>
      </c>
      <c r="AG1036" s="190"/>
      <c r="AH1036" s="65">
        <f>IF(SUM(Y493:Y497)=0,0,+(SUM(Y493:Y497)/AH1034))</f>
        <v>1</v>
      </c>
      <c r="AI1036" s="74"/>
      <c r="AJ1036" s="74"/>
      <c r="AK1036" s="74"/>
    </row>
    <row r="1037" spans="1:37" ht="22.5" hidden="1" customHeight="1" x14ac:dyDescent="0.2">
      <c r="A1037" s="35"/>
      <c r="B1037" s="42"/>
      <c r="C1037" s="42"/>
      <c r="D1037" s="42"/>
      <c r="E1037" s="42"/>
      <c r="F1037" s="42"/>
      <c r="H1037" s="1"/>
      <c r="I1037" s="2"/>
      <c r="J1037" s="2"/>
      <c r="K1037" s="37"/>
      <c r="L1037" s="37"/>
      <c r="M1037" s="37"/>
      <c r="N1037" s="37"/>
      <c r="O1037" s="37"/>
      <c r="P1037" s="37"/>
      <c r="Q1037" s="37"/>
      <c r="R1037" s="37"/>
      <c r="S1037" s="37"/>
      <c r="T1037" s="18"/>
      <c r="U1037" s="70"/>
      <c r="V1037" s="37"/>
      <c r="W1037" s="37"/>
      <c r="X1037" s="37"/>
      <c r="Y1037" s="37"/>
      <c r="Z1037" s="37"/>
      <c r="AA1037" s="59"/>
      <c r="AB1037" s="37"/>
      <c r="AC1037" s="37"/>
      <c r="AD1037" s="37"/>
      <c r="AF1037" s="190" t="s">
        <v>1667</v>
      </c>
      <c r="AG1037" s="190"/>
      <c r="AH1037" s="66">
        <f>IF(SUM(X493:X497)=0,0,+(SUM(X493:X497)/AH1035))</f>
        <v>1</v>
      </c>
      <c r="AI1037" s="74"/>
      <c r="AJ1037" s="74"/>
      <c r="AK1037" s="74"/>
    </row>
    <row r="1038" spans="1:37" ht="22.5" hidden="1" customHeight="1" x14ac:dyDescent="0.2">
      <c r="A1038" s="35"/>
      <c r="B1038" s="42"/>
      <c r="C1038" s="42"/>
      <c r="D1038" s="42"/>
      <c r="E1038" s="42"/>
      <c r="F1038" s="42"/>
      <c r="H1038" s="1"/>
      <c r="I1038" s="2"/>
      <c r="J1038" s="2"/>
      <c r="K1038" s="37"/>
      <c r="L1038" s="37"/>
      <c r="M1038" s="37"/>
      <c r="N1038" s="37"/>
      <c r="O1038" s="37"/>
      <c r="P1038" s="37"/>
      <c r="Q1038" s="37"/>
      <c r="R1038" s="37"/>
      <c r="S1038" s="37"/>
      <c r="T1038" s="18"/>
      <c r="U1038" s="70"/>
      <c r="V1038" s="37"/>
      <c r="W1038" s="37"/>
      <c r="X1038" s="37"/>
      <c r="Y1038" s="37"/>
      <c r="Z1038" s="37"/>
      <c r="AA1038" s="59"/>
      <c r="AB1038" s="37"/>
      <c r="AC1038" s="37"/>
      <c r="AD1038" s="37"/>
      <c r="AF1038" s="38"/>
      <c r="AG1038" s="38"/>
      <c r="AH1038" s="64"/>
      <c r="AI1038" s="74"/>
      <c r="AJ1038" s="74"/>
      <c r="AK1038" s="74"/>
    </row>
    <row r="1039" spans="1:37" ht="22.5" hidden="1" customHeight="1" x14ac:dyDescent="0.2">
      <c r="A1039" s="35"/>
      <c r="B1039" s="42"/>
      <c r="C1039" s="42"/>
      <c r="D1039" s="42"/>
      <c r="E1039" s="42"/>
      <c r="F1039" s="42"/>
      <c r="H1039" s="1"/>
      <c r="I1039" s="2"/>
      <c r="J1039" s="2"/>
      <c r="K1039" s="37"/>
      <c r="L1039" s="37"/>
      <c r="M1039" s="37"/>
      <c r="N1039" s="37"/>
      <c r="O1039" s="37"/>
      <c r="P1039" s="37"/>
      <c r="Q1039" s="37"/>
      <c r="R1039" s="37"/>
      <c r="S1039" s="37"/>
      <c r="T1039" s="18"/>
      <c r="U1039" s="70"/>
      <c r="V1039" s="37"/>
      <c r="W1039" s="37"/>
      <c r="X1039" s="37"/>
      <c r="Y1039" s="37"/>
      <c r="Z1039" s="37"/>
      <c r="AA1039" s="59"/>
      <c r="AB1039" s="37"/>
      <c r="AC1039" s="37"/>
      <c r="AD1039" s="37"/>
      <c r="AF1039" s="191" t="s">
        <v>1699</v>
      </c>
      <c r="AG1039" s="191"/>
      <c r="AH1039" s="191"/>
      <c r="AI1039" s="74"/>
      <c r="AJ1039" s="74"/>
      <c r="AK1039" s="74"/>
    </row>
    <row r="1040" spans="1:37" ht="22.5" hidden="1" customHeight="1" x14ac:dyDescent="0.2">
      <c r="A1040" s="35"/>
      <c r="B1040" s="42"/>
      <c r="C1040" s="42"/>
      <c r="D1040" s="42"/>
      <c r="E1040" s="42"/>
      <c r="F1040" s="42"/>
      <c r="H1040" s="1"/>
      <c r="I1040" s="2"/>
      <c r="J1040" s="2"/>
      <c r="K1040" s="37"/>
      <c r="L1040" s="37"/>
      <c r="M1040" s="37"/>
      <c r="N1040" s="37"/>
      <c r="O1040" s="37"/>
      <c r="P1040" s="37"/>
      <c r="Q1040" s="37"/>
      <c r="R1040" s="37"/>
      <c r="S1040" s="37"/>
      <c r="T1040" s="18"/>
      <c r="U1040" s="70"/>
      <c r="V1040" s="37"/>
      <c r="W1040" s="37"/>
      <c r="X1040" s="37"/>
      <c r="Y1040" s="37"/>
      <c r="Z1040" s="37"/>
      <c r="AA1040" s="59"/>
      <c r="AB1040" s="37"/>
      <c r="AC1040" s="37"/>
      <c r="AD1040" s="37"/>
      <c r="AF1040" s="191"/>
      <c r="AG1040" s="191"/>
      <c r="AH1040" s="191"/>
      <c r="AI1040" s="74"/>
      <c r="AJ1040" s="74"/>
      <c r="AK1040" s="74"/>
    </row>
    <row r="1041" spans="1:37" ht="22.5" hidden="1" customHeight="1" x14ac:dyDescent="0.2">
      <c r="A1041" s="35"/>
      <c r="B1041" s="42"/>
      <c r="C1041" s="42"/>
      <c r="D1041" s="42"/>
      <c r="E1041" s="42"/>
      <c r="F1041" s="42"/>
      <c r="H1041" s="1"/>
      <c r="I1041" s="2"/>
      <c r="J1041" s="2"/>
      <c r="K1041" s="37"/>
      <c r="L1041" s="37"/>
      <c r="M1041" s="37"/>
      <c r="N1041" s="37"/>
      <c r="O1041" s="37"/>
      <c r="P1041" s="37"/>
      <c r="Q1041" s="37"/>
      <c r="R1041" s="37"/>
      <c r="S1041" s="37"/>
      <c r="T1041" s="18"/>
      <c r="U1041" s="70"/>
      <c r="V1041" s="37"/>
      <c r="W1041" s="37"/>
      <c r="X1041" s="37"/>
      <c r="Y1041" s="37"/>
      <c r="Z1041" s="37"/>
      <c r="AA1041" s="59"/>
      <c r="AB1041" s="37"/>
      <c r="AC1041" s="37"/>
      <c r="AD1041" s="37"/>
      <c r="AF1041" s="190" t="s">
        <v>1</v>
      </c>
      <c r="AG1041" s="190"/>
      <c r="AH1041" s="61">
        <f>SUM(Z498:Z502)</f>
        <v>89.285714285714292</v>
      </c>
      <c r="AI1041" s="74"/>
      <c r="AJ1041" s="74"/>
      <c r="AK1041" s="74"/>
    </row>
    <row r="1042" spans="1:37" ht="22.5" hidden="1" customHeight="1" x14ac:dyDescent="0.2">
      <c r="A1042" s="35"/>
      <c r="B1042" s="42"/>
      <c r="C1042" s="42"/>
      <c r="D1042" s="42"/>
      <c r="E1042" s="42"/>
      <c r="F1042" s="42"/>
      <c r="H1042" s="1"/>
      <c r="I1042" s="2"/>
      <c r="J1042" s="2"/>
      <c r="K1042" s="37"/>
      <c r="L1042" s="37"/>
      <c r="M1042" s="37"/>
      <c r="N1042" s="37"/>
      <c r="O1042" s="37"/>
      <c r="P1042" s="37"/>
      <c r="Q1042" s="37"/>
      <c r="R1042" s="37"/>
      <c r="S1042" s="37"/>
      <c r="T1042" s="18"/>
      <c r="U1042" s="70"/>
      <c r="V1042" s="37"/>
      <c r="W1042" s="37"/>
      <c r="X1042" s="37"/>
      <c r="Y1042" s="37"/>
      <c r="Z1042" s="37"/>
      <c r="AA1042" s="59"/>
      <c r="AB1042" s="37"/>
      <c r="AC1042" s="37"/>
      <c r="AD1042" s="37"/>
      <c r="AF1042" s="190" t="s">
        <v>2</v>
      </c>
      <c r="AG1042" s="190"/>
      <c r="AH1042" s="61">
        <f>SUM(P498:P502)</f>
        <v>89.285714285714292</v>
      </c>
      <c r="AI1042" s="74"/>
      <c r="AJ1042" s="74"/>
      <c r="AK1042" s="74"/>
    </row>
    <row r="1043" spans="1:37" ht="22.5" hidden="1" customHeight="1" x14ac:dyDescent="0.2">
      <c r="A1043" s="35"/>
      <c r="B1043" s="42"/>
      <c r="C1043" s="42"/>
      <c r="D1043" s="42"/>
      <c r="E1043" s="42"/>
      <c r="F1043" s="42"/>
      <c r="H1043" s="1"/>
      <c r="I1043" s="2"/>
      <c r="J1043" s="2"/>
      <c r="K1043" s="37"/>
      <c r="L1043" s="37"/>
      <c r="M1043" s="37"/>
      <c r="N1043" s="37"/>
      <c r="O1043" s="37"/>
      <c r="P1043" s="37"/>
      <c r="Q1043" s="37"/>
      <c r="R1043" s="37"/>
      <c r="S1043" s="37"/>
      <c r="T1043" s="18"/>
      <c r="U1043" s="70"/>
      <c r="V1043" s="37"/>
      <c r="W1043" s="37"/>
      <c r="X1043" s="37"/>
      <c r="Y1043" s="37"/>
      <c r="Z1043" s="37"/>
      <c r="AA1043" s="59"/>
      <c r="AB1043" s="37"/>
      <c r="AC1043" s="37"/>
      <c r="AD1043" s="37"/>
      <c r="AF1043" s="190" t="s">
        <v>3</v>
      </c>
      <c r="AG1043" s="190"/>
      <c r="AH1043" s="65">
        <f>IF(SUM(Y498:Y502)=0,0,+(SUM(Y498:Y502)/AH1041))</f>
        <v>0.75679999999999992</v>
      </c>
      <c r="AI1043" s="74"/>
      <c r="AJ1043" s="74"/>
      <c r="AK1043" s="74"/>
    </row>
    <row r="1044" spans="1:37" ht="22.5" hidden="1" customHeight="1" x14ac:dyDescent="0.2">
      <c r="A1044" s="35"/>
      <c r="B1044" s="42"/>
      <c r="C1044" s="42"/>
      <c r="D1044" s="42"/>
      <c r="E1044" s="42"/>
      <c r="F1044" s="42"/>
      <c r="H1044" s="1"/>
      <c r="I1044" s="2"/>
      <c r="J1044" s="2"/>
      <c r="K1044" s="37"/>
      <c r="L1044" s="37"/>
      <c r="M1044" s="37"/>
      <c r="N1044" s="37"/>
      <c r="O1044" s="37"/>
      <c r="P1044" s="37"/>
      <c r="Q1044" s="37"/>
      <c r="R1044" s="37"/>
      <c r="S1044" s="37"/>
      <c r="T1044" s="18"/>
      <c r="U1044" s="70"/>
      <c r="V1044" s="37"/>
      <c r="W1044" s="37"/>
      <c r="X1044" s="37"/>
      <c r="Y1044" s="37"/>
      <c r="Z1044" s="37"/>
      <c r="AA1044" s="59"/>
      <c r="AB1044" s="37"/>
      <c r="AC1044" s="37"/>
      <c r="AD1044" s="37"/>
      <c r="AF1044" s="190" t="s">
        <v>1667</v>
      </c>
      <c r="AG1044" s="190"/>
      <c r="AH1044" s="66">
        <f>IF(SUM(X498:X502)=0,0,+(SUM(X498:X502)/AH1042))</f>
        <v>0.75679999999999992</v>
      </c>
      <c r="AI1044" s="74"/>
      <c r="AJ1044" s="74"/>
      <c r="AK1044" s="74"/>
    </row>
    <row r="1045" spans="1:37" ht="22.5" hidden="1" customHeight="1" x14ac:dyDescent="0.2">
      <c r="A1045" s="35"/>
      <c r="B1045" s="42"/>
      <c r="C1045" s="42"/>
      <c r="D1045" s="42"/>
      <c r="E1045" s="42"/>
      <c r="F1045" s="42"/>
      <c r="H1045" s="1"/>
      <c r="I1045" s="2"/>
      <c r="J1045" s="2"/>
      <c r="K1045" s="37"/>
      <c r="L1045" s="37"/>
      <c r="M1045" s="37"/>
      <c r="N1045" s="37"/>
      <c r="O1045" s="37"/>
      <c r="P1045" s="37"/>
      <c r="Q1045" s="37"/>
      <c r="R1045" s="37"/>
      <c r="S1045" s="37"/>
      <c r="T1045" s="18"/>
      <c r="U1045" s="70"/>
      <c r="V1045" s="37"/>
      <c r="W1045" s="37"/>
      <c r="X1045" s="37"/>
      <c r="Y1045" s="37"/>
      <c r="Z1045" s="37"/>
      <c r="AA1045" s="59"/>
      <c r="AB1045" s="37"/>
      <c r="AC1045" s="37"/>
      <c r="AD1045" s="37"/>
      <c r="AF1045" s="38"/>
      <c r="AG1045" s="38"/>
      <c r="AH1045" s="64"/>
      <c r="AI1045" s="74"/>
      <c r="AJ1045" s="74"/>
      <c r="AK1045" s="74"/>
    </row>
    <row r="1046" spans="1:37" ht="22.5" hidden="1" customHeight="1" x14ac:dyDescent="0.2">
      <c r="A1046" s="35"/>
      <c r="B1046" s="42"/>
      <c r="C1046" s="42"/>
      <c r="D1046" s="42"/>
      <c r="E1046" s="42"/>
      <c r="F1046" s="42"/>
      <c r="H1046" s="1"/>
      <c r="I1046" s="2"/>
      <c r="J1046" s="2"/>
      <c r="K1046" s="37"/>
      <c r="L1046" s="37"/>
      <c r="M1046" s="37"/>
      <c r="N1046" s="37"/>
      <c r="O1046" s="37"/>
      <c r="P1046" s="37"/>
      <c r="Q1046" s="37"/>
      <c r="R1046" s="37"/>
      <c r="S1046" s="37"/>
      <c r="T1046" s="18"/>
      <c r="U1046" s="70"/>
      <c r="V1046" s="37"/>
      <c r="W1046" s="37"/>
      <c r="X1046" s="37"/>
      <c r="Y1046" s="37"/>
      <c r="Z1046" s="37"/>
      <c r="AA1046" s="59"/>
      <c r="AB1046" s="37"/>
      <c r="AC1046" s="37"/>
      <c r="AD1046" s="37"/>
      <c r="AF1046" s="191" t="s">
        <v>1682</v>
      </c>
      <c r="AG1046" s="191"/>
      <c r="AH1046" s="191"/>
      <c r="AI1046" s="74"/>
      <c r="AJ1046" s="74"/>
      <c r="AK1046" s="74"/>
    </row>
    <row r="1047" spans="1:37" ht="22.5" hidden="1" customHeight="1" x14ac:dyDescent="0.2">
      <c r="A1047" s="35"/>
      <c r="B1047" s="42"/>
      <c r="C1047" s="42"/>
      <c r="D1047" s="42"/>
      <c r="E1047" s="42"/>
      <c r="F1047" s="42"/>
      <c r="H1047" s="1"/>
      <c r="I1047" s="2"/>
      <c r="J1047" s="2"/>
      <c r="K1047" s="37"/>
      <c r="L1047" s="37"/>
      <c r="M1047" s="37"/>
      <c r="N1047" s="37"/>
      <c r="O1047" s="37"/>
      <c r="P1047" s="37"/>
      <c r="Q1047" s="37"/>
      <c r="R1047" s="37"/>
      <c r="S1047" s="37"/>
      <c r="T1047" s="18"/>
      <c r="U1047" s="70"/>
      <c r="V1047" s="37"/>
      <c r="W1047" s="37"/>
      <c r="X1047" s="37"/>
      <c r="Y1047" s="37"/>
      <c r="Z1047" s="37"/>
      <c r="AA1047" s="59"/>
      <c r="AB1047" s="37"/>
      <c r="AC1047" s="37"/>
      <c r="AD1047" s="37"/>
      <c r="AF1047" s="191"/>
      <c r="AG1047" s="191"/>
      <c r="AH1047" s="191"/>
      <c r="AI1047" s="74"/>
      <c r="AJ1047" s="74"/>
      <c r="AK1047" s="74"/>
    </row>
    <row r="1048" spans="1:37" ht="22.5" hidden="1" customHeight="1" x14ac:dyDescent="0.2">
      <c r="A1048" s="35"/>
      <c r="B1048" s="42"/>
      <c r="C1048" s="42"/>
      <c r="D1048" s="42"/>
      <c r="E1048" s="42"/>
      <c r="F1048" s="42"/>
      <c r="H1048" s="1"/>
      <c r="I1048" s="2"/>
      <c r="J1048" s="2"/>
      <c r="K1048" s="37"/>
      <c r="L1048" s="37"/>
      <c r="M1048" s="37"/>
      <c r="N1048" s="37"/>
      <c r="O1048" s="37"/>
      <c r="P1048" s="37"/>
      <c r="Q1048" s="37"/>
      <c r="R1048" s="37"/>
      <c r="S1048" s="37"/>
      <c r="T1048" s="18"/>
      <c r="U1048" s="70"/>
      <c r="V1048" s="37"/>
      <c r="W1048" s="37"/>
      <c r="X1048" s="37"/>
      <c r="Y1048" s="37"/>
      <c r="Z1048" s="37"/>
      <c r="AA1048" s="59"/>
      <c r="AB1048" s="37"/>
      <c r="AC1048" s="37"/>
      <c r="AD1048" s="37"/>
      <c r="AF1048" s="190" t="s">
        <v>1</v>
      </c>
      <c r="AG1048" s="190"/>
      <c r="AH1048" s="61">
        <f>SUM(Z503:Z506)</f>
        <v>50.142857142857146</v>
      </c>
      <c r="AI1048" s="74"/>
      <c r="AJ1048" s="74"/>
      <c r="AK1048" s="74"/>
    </row>
    <row r="1049" spans="1:37" ht="22.5" hidden="1" customHeight="1" x14ac:dyDescent="0.2">
      <c r="A1049" s="35"/>
      <c r="B1049" s="42"/>
      <c r="C1049" s="42"/>
      <c r="D1049" s="42"/>
      <c r="E1049" s="42"/>
      <c r="F1049" s="42"/>
      <c r="H1049" s="1"/>
      <c r="I1049" s="2"/>
      <c r="J1049" s="2"/>
      <c r="K1049" s="37"/>
      <c r="L1049" s="37"/>
      <c r="M1049" s="37"/>
      <c r="N1049" s="37"/>
      <c r="O1049" s="37"/>
      <c r="P1049" s="37"/>
      <c r="Q1049" s="37"/>
      <c r="R1049" s="37"/>
      <c r="S1049" s="37"/>
      <c r="T1049" s="18"/>
      <c r="U1049" s="70"/>
      <c r="V1049" s="37"/>
      <c r="W1049" s="37"/>
      <c r="X1049" s="37"/>
      <c r="Y1049" s="37"/>
      <c r="Z1049" s="37"/>
      <c r="AA1049" s="59"/>
      <c r="AB1049" s="37"/>
      <c r="AC1049" s="37"/>
      <c r="AD1049" s="37"/>
      <c r="AF1049" s="190" t="s">
        <v>2</v>
      </c>
      <c r="AG1049" s="190"/>
      <c r="AH1049" s="61">
        <f>SUM(P503:P506)</f>
        <v>50.142857142857146</v>
      </c>
      <c r="AI1049" s="74"/>
      <c r="AJ1049" s="74"/>
      <c r="AK1049" s="74"/>
    </row>
    <row r="1050" spans="1:37" ht="22.5" hidden="1" customHeight="1" x14ac:dyDescent="0.2">
      <c r="A1050" s="35"/>
      <c r="B1050" s="42"/>
      <c r="C1050" s="42"/>
      <c r="D1050" s="42"/>
      <c r="E1050" s="42"/>
      <c r="F1050" s="42"/>
      <c r="H1050" s="1"/>
      <c r="I1050" s="2"/>
      <c r="J1050" s="2"/>
      <c r="K1050" s="37"/>
      <c r="L1050" s="37"/>
      <c r="M1050" s="37"/>
      <c r="N1050" s="37"/>
      <c r="O1050" s="37"/>
      <c r="P1050" s="37"/>
      <c r="Q1050" s="37"/>
      <c r="R1050" s="37"/>
      <c r="S1050" s="37"/>
      <c r="T1050" s="18"/>
      <c r="U1050" s="70"/>
      <c r="V1050" s="37"/>
      <c r="W1050" s="37"/>
      <c r="X1050" s="37"/>
      <c r="Y1050" s="37"/>
      <c r="Z1050" s="37"/>
      <c r="AA1050" s="59"/>
      <c r="AB1050" s="37"/>
      <c r="AC1050" s="37"/>
      <c r="AD1050" s="37"/>
      <c r="AF1050" s="190" t="s">
        <v>3</v>
      </c>
      <c r="AG1050" s="190"/>
      <c r="AH1050" s="65">
        <f>IF(SUM(Y503:Y506)=0,0,+(SUM(Y503:Y506)/AH1048))</f>
        <v>0.9145299145299145</v>
      </c>
      <c r="AI1050" s="74"/>
      <c r="AJ1050" s="74"/>
      <c r="AK1050" s="74"/>
    </row>
    <row r="1051" spans="1:37" ht="22.5" hidden="1" customHeight="1" x14ac:dyDescent="0.2">
      <c r="A1051" s="35"/>
      <c r="B1051" s="42"/>
      <c r="C1051" s="42"/>
      <c r="D1051" s="42"/>
      <c r="E1051" s="42"/>
      <c r="F1051" s="42"/>
      <c r="H1051" s="1"/>
      <c r="I1051" s="2"/>
      <c r="J1051" s="2"/>
      <c r="K1051" s="37"/>
      <c r="L1051" s="37"/>
      <c r="M1051" s="37"/>
      <c r="N1051" s="37"/>
      <c r="O1051" s="37"/>
      <c r="P1051" s="37"/>
      <c r="Q1051" s="37"/>
      <c r="R1051" s="37"/>
      <c r="S1051" s="37"/>
      <c r="T1051" s="18"/>
      <c r="U1051" s="70"/>
      <c r="V1051" s="37"/>
      <c r="W1051" s="37"/>
      <c r="X1051" s="37"/>
      <c r="Y1051" s="37"/>
      <c r="Z1051" s="37"/>
      <c r="AA1051" s="59"/>
      <c r="AB1051" s="37"/>
      <c r="AC1051" s="37"/>
      <c r="AD1051" s="37"/>
      <c r="AF1051" s="190" t="s">
        <v>1667</v>
      </c>
      <c r="AG1051" s="190"/>
      <c r="AH1051" s="66">
        <f>IF(SUM(X503:X506)=0,0,+(SUM(X503:X506)/AH1049))</f>
        <v>0.9145299145299145</v>
      </c>
      <c r="AI1051" s="74"/>
      <c r="AJ1051" s="74"/>
      <c r="AK1051" s="74"/>
    </row>
    <row r="1052" spans="1:37" ht="22.5" hidden="1" customHeight="1" x14ac:dyDescent="0.2">
      <c r="A1052" s="35"/>
      <c r="B1052" s="42"/>
      <c r="C1052" s="42"/>
      <c r="D1052" s="42"/>
      <c r="E1052" s="42"/>
      <c r="F1052" s="42"/>
      <c r="H1052" s="1"/>
      <c r="I1052" s="2"/>
      <c r="J1052" s="2"/>
      <c r="K1052" s="37"/>
      <c r="L1052" s="37"/>
      <c r="M1052" s="37"/>
      <c r="N1052" s="37"/>
      <c r="O1052" s="37"/>
      <c r="P1052" s="37"/>
      <c r="Q1052" s="37"/>
      <c r="R1052" s="37"/>
      <c r="S1052" s="37"/>
      <c r="T1052" s="18"/>
      <c r="U1052" s="70"/>
      <c r="V1052" s="37"/>
      <c r="W1052" s="37"/>
      <c r="X1052" s="37"/>
      <c r="Y1052" s="37"/>
      <c r="Z1052" s="37"/>
      <c r="AA1052" s="59"/>
      <c r="AB1052" s="37"/>
      <c r="AC1052" s="37"/>
      <c r="AD1052" s="37"/>
      <c r="AF1052" s="38"/>
      <c r="AG1052" s="38"/>
      <c r="AH1052" s="64"/>
      <c r="AI1052" s="74"/>
      <c r="AJ1052" s="74"/>
      <c r="AK1052" s="74"/>
    </row>
    <row r="1053" spans="1:37" ht="22.5" hidden="1" customHeight="1" x14ac:dyDescent="0.2">
      <c r="A1053" s="35"/>
      <c r="B1053" s="42"/>
      <c r="C1053" s="42"/>
      <c r="D1053" s="42"/>
      <c r="E1053" s="42"/>
      <c r="F1053" s="42"/>
      <c r="H1053" s="1"/>
      <c r="I1053" s="2"/>
      <c r="J1053" s="2"/>
      <c r="K1053" s="37"/>
      <c r="L1053" s="37"/>
      <c r="M1053" s="37"/>
      <c r="N1053" s="37"/>
      <c r="O1053" s="37"/>
      <c r="P1053" s="37"/>
      <c r="Q1053" s="37"/>
      <c r="R1053" s="37"/>
      <c r="S1053" s="37"/>
      <c r="T1053" s="18"/>
      <c r="U1053" s="70"/>
      <c r="V1053" s="37"/>
      <c r="W1053" s="37"/>
      <c r="X1053" s="37"/>
      <c r="Y1053" s="37"/>
      <c r="Z1053" s="37"/>
      <c r="AA1053" s="59"/>
      <c r="AB1053" s="37"/>
      <c r="AC1053" s="37"/>
      <c r="AD1053" s="37"/>
      <c r="AF1053" s="191" t="s">
        <v>1665</v>
      </c>
      <c r="AG1053" s="191"/>
      <c r="AH1053" s="191"/>
      <c r="AI1053" s="74"/>
      <c r="AJ1053" s="74"/>
      <c r="AK1053" s="74"/>
    </row>
    <row r="1054" spans="1:37" ht="22.5" hidden="1" customHeight="1" x14ac:dyDescent="0.2">
      <c r="A1054" s="35"/>
      <c r="B1054" s="42"/>
      <c r="C1054" s="42"/>
      <c r="D1054" s="42"/>
      <c r="E1054" s="42"/>
      <c r="F1054" s="42"/>
      <c r="H1054" s="1"/>
      <c r="I1054" s="2"/>
      <c r="J1054" s="2"/>
      <c r="K1054" s="37"/>
      <c r="L1054" s="37"/>
      <c r="M1054" s="37"/>
      <c r="N1054" s="37"/>
      <c r="O1054" s="37"/>
      <c r="P1054" s="37"/>
      <c r="Q1054" s="37"/>
      <c r="R1054" s="37"/>
      <c r="S1054" s="37"/>
      <c r="T1054" s="18"/>
      <c r="U1054" s="70"/>
      <c r="V1054" s="37"/>
      <c r="W1054" s="37"/>
      <c r="X1054" s="37"/>
      <c r="Y1054" s="37"/>
      <c r="Z1054" s="37"/>
      <c r="AA1054" s="59"/>
      <c r="AB1054" s="37"/>
      <c r="AC1054" s="37"/>
      <c r="AD1054" s="37"/>
      <c r="AF1054" s="191"/>
      <c r="AG1054" s="191"/>
      <c r="AH1054" s="191"/>
      <c r="AI1054" s="74"/>
      <c r="AJ1054" s="74"/>
      <c r="AK1054" s="74"/>
    </row>
    <row r="1055" spans="1:37" ht="22.5" hidden="1" customHeight="1" x14ac:dyDescent="0.2">
      <c r="A1055" s="35"/>
      <c r="B1055" s="42"/>
      <c r="C1055" s="42"/>
      <c r="D1055" s="42"/>
      <c r="E1055" s="42"/>
      <c r="F1055" s="42"/>
      <c r="H1055" s="1"/>
      <c r="I1055" s="2"/>
      <c r="J1055" s="2"/>
      <c r="K1055" s="37"/>
      <c r="L1055" s="37"/>
      <c r="M1055" s="37"/>
      <c r="N1055" s="37"/>
      <c r="O1055" s="37"/>
      <c r="P1055" s="37"/>
      <c r="Q1055" s="37"/>
      <c r="R1055" s="37"/>
      <c r="S1055" s="37"/>
      <c r="T1055" s="18"/>
      <c r="U1055" s="70"/>
      <c r="V1055" s="37"/>
      <c r="W1055" s="37"/>
      <c r="X1055" s="37"/>
      <c r="Y1055" s="37"/>
      <c r="Z1055" s="37"/>
      <c r="AA1055" s="59"/>
      <c r="AB1055" s="37"/>
      <c r="AC1055" s="37"/>
      <c r="AD1055" s="37"/>
      <c r="AF1055" s="190" t="s">
        <v>1</v>
      </c>
      <c r="AG1055" s="190"/>
      <c r="AH1055" s="61">
        <f>SUM(Z507:Z508)</f>
        <v>13.714285714285715</v>
      </c>
      <c r="AI1055" s="74"/>
      <c r="AJ1055" s="74"/>
      <c r="AK1055" s="74"/>
    </row>
    <row r="1056" spans="1:37" ht="22.5" hidden="1" customHeight="1" x14ac:dyDescent="0.2">
      <c r="A1056" s="35"/>
      <c r="B1056" s="42"/>
      <c r="C1056" s="42"/>
      <c r="D1056" s="42"/>
      <c r="E1056" s="42"/>
      <c r="F1056" s="42"/>
      <c r="H1056" s="1"/>
      <c r="I1056" s="2"/>
      <c r="J1056" s="2"/>
      <c r="K1056" s="37"/>
      <c r="L1056" s="37"/>
      <c r="M1056" s="37"/>
      <c r="N1056" s="37"/>
      <c r="O1056" s="37"/>
      <c r="P1056" s="37"/>
      <c r="Q1056" s="37"/>
      <c r="R1056" s="37"/>
      <c r="S1056" s="37"/>
      <c r="T1056" s="18"/>
      <c r="U1056" s="70"/>
      <c r="V1056" s="37"/>
      <c r="W1056" s="37"/>
      <c r="X1056" s="37"/>
      <c r="Y1056" s="37"/>
      <c r="Z1056" s="37"/>
      <c r="AA1056" s="59"/>
      <c r="AB1056" s="37"/>
      <c r="AC1056" s="37"/>
      <c r="AD1056" s="37"/>
      <c r="AF1056" s="190" t="s">
        <v>2</v>
      </c>
      <c r="AG1056" s="190"/>
      <c r="AH1056" s="61">
        <f>SUM(P507:P508)</f>
        <v>13.714285714285715</v>
      </c>
      <c r="AI1056" s="74"/>
      <c r="AJ1056" s="74"/>
      <c r="AK1056" s="74"/>
    </row>
    <row r="1057" spans="1:37" ht="22.5" hidden="1" customHeight="1" x14ac:dyDescent="0.2">
      <c r="A1057" s="35"/>
      <c r="B1057" s="42"/>
      <c r="C1057" s="42"/>
      <c r="D1057" s="42"/>
      <c r="E1057" s="42"/>
      <c r="F1057" s="42"/>
      <c r="H1057" s="1"/>
      <c r="I1057" s="2"/>
      <c r="J1057" s="2"/>
      <c r="K1057" s="37"/>
      <c r="L1057" s="37"/>
      <c r="M1057" s="37"/>
      <c r="N1057" s="37"/>
      <c r="O1057" s="37"/>
      <c r="P1057" s="37"/>
      <c r="Q1057" s="37"/>
      <c r="R1057" s="37"/>
      <c r="S1057" s="37"/>
      <c r="T1057" s="18"/>
      <c r="U1057" s="70"/>
      <c r="V1057" s="37"/>
      <c r="W1057" s="37"/>
      <c r="X1057" s="37"/>
      <c r="Y1057" s="37"/>
      <c r="Z1057" s="37"/>
      <c r="AA1057" s="59"/>
      <c r="AB1057" s="37"/>
      <c r="AC1057" s="37"/>
      <c r="AD1057" s="37"/>
      <c r="AF1057" s="190" t="s">
        <v>3</v>
      </c>
      <c r="AG1057" s="190"/>
      <c r="AH1057" s="65">
        <f>IF(SUM(Y507:Y508)=0,0,+(SUM(Y507:Y508)/AH1055))</f>
        <v>1</v>
      </c>
      <c r="AI1057" s="74"/>
      <c r="AJ1057" s="74"/>
      <c r="AK1057" s="74"/>
    </row>
    <row r="1058" spans="1:37" ht="22.5" hidden="1" customHeight="1" x14ac:dyDescent="0.2">
      <c r="A1058" s="35"/>
      <c r="B1058" s="42"/>
      <c r="C1058" s="42"/>
      <c r="D1058" s="42"/>
      <c r="E1058" s="42"/>
      <c r="F1058" s="42"/>
      <c r="H1058" s="1"/>
      <c r="I1058" s="2"/>
      <c r="J1058" s="2"/>
      <c r="K1058" s="37"/>
      <c r="L1058" s="37"/>
      <c r="M1058" s="37"/>
      <c r="N1058" s="37"/>
      <c r="O1058" s="37"/>
      <c r="P1058" s="37"/>
      <c r="Q1058" s="37"/>
      <c r="R1058" s="37"/>
      <c r="S1058" s="37"/>
      <c r="T1058" s="18"/>
      <c r="U1058" s="70"/>
      <c r="V1058" s="37"/>
      <c r="W1058" s="37"/>
      <c r="X1058" s="37"/>
      <c r="Y1058" s="37"/>
      <c r="Z1058" s="37"/>
      <c r="AA1058" s="59"/>
      <c r="AB1058" s="37"/>
      <c r="AC1058" s="37"/>
      <c r="AD1058" s="37"/>
      <c r="AF1058" s="190" t="s">
        <v>1667</v>
      </c>
      <c r="AG1058" s="190"/>
      <c r="AH1058" s="66">
        <f>IF(SUM(X507:X508)=0,0,+(SUM(X507:X508)/AH1056))</f>
        <v>1</v>
      </c>
      <c r="AI1058" s="74"/>
      <c r="AJ1058" s="74"/>
      <c r="AK1058" s="74"/>
    </row>
    <row r="1059" spans="1:37" ht="22.5" hidden="1" customHeight="1" x14ac:dyDescent="0.2">
      <c r="A1059" s="35"/>
      <c r="B1059" s="42"/>
      <c r="C1059" s="42"/>
      <c r="D1059" s="42"/>
      <c r="E1059" s="42"/>
      <c r="F1059" s="42"/>
      <c r="H1059" s="1"/>
      <c r="I1059" s="2"/>
      <c r="J1059" s="2"/>
      <c r="K1059" s="37"/>
      <c r="L1059" s="37"/>
      <c r="M1059" s="37"/>
      <c r="N1059" s="37"/>
      <c r="O1059" s="37"/>
      <c r="P1059" s="37"/>
      <c r="Q1059" s="37"/>
      <c r="R1059" s="37"/>
      <c r="S1059" s="37"/>
      <c r="T1059" s="18"/>
      <c r="U1059" s="70"/>
      <c r="V1059" s="37"/>
      <c r="W1059" s="37"/>
      <c r="X1059" s="37"/>
      <c r="Y1059" s="37"/>
      <c r="Z1059" s="37"/>
      <c r="AA1059" s="59"/>
      <c r="AB1059" s="37"/>
      <c r="AC1059" s="37"/>
      <c r="AD1059" s="37"/>
      <c r="AF1059" s="38"/>
      <c r="AG1059" s="38"/>
      <c r="AH1059" s="64"/>
      <c r="AI1059" s="74"/>
      <c r="AJ1059" s="74"/>
      <c r="AK1059" s="74"/>
    </row>
    <row r="1060" spans="1:37" ht="22.5" hidden="1" customHeight="1" x14ac:dyDescent="0.2">
      <c r="A1060" s="35"/>
      <c r="B1060" s="42"/>
      <c r="C1060" s="42"/>
      <c r="D1060" s="42"/>
      <c r="E1060" s="42"/>
      <c r="F1060" s="42"/>
      <c r="H1060" s="1"/>
      <c r="I1060" s="2"/>
      <c r="J1060" s="2"/>
      <c r="K1060" s="37"/>
      <c r="L1060" s="37"/>
      <c r="M1060" s="37"/>
      <c r="N1060" s="37"/>
      <c r="O1060" s="37"/>
      <c r="P1060" s="37"/>
      <c r="Q1060" s="37"/>
      <c r="R1060" s="37"/>
      <c r="S1060" s="37"/>
      <c r="T1060" s="18"/>
      <c r="U1060" s="70"/>
      <c r="V1060" s="37"/>
      <c r="W1060" s="37"/>
      <c r="X1060" s="37"/>
      <c r="Y1060" s="37"/>
      <c r="Z1060" s="37"/>
      <c r="AA1060" s="59"/>
      <c r="AB1060" s="37"/>
      <c r="AC1060" s="37"/>
      <c r="AD1060" s="37"/>
      <c r="AF1060" s="191" t="s">
        <v>1666</v>
      </c>
      <c r="AG1060" s="191"/>
      <c r="AH1060" s="191"/>
      <c r="AI1060" s="74"/>
      <c r="AJ1060" s="74"/>
      <c r="AK1060" s="74"/>
    </row>
    <row r="1061" spans="1:37" ht="22.5" hidden="1" customHeight="1" x14ac:dyDescent="0.2">
      <c r="A1061" s="35"/>
      <c r="B1061" s="42"/>
      <c r="C1061" s="42"/>
      <c r="D1061" s="42"/>
      <c r="E1061" s="42"/>
      <c r="F1061" s="42"/>
      <c r="H1061" s="1"/>
      <c r="I1061" s="2"/>
      <c r="J1061" s="2"/>
      <c r="K1061" s="37"/>
      <c r="L1061" s="37"/>
      <c r="M1061" s="37"/>
      <c r="N1061" s="37"/>
      <c r="O1061" s="37"/>
      <c r="P1061" s="37"/>
      <c r="Q1061" s="37"/>
      <c r="R1061" s="37"/>
      <c r="S1061" s="37"/>
      <c r="T1061" s="18"/>
      <c r="U1061" s="70"/>
      <c r="V1061" s="37"/>
      <c r="W1061" s="37"/>
      <c r="X1061" s="37"/>
      <c r="Y1061" s="37"/>
      <c r="Z1061" s="37"/>
      <c r="AA1061" s="59"/>
      <c r="AB1061" s="37"/>
      <c r="AC1061" s="37"/>
      <c r="AD1061" s="37"/>
      <c r="AF1061" s="191"/>
      <c r="AG1061" s="191"/>
      <c r="AH1061" s="191"/>
      <c r="AI1061" s="74"/>
      <c r="AJ1061" s="74"/>
      <c r="AK1061" s="74"/>
    </row>
    <row r="1062" spans="1:37" ht="22.5" hidden="1" customHeight="1" x14ac:dyDescent="0.2">
      <c r="A1062" s="35"/>
      <c r="B1062" s="42"/>
      <c r="C1062" s="42"/>
      <c r="D1062" s="42"/>
      <c r="E1062" s="42"/>
      <c r="F1062" s="42"/>
      <c r="H1062" s="1"/>
      <c r="I1062" s="2"/>
      <c r="J1062" s="2"/>
      <c r="K1062" s="37"/>
      <c r="L1062" s="37"/>
      <c r="M1062" s="37"/>
      <c r="N1062" s="37"/>
      <c r="O1062" s="37"/>
      <c r="P1062" s="37"/>
      <c r="Q1062" s="37"/>
      <c r="R1062" s="37"/>
      <c r="S1062" s="37"/>
      <c r="T1062" s="18"/>
      <c r="U1062" s="70"/>
      <c r="V1062" s="37"/>
      <c r="W1062" s="37"/>
      <c r="X1062" s="37"/>
      <c r="Y1062" s="37"/>
      <c r="Z1062" s="37"/>
      <c r="AA1062" s="59"/>
      <c r="AB1062" s="37"/>
      <c r="AC1062" s="37"/>
      <c r="AD1062" s="37"/>
      <c r="AF1062" s="190" t="s">
        <v>1</v>
      </c>
      <c r="AG1062" s="190"/>
      <c r="AH1062" s="61">
        <f>SUM(Z509:Z510)</f>
        <v>11.857142857142858</v>
      </c>
      <c r="AI1062" s="74"/>
      <c r="AJ1062" s="74"/>
      <c r="AK1062" s="74"/>
    </row>
    <row r="1063" spans="1:37" ht="22.5" hidden="1" customHeight="1" x14ac:dyDescent="0.2">
      <c r="A1063" s="35"/>
      <c r="B1063" s="42"/>
      <c r="C1063" s="42"/>
      <c r="D1063" s="42"/>
      <c r="E1063" s="42"/>
      <c r="F1063" s="42"/>
      <c r="H1063" s="1"/>
      <c r="I1063" s="2"/>
      <c r="J1063" s="2"/>
      <c r="K1063" s="37"/>
      <c r="L1063" s="37"/>
      <c r="M1063" s="37"/>
      <c r="N1063" s="37"/>
      <c r="O1063" s="37"/>
      <c r="P1063" s="37"/>
      <c r="Q1063" s="37"/>
      <c r="R1063" s="37"/>
      <c r="S1063" s="37"/>
      <c r="T1063" s="18"/>
      <c r="U1063" s="70"/>
      <c r="V1063" s="37"/>
      <c r="W1063" s="37"/>
      <c r="X1063" s="37"/>
      <c r="Y1063" s="37"/>
      <c r="Z1063" s="37"/>
      <c r="AA1063" s="59"/>
      <c r="AB1063" s="37"/>
      <c r="AC1063" s="37"/>
      <c r="AD1063" s="37"/>
      <c r="AF1063" s="190" t="s">
        <v>2</v>
      </c>
      <c r="AG1063" s="190"/>
      <c r="AH1063" s="61">
        <f>SUM(P509:P510)</f>
        <v>11.857142857142858</v>
      </c>
      <c r="AI1063" s="74"/>
      <c r="AJ1063" s="74"/>
      <c r="AK1063" s="74"/>
    </row>
    <row r="1064" spans="1:37" ht="22.5" hidden="1" customHeight="1" x14ac:dyDescent="0.2">
      <c r="A1064" s="35"/>
      <c r="B1064" s="42"/>
      <c r="C1064" s="42"/>
      <c r="D1064" s="42"/>
      <c r="E1064" s="42"/>
      <c r="F1064" s="42"/>
      <c r="H1064" s="1"/>
      <c r="I1064" s="2"/>
      <c r="J1064" s="2"/>
      <c r="K1064" s="37"/>
      <c r="L1064" s="37"/>
      <c r="M1064" s="37"/>
      <c r="N1064" s="37"/>
      <c r="O1064" s="37"/>
      <c r="P1064" s="37"/>
      <c r="Q1064" s="37"/>
      <c r="R1064" s="37"/>
      <c r="S1064" s="37"/>
      <c r="T1064" s="18"/>
      <c r="U1064" s="70"/>
      <c r="V1064" s="37"/>
      <c r="W1064" s="37"/>
      <c r="X1064" s="37"/>
      <c r="Y1064" s="37"/>
      <c r="Z1064" s="37"/>
      <c r="AA1064" s="59"/>
      <c r="AB1064" s="37"/>
      <c r="AC1064" s="37"/>
      <c r="AD1064" s="37"/>
      <c r="AF1064" s="190" t="s">
        <v>3</v>
      </c>
      <c r="AG1064" s="190"/>
      <c r="AH1064" s="65">
        <f>IF(SUM(Y509:Y510)=0,0,+(SUM(Y509:Y510)/AH1062))</f>
        <v>1</v>
      </c>
      <c r="AI1064" s="74"/>
      <c r="AJ1064" s="74"/>
      <c r="AK1064" s="74"/>
    </row>
    <row r="1065" spans="1:37" ht="22.5" hidden="1" customHeight="1" x14ac:dyDescent="0.2">
      <c r="A1065" s="35"/>
      <c r="B1065" s="42"/>
      <c r="C1065" s="42"/>
      <c r="D1065" s="42"/>
      <c r="E1065" s="42"/>
      <c r="F1065" s="42"/>
      <c r="H1065" s="1"/>
      <c r="I1065" s="2"/>
      <c r="J1065" s="2"/>
      <c r="K1065" s="37"/>
      <c r="L1065" s="37"/>
      <c r="M1065" s="37"/>
      <c r="N1065" s="37"/>
      <c r="O1065" s="37"/>
      <c r="P1065" s="37"/>
      <c r="Q1065" s="37"/>
      <c r="R1065" s="37"/>
      <c r="S1065" s="37"/>
      <c r="T1065" s="18"/>
      <c r="U1065" s="70"/>
      <c r="V1065" s="37"/>
      <c r="W1065" s="37"/>
      <c r="X1065" s="37"/>
      <c r="Y1065" s="37"/>
      <c r="Z1065" s="37"/>
      <c r="AA1065" s="59"/>
      <c r="AB1065" s="37"/>
      <c r="AC1065" s="37"/>
      <c r="AD1065" s="37"/>
      <c r="AF1065" s="190" t="s">
        <v>1667</v>
      </c>
      <c r="AG1065" s="190"/>
      <c r="AH1065" s="66">
        <f>IF(SUM(X509:X510)=0,0,+(SUM(X509:X510)/AH1063))</f>
        <v>1</v>
      </c>
      <c r="AI1065" s="74"/>
      <c r="AJ1065" s="74"/>
      <c r="AK1065" s="74"/>
    </row>
    <row r="1066" spans="1:37" ht="22.5" hidden="1" customHeight="1" x14ac:dyDescent="0.2">
      <c r="A1066" s="35"/>
      <c r="B1066" s="42"/>
      <c r="C1066" s="42"/>
      <c r="D1066" s="42"/>
      <c r="E1066" s="42"/>
      <c r="F1066" s="42"/>
      <c r="H1066" s="1"/>
      <c r="I1066" s="2"/>
      <c r="J1066" s="2"/>
      <c r="K1066" s="37"/>
      <c r="L1066" s="37"/>
      <c r="M1066" s="37"/>
      <c r="N1066" s="37"/>
      <c r="O1066" s="37"/>
      <c r="P1066" s="37"/>
      <c r="Q1066" s="37"/>
      <c r="R1066" s="37"/>
      <c r="S1066" s="37"/>
      <c r="T1066" s="18"/>
      <c r="U1066" s="70"/>
      <c r="V1066" s="37"/>
      <c r="W1066" s="37"/>
      <c r="X1066" s="37"/>
      <c r="Y1066" s="37"/>
      <c r="Z1066" s="37"/>
      <c r="AA1066" s="59"/>
      <c r="AB1066" s="37"/>
      <c r="AC1066" s="37"/>
      <c r="AD1066" s="37"/>
      <c r="AF1066" s="38"/>
      <c r="AG1066" s="38"/>
      <c r="AH1066" s="64"/>
      <c r="AI1066" s="74"/>
      <c r="AJ1066" s="74"/>
      <c r="AK1066" s="74"/>
    </row>
    <row r="1067" spans="1:37" ht="22.5" hidden="1" customHeight="1" x14ac:dyDescent="0.2">
      <c r="A1067" s="35"/>
      <c r="B1067" s="42"/>
      <c r="C1067" s="42"/>
      <c r="D1067" s="42"/>
      <c r="E1067" s="42"/>
      <c r="F1067" s="42"/>
      <c r="H1067" s="1"/>
      <c r="I1067" s="2"/>
      <c r="J1067" s="2"/>
      <c r="K1067" s="37"/>
      <c r="L1067" s="37"/>
      <c r="M1067" s="37"/>
      <c r="N1067" s="37"/>
      <c r="O1067" s="37"/>
      <c r="P1067" s="37"/>
      <c r="Q1067" s="37"/>
      <c r="R1067" s="37"/>
      <c r="S1067" s="37"/>
      <c r="T1067" s="18"/>
      <c r="U1067" s="70"/>
      <c r="V1067" s="37"/>
      <c r="W1067" s="37"/>
      <c r="X1067" s="37"/>
      <c r="Y1067" s="37"/>
      <c r="Z1067" s="37"/>
      <c r="AA1067" s="59"/>
      <c r="AB1067" s="37"/>
      <c r="AC1067" s="37"/>
      <c r="AD1067" s="37"/>
      <c r="AF1067" s="191" t="s">
        <v>1669</v>
      </c>
      <c r="AG1067" s="191"/>
      <c r="AH1067" s="191"/>
      <c r="AI1067" s="74"/>
      <c r="AJ1067" s="74"/>
      <c r="AK1067" s="74"/>
    </row>
    <row r="1068" spans="1:37" ht="22.5" hidden="1" customHeight="1" x14ac:dyDescent="0.2">
      <c r="A1068" s="35"/>
      <c r="B1068" s="42"/>
      <c r="C1068" s="42"/>
      <c r="D1068" s="42"/>
      <c r="E1068" s="42"/>
      <c r="F1068" s="42"/>
      <c r="H1068" s="1"/>
      <c r="I1068" s="2"/>
      <c r="J1068" s="2"/>
      <c r="K1068" s="37"/>
      <c r="L1068" s="37"/>
      <c r="M1068" s="37"/>
      <c r="N1068" s="37"/>
      <c r="O1068" s="37"/>
      <c r="P1068" s="37"/>
      <c r="Q1068" s="37"/>
      <c r="R1068" s="37"/>
      <c r="S1068" s="37"/>
      <c r="T1068" s="18"/>
      <c r="U1068" s="70"/>
      <c r="V1068" s="37"/>
      <c r="W1068" s="37"/>
      <c r="X1068" s="37"/>
      <c r="Y1068" s="37"/>
      <c r="Z1068" s="37"/>
      <c r="AA1068" s="59"/>
      <c r="AB1068" s="37"/>
      <c r="AC1068" s="37"/>
      <c r="AD1068" s="37"/>
      <c r="AF1068" s="191"/>
      <c r="AG1068" s="191"/>
      <c r="AH1068" s="191"/>
      <c r="AI1068" s="74"/>
      <c r="AJ1068" s="74"/>
      <c r="AK1068" s="74"/>
    </row>
    <row r="1069" spans="1:37" ht="22.5" hidden="1" customHeight="1" x14ac:dyDescent="0.2">
      <c r="A1069" s="35"/>
      <c r="B1069" s="42"/>
      <c r="C1069" s="42"/>
      <c r="D1069" s="42"/>
      <c r="E1069" s="42"/>
      <c r="F1069" s="42"/>
      <c r="H1069" s="1"/>
      <c r="I1069" s="2"/>
      <c r="J1069" s="2"/>
      <c r="K1069" s="37"/>
      <c r="L1069" s="37"/>
      <c r="M1069" s="37"/>
      <c r="N1069" s="37"/>
      <c r="O1069" s="37"/>
      <c r="P1069" s="37"/>
      <c r="Q1069" s="37"/>
      <c r="R1069" s="37"/>
      <c r="S1069" s="37"/>
      <c r="T1069" s="18"/>
      <c r="U1069" s="70"/>
      <c r="V1069" s="37"/>
      <c r="W1069" s="37"/>
      <c r="X1069" s="37"/>
      <c r="Y1069" s="37"/>
      <c r="Z1069" s="37"/>
      <c r="AA1069" s="59"/>
      <c r="AB1069" s="37"/>
      <c r="AC1069" s="37"/>
      <c r="AD1069" s="37"/>
      <c r="AF1069" s="190" t="s">
        <v>1</v>
      </c>
      <c r="AG1069" s="190"/>
      <c r="AH1069" s="61">
        <f>SUM(Z511:Z512)</f>
        <v>12.285714285714285</v>
      </c>
      <c r="AI1069" s="74"/>
      <c r="AJ1069" s="74"/>
      <c r="AK1069" s="74"/>
    </row>
    <row r="1070" spans="1:37" ht="22.5" hidden="1" customHeight="1" x14ac:dyDescent="0.2">
      <c r="A1070" s="35"/>
      <c r="B1070" s="42"/>
      <c r="C1070" s="42"/>
      <c r="D1070" s="42"/>
      <c r="E1070" s="42"/>
      <c r="F1070" s="42"/>
      <c r="H1070" s="1"/>
      <c r="I1070" s="2"/>
      <c r="J1070" s="2"/>
      <c r="K1070" s="37"/>
      <c r="L1070" s="37"/>
      <c r="M1070" s="37"/>
      <c r="N1070" s="37"/>
      <c r="O1070" s="37"/>
      <c r="P1070" s="37"/>
      <c r="Q1070" s="37"/>
      <c r="R1070" s="37"/>
      <c r="S1070" s="37"/>
      <c r="T1070" s="18"/>
      <c r="U1070" s="70"/>
      <c r="V1070" s="37"/>
      <c r="W1070" s="37"/>
      <c r="X1070" s="37"/>
      <c r="Y1070" s="37"/>
      <c r="Z1070" s="37"/>
      <c r="AA1070" s="59"/>
      <c r="AB1070" s="37"/>
      <c r="AC1070" s="37"/>
      <c r="AD1070" s="37"/>
      <c r="AF1070" s="190" t="s">
        <v>2</v>
      </c>
      <c r="AG1070" s="190"/>
      <c r="AH1070" s="61">
        <f>SUM(P511:P512)</f>
        <v>12.285714285714285</v>
      </c>
      <c r="AI1070" s="74"/>
      <c r="AJ1070" s="74"/>
      <c r="AK1070" s="74"/>
    </row>
    <row r="1071" spans="1:37" ht="22.5" hidden="1" customHeight="1" x14ac:dyDescent="0.2">
      <c r="A1071" s="35"/>
      <c r="B1071" s="42"/>
      <c r="C1071" s="42"/>
      <c r="D1071" s="42"/>
      <c r="E1071" s="42"/>
      <c r="F1071" s="42"/>
      <c r="H1071" s="1"/>
      <c r="I1071" s="2"/>
      <c r="J1071" s="2"/>
      <c r="K1071" s="37"/>
      <c r="L1071" s="37"/>
      <c r="M1071" s="37"/>
      <c r="N1071" s="37"/>
      <c r="O1071" s="37"/>
      <c r="P1071" s="37"/>
      <c r="Q1071" s="37"/>
      <c r="R1071" s="37"/>
      <c r="S1071" s="37"/>
      <c r="T1071" s="18"/>
      <c r="U1071" s="70"/>
      <c r="V1071" s="37"/>
      <c r="W1071" s="37"/>
      <c r="X1071" s="37"/>
      <c r="Y1071" s="37"/>
      <c r="Z1071" s="37"/>
      <c r="AA1071" s="59"/>
      <c r="AB1071" s="37"/>
      <c r="AC1071" s="37"/>
      <c r="AD1071" s="37"/>
      <c r="AF1071" s="190" t="s">
        <v>3</v>
      </c>
      <c r="AG1071" s="190"/>
      <c r="AH1071" s="65">
        <f>IF(SUM(Y511:Y512)=0,0,+(SUM(Y511:Y512)/AH1069))</f>
        <v>1</v>
      </c>
      <c r="AI1071" s="74"/>
      <c r="AJ1071" s="74"/>
      <c r="AK1071" s="74"/>
    </row>
    <row r="1072" spans="1:37" ht="22.5" hidden="1" customHeight="1" x14ac:dyDescent="0.2">
      <c r="A1072" s="35"/>
      <c r="B1072" s="42"/>
      <c r="C1072" s="42"/>
      <c r="D1072" s="42"/>
      <c r="E1072" s="42"/>
      <c r="F1072" s="42"/>
      <c r="H1072" s="1"/>
      <c r="I1072" s="2"/>
      <c r="J1072" s="2"/>
      <c r="K1072" s="37"/>
      <c r="L1072" s="37"/>
      <c r="M1072" s="37"/>
      <c r="N1072" s="37"/>
      <c r="O1072" s="37"/>
      <c r="P1072" s="37"/>
      <c r="Q1072" s="37"/>
      <c r="R1072" s="37"/>
      <c r="S1072" s="37"/>
      <c r="T1072" s="18"/>
      <c r="U1072" s="70"/>
      <c r="V1072" s="37"/>
      <c r="W1072" s="37"/>
      <c r="X1072" s="37"/>
      <c r="Y1072" s="37"/>
      <c r="Z1072" s="37"/>
      <c r="AA1072" s="59"/>
      <c r="AB1072" s="37"/>
      <c r="AC1072" s="37"/>
      <c r="AD1072" s="37"/>
      <c r="AF1072" s="190" t="s">
        <v>1667</v>
      </c>
      <c r="AG1072" s="190"/>
      <c r="AH1072" s="66">
        <f>IF(SUM(X511:X512)=0,0,+(SUM(X511:X512)/AH1070))</f>
        <v>1</v>
      </c>
      <c r="AI1072" s="74"/>
      <c r="AJ1072" s="74"/>
      <c r="AK1072" s="74"/>
    </row>
    <row r="1073" spans="1:37" ht="22.5" hidden="1" customHeight="1" x14ac:dyDescent="0.2">
      <c r="A1073" s="35"/>
      <c r="B1073" s="42"/>
      <c r="C1073" s="42"/>
      <c r="D1073" s="42"/>
      <c r="E1073" s="42"/>
      <c r="F1073" s="42"/>
      <c r="H1073" s="1"/>
      <c r="I1073" s="2"/>
      <c r="J1073" s="2"/>
      <c r="K1073" s="37"/>
      <c r="L1073" s="37"/>
      <c r="M1073" s="37"/>
      <c r="N1073" s="37"/>
      <c r="O1073" s="37"/>
      <c r="P1073" s="37"/>
      <c r="Q1073" s="37"/>
      <c r="R1073" s="37"/>
      <c r="S1073" s="37"/>
      <c r="T1073" s="18"/>
      <c r="U1073" s="70"/>
      <c r="V1073" s="37"/>
      <c r="W1073" s="37"/>
      <c r="X1073" s="37"/>
      <c r="Y1073" s="37"/>
      <c r="Z1073" s="37"/>
      <c r="AA1073" s="59"/>
      <c r="AB1073" s="37"/>
      <c r="AC1073" s="37"/>
      <c r="AD1073" s="37"/>
      <c r="AF1073" s="38"/>
      <c r="AG1073" s="38"/>
      <c r="AH1073" s="64"/>
      <c r="AI1073" s="74"/>
      <c r="AJ1073" s="74"/>
      <c r="AK1073" s="74"/>
    </row>
    <row r="1074" spans="1:37" ht="22.5" hidden="1" customHeight="1" x14ac:dyDescent="0.2">
      <c r="A1074" s="35"/>
      <c r="B1074" s="42"/>
      <c r="C1074" s="42"/>
      <c r="D1074" s="42"/>
      <c r="E1074" s="42"/>
      <c r="F1074" s="42"/>
      <c r="H1074" s="1"/>
      <c r="I1074" s="2"/>
      <c r="J1074" s="2"/>
      <c r="K1074" s="37"/>
      <c r="L1074" s="37"/>
      <c r="M1074" s="37"/>
      <c r="N1074" s="37"/>
      <c r="O1074" s="37"/>
      <c r="P1074" s="37"/>
      <c r="Q1074" s="37"/>
      <c r="R1074" s="37"/>
      <c r="S1074" s="37"/>
      <c r="T1074" s="18"/>
      <c r="U1074" s="70"/>
      <c r="V1074" s="37"/>
      <c r="W1074" s="37"/>
      <c r="X1074" s="37"/>
      <c r="Y1074" s="37"/>
      <c r="Z1074" s="37"/>
      <c r="AA1074" s="59"/>
      <c r="AB1074" s="37"/>
      <c r="AC1074" s="37"/>
      <c r="AD1074" s="37"/>
      <c r="AF1074" s="191" t="s">
        <v>1618</v>
      </c>
      <c r="AG1074" s="191"/>
      <c r="AH1074" s="191"/>
      <c r="AI1074" s="74"/>
      <c r="AJ1074" s="74"/>
      <c r="AK1074" s="74"/>
    </row>
    <row r="1075" spans="1:37" ht="22.5" hidden="1" customHeight="1" x14ac:dyDescent="0.2">
      <c r="A1075" s="35"/>
      <c r="B1075" s="42"/>
      <c r="C1075" s="42"/>
      <c r="D1075" s="42"/>
      <c r="E1075" s="42"/>
      <c r="F1075" s="42"/>
      <c r="H1075" s="1"/>
      <c r="I1075" s="2"/>
      <c r="J1075" s="2"/>
      <c r="K1075" s="37"/>
      <c r="L1075" s="37"/>
      <c r="M1075" s="37"/>
      <c r="N1075" s="37"/>
      <c r="O1075" s="37"/>
      <c r="P1075" s="37"/>
      <c r="Q1075" s="37"/>
      <c r="R1075" s="37"/>
      <c r="S1075" s="37"/>
      <c r="T1075" s="18"/>
      <c r="U1075" s="70"/>
      <c r="V1075" s="37"/>
      <c r="W1075" s="37"/>
      <c r="X1075" s="37"/>
      <c r="Y1075" s="37"/>
      <c r="Z1075" s="37"/>
      <c r="AA1075" s="59"/>
      <c r="AB1075" s="37"/>
      <c r="AC1075" s="37"/>
      <c r="AD1075" s="37"/>
      <c r="AF1075" s="191"/>
      <c r="AG1075" s="191"/>
      <c r="AH1075" s="191"/>
      <c r="AI1075" s="74"/>
      <c r="AJ1075" s="74"/>
      <c r="AK1075" s="74"/>
    </row>
    <row r="1076" spans="1:37" ht="22.5" hidden="1" customHeight="1" x14ac:dyDescent="0.2">
      <c r="A1076" s="35"/>
      <c r="B1076" s="42"/>
      <c r="C1076" s="42"/>
      <c r="D1076" s="42"/>
      <c r="E1076" s="42"/>
      <c r="F1076" s="42"/>
      <c r="H1076" s="1"/>
      <c r="I1076" s="2"/>
      <c r="J1076" s="2"/>
      <c r="K1076" s="37"/>
      <c r="L1076" s="37"/>
      <c r="M1076" s="37"/>
      <c r="N1076" s="37"/>
      <c r="O1076" s="37"/>
      <c r="P1076" s="37"/>
      <c r="Q1076" s="37"/>
      <c r="R1076" s="37"/>
      <c r="S1076" s="37"/>
      <c r="T1076" s="18"/>
      <c r="U1076" s="70"/>
      <c r="V1076" s="37"/>
      <c r="W1076" s="37"/>
      <c r="X1076" s="37"/>
      <c r="Y1076" s="37"/>
      <c r="Z1076" s="37"/>
      <c r="AA1076" s="59"/>
      <c r="AB1076" s="37"/>
      <c r="AC1076" s="37"/>
      <c r="AD1076" s="37"/>
      <c r="AF1076" s="190" t="s">
        <v>1</v>
      </c>
      <c r="AG1076" s="190"/>
      <c r="AH1076" s="61">
        <f>SUM(Z513:Z519)</f>
        <v>233.14285714285717</v>
      </c>
      <c r="AI1076" s="74"/>
      <c r="AJ1076" s="74"/>
      <c r="AK1076" s="74"/>
    </row>
    <row r="1077" spans="1:37" ht="22.5" hidden="1" customHeight="1" x14ac:dyDescent="0.2">
      <c r="A1077" s="35"/>
      <c r="B1077" s="42"/>
      <c r="C1077" s="42"/>
      <c r="D1077" s="42"/>
      <c r="E1077" s="42"/>
      <c r="F1077" s="42"/>
      <c r="H1077" s="1"/>
      <c r="I1077" s="2"/>
      <c r="J1077" s="2"/>
      <c r="K1077" s="37"/>
      <c r="L1077" s="37"/>
      <c r="M1077" s="37"/>
      <c r="N1077" s="37"/>
      <c r="O1077" s="37"/>
      <c r="P1077" s="37"/>
      <c r="Q1077" s="37"/>
      <c r="R1077" s="37"/>
      <c r="S1077" s="37"/>
      <c r="T1077" s="18"/>
      <c r="U1077" s="70"/>
      <c r="V1077" s="37"/>
      <c r="W1077" s="37"/>
      <c r="X1077" s="37"/>
      <c r="Y1077" s="37"/>
      <c r="Z1077" s="37"/>
      <c r="AA1077" s="59"/>
      <c r="AB1077" s="37"/>
      <c r="AC1077" s="37"/>
      <c r="AD1077" s="37"/>
      <c r="AF1077" s="190" t="s">
        <v>2</v>
      </c>
      <c r="AG1077" s="190"/>
      <c r="AH1077" s="61">
        <f>SUM(P513:P519)</f>
        <v>233.14285714285717</v>
      </c>
      <c r="AI1077" s="74"/>
      <c r="AJ1077" s="74"/>
      <c r="AK1077" s="74"/>
    </row>
    <row r="1078" spans="1:37" ht="22.5" hidden="1" customHeight="1" x14ac:dyDescent="0.2">
      <c r="A1078" s="35"/>
      <c r="B1078" s="42"/>
      <c r="C1078" s="42"/>
      <c r="D1078" s="42"/>
      <c r="E1078" s="42"/>
      <c r="F1078" s="42"/>
      <c r="H1078" s="1"/>
      <c r="I1078" s="2"/>
      <c r="J1078" s="2"/>
      <c r="K1078" s="37"/>
      <c r="L1078" s="37"/>
      <c r="M1078" s="37"/>
      <c r="N1078" s="37"/>
      <c r="O1078" s="37"/>
      <c r="P1078" s="37"/>
      <c r="Q1078" s="37"/>
      <c r="R1078" s="37"/>
      <c r="S1078" s="37"/>
      <c r="T1078" s="18"/>
      <c r="U1078" s="70"/>
      <c r="V1078" s="37"/>
      <c r="W1078" s="37"/>
      <c r="X1078" s="37"/>
      <c r="Y1078" s="37"/>
      <c r="Z1078" s="37"/>
      <c r="AA1078" s="59"/>
      <c r="AB1078" s="37"/>
      <c r="AC1078" s="37"/>
      <c r="AD1078" s="37"/>
      <c r="AF1078" s="190" t="s">
        <v>3</v>
      </c>
      <c r="AG1078" s="190"/>
      <c r="AH1078" s="65">
        <f>IF(SUM(Y513:Y519)=0,0,+(SUM(Y513:Y519)/AH1076))</f>
        <v>1</v>
      </c>
      <c r="AI1078" s="74"/>
      <c r="AJ1078" s="74"/>
      <c r="AK1078" s="74"/>
    </row>
    <row r="1079" spans="1:37" ht="22.5" hidden="1" customHeight="1" x14ac:dyDescent="0.2">
      <c r="A1079" s="35"/>
      <c r="B1079" s="42"/>
      <c r="C1079" s="42"/>
      <c r="D1079" s="42"/>
      <c r="E1079" s="42"/>
      <c r="F1079" s="42"/>
      <c r="H1079" s="1"/>
      <c r="I1079" s="2"/>
      <c r="J1079" s="2"/>
      <c r="K1079" s="37"/>
      <c r="L1079" s="37"/>
      <c r="M1079" s="37"/>
      <c r="N1079" s="37"/>
      <c r="O1079" s="37"/>
      <c r="P1079" s="37"/>
      <c r="Q1079" s="37"/>
      <c r="R1079" s="37"/>
      <c r="S1079" s="37"/>
      <c r="T1079" s="18"/>
      <c r="U1079" s="70"/>
      <c r="V1079" s="37"/>
      <c r="W1079" s="37"/>
      <c r="X1079" s="37"/>
      <c r="Y1079" s="37"/>
      <c r="Z1079" s="37"/>
      <c r="AA1079" s="59"/>
      <c r="AB1079" s="37"/>
      <c r="AC1079" s="37"/>
      <c r="AD1079" s="37"/>
      <c r="AF1079" s="190" t="s">
        <v>1667</v>
      </c>
      <c r="AG1079" s="190"/>
      <c r="AH1079" s="66">
        <f>IF(SUM(X513:X519)=0,0,+(SUM(X513:X519)/AH1077))</f>
        <v>1</v>
      </c>
      <c r="AI1079" s="74"/>
      <c r="AJ1079" s="74"/>
      <c r="AK1079" s="74"/>
    </row>
    <row r="1080" spans="1:37" ht="22.5" hidden="1" customHeight="1" x14ac:dyDescent="0.2">
      <c r="A1080" s="35"/>
      <c r="B1080" s="42"/>
      <c r="C1080" s="42"/>
      <c r="D1080" s="42"/>
      <c r="E1080" s="42"/>
      <c r="F1080" s="42"/>
      <c r="H1080" s="1"/>
      <c r="I1080" s="2"/>
      <c r="J1080" s="2"/>
      <c r="K1080" s="37"/>
      <c r="L1080" s="37"/>
      <c r="M1080" s="37"/>
      <c r="N1080" s="37"/>
      <c r="O1080" s="37"/>
      <c r="P1080" s="37"/>
      <c r="Q1080" s="37"/>
      <c r="R1080" s="37"/>
      <c r="S1080" s="37"/>
      <c r="T1080" s="18"/>
      <c r="U1080" s="70"/>
      <c r="V1080" s="37"/>
      <c r="W1080" s="37"/>
      <c r="X1080" s="37"/>
      <c r="Y1080" s="37"/>
      <c r="Z1080" s="37"/>
      <c r="AA1080" s="59"/>
      <c r="AB1080" s="37"/>
      <c r="AC1080" s="37"/>
      <c r="AD1080" s="37"/>
      <c r="AF1080" s="38"/>
      <c r="AG1080" s="38"/>
      <c r="AH1080" s="64"/>
      <c r="AI1080" s="74"/>
      <c r="AJ1080" s="74"/>
      <c r="AK1080" s="74"/>
    </row>
    <row r="1081" spans="1:37" ht="22.5" hidden="1" customHeight="1" x14ac:dyDescent="0.2">
      <c r="A1081" s="35"/>
      <c r="B1081" s="42"/>
      <c r="C1081" s="42"/>
      <c r="D1081" s="42"/>
      <c r="E1081" s="42"/>
      <c r="F1081" s="42"/>
      <c r="H1081" s="1"/>
      <c r="I1081" s="2"/>
      <c r="J1081" s="2"/>
      <c r="K1081" s="37"/>
      <c r="L1081" s="37"/>
      <c r="M1081" s="37"/>
      <c r="N1081" s="37"/>
      <c r="O1081" s="37"/>
      <c r="P1081" s="37"/>
      <c r="Q1081" s="37"/>
      <c r="R1081" s="37"/>
      <c r="S1081" s="37"/>
      <c r="T1081" s="18"/>
      <c r="U1081" s="70"/>
      <c r="V1081" s="37"/>
      <c r="W1081" s="37"/>
      <c r="X1081" s="37"/>
      <c r="Y1081" s="37"/>
      <c r="Z1081" s="37"/>
      <c r="AA1081" s="59"/>
      <c r="AB1081" s="37"/>
      <c r="AC1081" s="37"/>
      <c r="AD1081" s="37"/>
      <c r="AF1081" s="191" t="s">
        <v>1593</v>
      </c>
      <c r="AG1081" s="191"/>
      <c r="AH1081" s="191"/>
      <c r="AI1081" s="74"/>
      <c r="AJ1081" s="74"/>
      <c r="AK1081" s="74"/>
    </row>
    <row r="1082" spans="1:37" ht="22.5" hidden="1" customHeight="1" x14ac:dyDescent="0.2">
      <c r="A1082" s="35"/>
      <c r="B1082" s="42"/>
      <c r="C1082" s="42"/>
      <c r="D1082" s="42"/>
      <c r="E1082" s="42"/>
      <c r="F1082" s="42"/>
      <c r="H1082" s="1"/>
      <c r="I1082" s="2"/>
      <c r="J1082" s="2"/>
      <c r="K1082" s="37"/>
      <c r="L1082" s="37"/>
      <c r="M1082" s="37"/>
      <c r="N1082" s="37"/>
      <c r="O1082" s="37"/>
      <c r="P1082" s="37"/>
      <c r="Q1082" s="37"/>
      <c r="R1082" s="37"/>
      <c r="S1082" s="37"/>
      <c r="T1082" s="18"/>
      <c r="U1082" s="70"/>
      <c r="V1082" s="37"/>
      <c r="W1082" s="37"/>
      <c r="X1082" s="37"/>
      <c r="Y1082" s="37"/>
      <c r="Z1082" s="37"/>
      <c r="AA1082" s="59"/>
      <c r="AB1082" s="37"/>
      <c r="AC1082" s="37"/>
      <c r="AD1082" s="37"/>
      <c r="AF1082" s="191"/>
      <c r="AG1082" s="191"/>
      <c r="AH1082" s="191"/>
      <c r="AI1082" s="74"/>
      <c r="AJ1082" s="74"/>
      <c r="AK1082" s="74"/>
    </row>
    <row r="1083" spans="1:37" ht="22.5" hidden="1" customHeight="1" x14ac:dyDescent="0.2">
      <c r="A1083" s="35"/>
      <c r="B1083" s="42"/>
      <c r="C1083" s="42"/>
      <c r="D1083" s="42"/>
      <c r="E1083" s="42"/>
      <c r="F1083" s="42"/>
      <c r="H1083" s="1"/>
      <c r="I1083" s="2"/>
      <c r="J1083" s="2"/>
      <c r="K1083" s="37"/>
      <c r="L1083" s="37"/>
      <c r="M1083" s="37"/>
      <c r="N1083" s="37"/>
      <c r="O1083" s="37"/>
      <c r="P1083" s="37"/>
      <c r="Q1083" s="37"/>
      <c r="R1083" s="37"/>
      <c r="S1083" s="37"/>
      <c r="T1083" s="18"/>
      <c r="U1083" s="70"/>
      <c r="V1083" s="37"/>
      <c r="W1083" s="37"/>
      <c r="X1083" s="37"/>
      <c r="Y1083" s="37"/>
      <c r="Z1083" s="37"/>
      <c r="AA1083" s="59"/>
      <c r="AB1083" s="37"/>
      <c r="AC1083" s="37"/>
      <c r="AD1083" s="37"/>
      <c r="AF1083" s="190" t="s">
        <v>1</v>
      </c>
      <c r="AG1083" s="190"/>
      <c r="AH1083" s="61">
        <f>SUM(Z520:Z523)</f>
        <v>42.571428571428569</v>
      </c>
      <c r="AI1083" s="74"/>
      <c r="AJ1083" s="74"/>
      <c r="AK1083" s="74"/>
    </row>
    <row r="1084" spans="1:37" ht="22.5" hidden="1" customHeight="1" x14ac:dyDescent="0.2">
      <c r="A1084" s="35"/>
      <c r="B1084" s="42"/>
      <c r="C1084" s="42"/>
      <c r="D1084" s="42"/>
      <c r="E1084" s="42"/>
      <c r="F1084" s="42"/>
      <c r="H1084" s="1"/>
      <c r="I1084" s="2"/>
      <c r="J1084" s="2"/>
      <c r="K1084" s="37"/>
      <c r="L1084" s="37"/>
      <c r="M1084" s="37"/>
      <c r="N1084" s="37"/>
      <c r="O1084" s="37"/>
      <c r="P1084" s="37"/>
      <c r="Q1084" s="37"/>
      <c r="R1084" s="37"/>
      <c r="S1084" s="37"/>
      <c r="T1084" s="18"/>
      <c r="U1084" s="70"/>
      <c r="V1084" s="37"/>
      <c r="W1084" s="37"/>
      <c r="X1084" s="37"/>
      <c r="Y1084" s="37"/>
      <c r="Z1084" s="37"/>
      <c r="AA1084" s="59"/>
      <c r="AB1084" s="37"/>
      <c r="AC1084" s="37"/>
      <c r="AD1084" s="37"/>
      <c r="AF1084" s="190" t="s">
        <v>2</v>
      </c>
      <c r="AG1084" s="190"/>
      <c r="AH1084" s="61">
        <f>SUM(P520:P523)</f>
        <v>42.571428571428569</v>
      </c>
      <c r="AI1084" s="74"/>
      <c r="AJ1084" s="74"/>
      <c r="AK1084" s="74"/>
    </row>
    <row r="1085" spans="1:37" ht="22.5" hidden="1" customHeight="1" x14ac:dyDescent="0.2">
      <c r="A1085" s="35"/>
      <c r="B1085" s="42"/>
      <c r="C1085" s="42"/>
      <c r="D1085" s="42"/>
      <c r="E1085" s="42"/>
      <c r="F1085" s="42"/>
      <c r="H1085" s="1"/>
      <c r="I1085" s="2"/>
      <c r="J1085" s="2"/>
      <c r="K1085" s="37"/>
      <c r="L1085" s="37"/>
      <c r="M1085" s="37"/>
      <c r="N1085" s="37"/>
      <c r="O1085" s="37"/>
      <c r="P1085" s="37"/>
      <c r="Q1085" s="37"/>
      <c r="R1085" s="37"/>
      <c r="S1085" s="37"/>
      <c r="T1085" s="18"/>
      <c r="U1085" s="70"/>
      <c r="V1085" s="37"/>
      <c r="W1085" s="37"/>
      <c r="X1085" s="37"/>
      <c r="Y1085" s="37"/>
      <c r="Z1085" s="37"/>
      <c r="AA1085" s="59"/>
      <c r="AB1085" s="37"/>
      <c r="AC1085" s="37"/>
      <c r="AD1085" s="37"/>
      <c r="AF1085" s="190" t="s">
        <v>3</v>
      </c>
      <c r="AG1085" s="190"/>
      <c r="AH1085" s="65">
        <f>IF(SUM(Y520:Y523)=0,0,+(SUM(Y520:Y523)/AH1083))</f>
        <v>1</v>
      </c>
      <c r="AI1085" s="74"/>
      <c r="AJ1085" s="74"/>
      <c r="AK1085" s="74"/>
    </row>
    <row r="1086" spans="1:37" ht="22.5" hidden="1" customHeight="1" x14ac:dyDescent="0.2">
      <c r="A1086" s="35"/>
      <c r="B1086" s="42"/>
      <c r="C1086" s="42"/>
      <c r="D1086" s="42"/>
      <c r="E1086" s="42"/>
      <c r="F1086" s="42"/>
      <c r="H1086" s="1"/>
      <c r="I1086" s="2"/>
      <c r="J1086" s="2"/>
      <c r="K1086" s="37"/>
      <c r="L1086" s="37"/>
      <c r="M1086" s="37"/>
      <c r="N1086" s="37"/>
      <c r="O1086" s="37"/>
      <c r="P1086" s="37"/>
      <c r="Q1086" s="37"/>
      <c r="R1086" s="37"/>
      <c r="S1086" s="37"/>
      <c r="T1086" s="18"/>
      <c r="U1086" s="70"/>
      <c r="V1086" s="37"/>
      <c r="W1086" s="37"/>
      <c r="X1086" s="37"/>
      <c r="Y1086" s="37"/>
      <c r="Z1086" s="37"/>
      <c r="AA1086" s="59"/>
      <c r="AB1086" s="37"/>
      <c r="AC1086" s="37"/>
      <c r="AD1086" s="37"/>
      <c r="AF1086" s="190" t="s">
        <v>1667</v>
      </c>
      <c r="AG1086" s="190"/>
      <c r="AH1086" s="66">
        <f>IF(SUM(X520:X523)=0,0,+(SUM(X520:X523)/AH1084))</f>
        <v>1</v>
      </c>
      <c r="AI1086" s="74"/>
      <c r="AJ1086" s="74"/>
      <c r="AK1086" s="74"/>
    </row>
    <row r="1087" spans="1:37" ht="22.5" hidden="1" customHeight="1" x14ac:dyDescent="0.2">
      <c r="A1087" s="35"/>
      <c r="B1087" s="42"/>
      <c r="C1087" s="42"/>
      <c r="D1087" s="42"/>
      <c r="E1087" s="42"/>
      <c r="F1087" s="42"/>
      <c r="H1087" s="1"/>
      <c r="I1087" s="2"/>
      <c r="J1087" s="2"/>
      <c r="K1087" s="37"/>
      <c r="L1087" s="37"/>
      <c r="M1087" s="37"/>
      <c r="N1087" s="37"/>
      <c r="O1087" s="37"/>
      <c r="P1087" s="37"/>
      <c r="Q1087" s="37"/>
      <c r="R1087" s="37"/>
      <c r="S1087" s="37"/>
      <c r="T1087" s="18"/>
      <c r="U1087" s="70"/>
      <c r="V1087" s="37"/>
      <c r="W1087" s="37"/>
      <c r="X1087" s="37"/>
      <c r="Y1087" s="37"/>
      <c r="Z1087" s="37"/>
      <c r="AA1087" s="59"/>
      <c r="AB1087" s="37"/>
      <c r="AC1087" s="37"/>
      <c r="AD1087" s="37"/>
      <c r="AF1087" s="38"/>
      <c r="AG1087" s="38"/>
      <c r="AH1087" s="64"/>
      <c r="AI1087" s="74"/>
      <c r="AJ1087" s="74"/>
      <c r="AK1087" s="74"/>
    </row>
    <row r="1088" spans="1:37" ht="22.5" hidden="1" customHeight="1" x14ac:dyDescent="0.2">
      <c r="A1088" s="35"/>
      <c r="B1088" s="42"/>
      <c r="C1088" s="42"/>
      <c r="D1088" s="42"/>
      <c r="E1088" s="42"/>
      <c r="F1088" s="42"/>
      <c r="H1088" s="1"/>
      <c r="I1088" s="2"/>
      <c r="J1088" s="2"/>
      <c r="K1088" s="37"/>
      <c r="L1088" s="37"/>
      <c r="M1088" s="37"/>
      <c r="N1088" s="37"/>
      <c r="O1088" s="37"/>
      <c r="P1088" s="37"/>
      <c r="Q1088" s="37"/>
      <c r="R1088" s="37"/>
      <c r="S1088" s="37"/>
      <c r="T1088" s="18"/>
      <c r="U1088" s="70"/>
      <c r="V1088" s="37"/>
      <c r="W1088" s="37"/>
      <c r="X1088" s="37"/>
      <c r="Y1088" s="37"/>
      <c r="Z1088" s="37"/>
      <c r="AA1088" s="59"/>
      <c r="AB1088" s="37"/>
      <c r="AC1088" s="37"/>
      <c r="AD1088" s="37"/>
      <c r="AF1088" s="191" t="s">
        <v>1545</v>
      </c>
      <c r="AG1088" s="191"/>
      <c r="AH1088" s="191"/>
      <c r="AI1088" s="74"/>
      <c r="AJ1088" s="74"/>
      <c r="AK1088" s="74"/>
    </row>
    <row r="1089" spans="1:37" ht="22.5" hidden="1" customHeight="1" x14ac:dyDescent="0.2">
      <c r="A1089" s="35"/>
      <c r="B1089" s="42"/>
      <c r="C1089" s="42"/>
      <c r="D1089" s="42"/>
      <c r="E1089" s="42"/>
      <c r="F1089" s="42"/>
      <c r="H1089" s="1"/>
      <c r="I1089" s="2"/>
      <c r="J1089" s="2"/>
      <c r="K1089" s="37"/>
      <c r="L1089" s="37"/>
      <c r="M1089" s="37"/>
      <c r="N1089" s="37"/>
      <c r="O1089" s="37"/>
      <c r="P1089" s="37"/>
      <c r="Q1089" s="37"/>
      <c r="R1089" s="37"/>
      <c r="S1089" s="37"/>
      <c r="T1089" s="18"/>
      <c r="U1089" s="70"/>
      <c r="V1089" s="37"/>
      <c r="W1089" s="37"/>
      <c r="X1089" s="37"/>
      <c r="Y1089" s="37"/>
      <c r="Z1089" s="37"/>
      <c r="AA1089" s="59"/>
      <c r="AB1089" s="37"/>
      <c r="AC1089" s="37"/>
      <c r="AD1089" s="37"/>
      <c r="AF1089" s="191"/>
      <c r="AG1089" s="191"/>
      <c r="AH1089" s="191"/>
      <c r="AI1089" s="74"/>
      <c r="AJ1089" s="74"/>
      <c r="AK1089" s="74"/>
    </row>
    <row r="1090" spans="1:37" ht="22.5" hidden="1" customHeight="1" x14ac:dyDescent="0.2">
      <c r="A1090" s="35"/>
      <c r="B1090" s="42"/>
      <c r="C1090" s="42"/>
      <c r="D1090" s="42"/>
      <c r="E1090" s="42"/>
      <c r="F1090" s="42"/>
      <c r="H1090" s="1"/>
      <c r="I1090" s="2"/>
      <c r="J1090" s="2"/>
      <c r="K1090" s="37"/>
      <c r="L1090" s="37"/>
      <c r="M1090" s="37"/>
      <c r="N1090" s="37"/>
      <c r="O1090" s="37"/>
      <c r="P1090" s="37"/>
      <c r="Q1090" s="37"/>
      <c r="R1090" s="37"/>
      <c r="S1090" s="37"/>
      <c r="T1090" s="18"/>
      <c r="U1090" s="70"/>
      <c r="V1090" s="37"/>
      <c r="W1090" s="37"/>
      <c r="X1090" s="37"/>
      <c r="Y1090" s="37"/>
      <c r="Z1090" s="37"/>
      <c r="AA1090" s="59"/>
      <c r="AB1090" s="37"/>
      <c r="AC1090" s="37"/>
      <c r="AD1090" s="37"/>
      <c r="AF1090" s="190" t="s">
        <v>1</v>
      </c>
      <c r="AG1090" s="190"/>
      <c r="AH1090" s="61">
        <f>SUM(Z524:Z525)</f>
        <v>38.857142857142861</v>
      </c>
      <c r="AI1090" s="74"/>
      <c r="AJ1090" s="74"/>
      <c r="AK1090" s="74"/>
    </row>
    <row r="1091" spans="1:37" ht="22.5" hidden="1" customHeight="1" x14ac:dyDescent="0.2">
      <c r="A1091" s="35"/>
      <c r="B1091" s="42"/>
      <c r="C1091" s="42"/>
      <c r="D1091" s="42"/>
      <c r="E1091" s="42"/>
      <c r="F1091" s="42"/>
      <c r="H1091" s="1"/>
      <c r="I1091" s="2"/>
      <c r="J1091" s="2"/>
      <c r="K1091" s="37"/>
      <c r="L1091" s="37"/>
      <c r="M1091" s="37"/>
      <c r="N1091" s="37"/>
      <c r="O1091" s="37"/>
      <c r="P1091" s="37"/>
      <c r="Q1091" s="37"/>
      <c r="R1091" s="37"/>
      <c r="S1091" s="37"/>
      <c r="T1091" s="18"/>
      <c r="U1091" s="70"/>
      <c r="V1091" s="37"/>
      <c r="W1091" s="37"/>
      <c r="X1091" s="37"/>
      <c r="Y1091" s="37"/>
      <c r="Z1091" s="37"/>
      <c r="AA1091" s="59"/>
      <c r="AB1091" s="37"/>
      <c r="AC1091" s="37"/>
      <c r="AD1091" s="37"/>
      <c r="AF1091" s="190" t="s">
        <v>2</v>
      </c>
      <c r="AG1091" s="190"/>
      <c r="AH1091" s="61">
        <f>SUM(P524:P525)</f>
        <v>38.857142857142861</v>
      </c>
      <c r="AI1091" s="74"/>
      <c r="AJ1091" s="74"/>
      <c r="AK1091" s="74"/>
    </row>
    <row r="1092" spans="1:37" ht="22.5" hidden="1" customHeight="1" x14ac:dyDescent="0.2">
      <c r="A1092" s="35"/>
      <c r="B1092" s="42"/>
      <c r="C1092" s="42"/>
      <c r="D1092" s="42"/>
      <c r="E1092" s="42"/>
      <c r="F1092" s="42"/>
      <c r="H1092" s="1"/>
      <c r="I1092" s="2"/>
      <c r="J1092" s="2"/>
      <c r="K1092" s="37"/>
      <c r="L1092" s="37"/>
      <c r="M1092" s="37"/>
      <c r="N1092" s="37"/>
      <c r="O1092" s="37"/>
      <c r="P1092" s="37"/>
      <c r="Q1092" s="37"/>
      <c r="R1092" s="37"/>
      <c r="S1092" s="37"/>
      <c r="T1092" s="18"/>
      <c r="U1092" s="70"/>
      <c r="V1092" s="37"/>
      <c r="W1092" s="37"/>
      <c r="X1092" s="37"/>
      <c r="Y1092" s="37"/>
      <c r="Z1092" s="37"/>
      <c r="AA1092" s="59"/>
      <c r="AB1092" s="37"/>
      <c r="AC1092" s="37"/>
      <c r="AD1092" s="37"/>
      <c r="AF1092" s="190" t="s">
        <v>3</v>
      </c>
      <c r="AG1092" s="190"/>
      <c r="AH1092" s="65">
        <f>IF(SUM(Y524:Y525)=0,0,+(SUM(Y524:Y525)/AH1090))</f>
        <v>0.6654411764705882</v>
      </c>
      <c r="AI1092" s="74"/>
      <c r="AJ1092" s="74"/>
      <c r="AK1092" s="74"/>
    </row>
    <row r="1093" spans="1:37" ht="22.5" hidden="1" customHeight="1" x14ac:dyDescent="0.2">
      <c r="A1093" s="35"/>
      <c r="B1093" s="42"/>
      <c r="C1093" s="42"/>
      <c r="D1093" s="42"/>
      <c r="E1093" s="42"/>
      <c r="F1093" s="42"/>
      <c r="H1093" s="1"/>
      <c r="I1093" s="2"/>
      <c r="J1093" s="2"/>
      <c r="K1093" s="37"/>
      <c r="L1093" s="37"/>
      <c r="M1093" s="37"/>
      <c r="N1093" s="37"/>
      <c r="O1093" s="37"/>
      <c r="P1093" s="37"/>
      <c r="Q1093" s="37"/>
      <c r="R1093" s="37"/>
      <c r="S1093" s="37"/>
      <c r="T1093" s="18"/>
      <c r="U1093" s="70"/>
      <c r="V1093" s="37"/>
      <c r="W1093" s="37"/>
      <c r="X1093" s="37"/>
      <c r="Y1093" s="37"/>
      <c r="Z1093" s="37"/>
      <c r="AA1093" s="59"/>
      <c r="AB1093" s="37"/>
      <c r="AC1093" s="37"/>
      <c r="AD1093" s="37"/>
      <c r="AF1093" s="190" t="s">
        <v>1667</v>
      </c>
      <c r="AG1093" s="190"/>
      <c r="AH1093" s="66">
        <f>IF(SUM(X524:X525)=0,0,+(SUM(X524:X525)/AH1091))</f>
        <v>0.6654411764705882</v>
      </c>
      <c r="AI1093" s="74"/>
      <c r="AJ1093" s="74"/>
      <c r="AK1093" s="74"/>
    </row>
    <row r="1094" spans="1:37" ht="22.5" hidden="1" customHeight="1" x14ac:dyDescent="0.2">
      <c r="A1094" s="35"/>
      <c r="B1094" s="42"/>
      <c r="C1094" s="42"/>
      <c r="D1094" s="42"/>
      <c r="E1094" s="42"/>
      <c r="F1094" s="42"/>
      <c r="H1094" s="1"/>
      <c r="I1094" s="2"/>
      <c r="J1094" s="2"/>
      <c r="K1094" s="37"/>
      <c r="L1094" s="37"/>
      <c r="M1094" s="37"/>
      <c r="N1094" s="37"/>
      <c r="O1094" s="37"/>
      <c r="P1094" s="37"/>
      <c r="Q1094" s="37"/>
      <c r="R1094" s="37"/>
      <c r="S1094" s="37"/>
      <c r="T1094" s="18"/>
      <c r="U1094" s="70"/>
      <c r="V1094" s="37"/>
      <c r="W1094" s="37"/>
      <c r="X1094" s="37"/>
      <c r="Y1094" s="37"/>
      <c r="Z1094" s="37"/>
      <c r="AA1094" s="59"/>
      <c r="AB1094" s="37"/>
      <c r="AC1094" s="37"/>
      <c r="AD1094" s="37"/>
      <c r="AF1094" s="38"/>
      <c r="AG1094" s="38"/>
      <c r="AH1094" s="64"/>
      <c r="AI1094" s="74"/>
      <c r="AJ1094" s="74"/>
      <c r="AK1094" s="74"/>
    </row>
    <row r="1095" spans="1:37" ht="22.5" hidden="1" customHeight="1" x14ac:dyDescent="0.2">
      <c r="A1095" s="35"/>
      <c r="B1095" s="42"/>
      <c r="C1095" s="42"/>
      <c r="D1095" s="42"/>
      <c r="E1095" s="42"/>
      <c r="F1095" s="42"/>
      <c r="H1095" s="1"/>
      <c r="I1095" s="2"/>
      <c r="J1095" s="2"/>
      <c r="K1095" s="37"/>
      <c r="L1095" s="37"/>
      <c r="M1095" s="37"/>
      <c r="N1095" s="37"/>
      <c r="O1095" s="37"/>
      <c r="P1095" s="37"/>
      <c r="Q1095" s="37"/>
      <c r="R1095" s="37"/>
      <c r="S1095" s="37"/>
      <c r="T1095" s="18"/>
      <c r="U1095" s="70"/>
      <c r="V1095" s="37"/>
      <c r="W1095" s="37"/>
      <c r="X1095" s="37"/>
      <c r="Y1095" s="37"/>
      <c r="Z1095" s="37"/>
      <c r="AA1095" s="59"/>
      <c r="AB1095" s="37"/>
      <c r="AC1095" s="37"/>
      <c r="AD1095" s="37"/>
      <c r="AF1095" s="191" t="s">
        <v>1537</v>
      </c>
      <c r="AG1095" s="191"/>
      <c r="AH1095" s="191"/>
      <c r="AI1095" s="74"/>
      <c r="AJ1095" s="74"/>
      <c r="AK1095" s="74"/>
    </row>
    <row r="1096" spans="1:37" ht="22.5" hidden="1" customHeight="1" x14ac:dyDescent="0.2">
      <c r="A1096" s="35"/>
      <c r="B1096" s="42"/>
      <c r="C1096" s="42"/>
      <c r="D1096" s="42"/>
      <c r="E1096" s="42"/>
      <c r="F1096" s="42"/>
      <c r="H1096" s="1"/>
      <c r="I1096" s="2"/>
      <c r="J1096" s="2"/>
      <c r="K1096" s="37"/>
      <c r="L1096" s="37"/>
      <c r="M1096" s="37"/>
      <c r="N1096" s="37"/>
      <c r="O1096" s="37"/>
      <c r="P1096" s="37"/>
      <c r="Q1096" s="37"/>
      <c r="R1096" s="37"/>
      <c r="S1096" s="37"/>
      <c r="T1096" s="18"/>
      <c r="U1096" s="70"/>
      <c r="V1096" s="37"/>
      <c r="W1096" s="37"/>
      <c r="X1096" s="37"/>
      <c r="Y1096" s="37"/>
      <c r="Z1096" s="37"/>
      <c r="AA1096" s="59"/>
      <c r="AB1096" s="37"/>
      <c r="AC1096" s="37"/>
      <c r="AD1096" s="37"/>
      <c r="AF1096" s="191"/>
      <c r="AG1096" s="191"/>
      <c r="AH1096" s="191"/>
      <c r="AI1096" s="74"/>
      <c r="AJ1096" s="74"/>
      <c r="AK1096" s="74"/>
    </row>
    <row r="1097" spans="1:37" ht="22.5" hidden="1" customHeight="1" x14ac:dyDescent="0.2">
      <c r="A1097" s="35"/>
      <c r="B1097" s="42"/>
      <c r="C1097" s="42"/>
      <c r="D1097" s="42"/>
      <c r="E1097" s="42"/>
      <c r="F1097" s="42"/>
      <c r="H1097" s="1"/>
      <c r="I1097" s="2"/>
      <c r="J1097" s="2"/>
      <c r="K1097" s="37"/>
      <c r="L1097" s="37"/>
      <c r="M1097" s="37"/>
      <c r="N1097" s="37"/>
      <c r="O1097" s="37"/>
      <c r="P1097" s="37"/>
      <c r="Q1097" s="37"/>
      <c r="R1097" s="37"/>
      <c r="S1097" s="37"/>
      <c r="T1097" s="18"/>
      <c r="U1097" s="70"/>
      <c r="V1097" s="37"/>
      <c r="W1097" s="37"/>
      <c r="X1097" s="37"/>
      <c r="Y1097" s="37"/>
      <c r="Z1097" s="37"/>
      <c r="AA1097" s="59"/>
      <c r="AB1097" s="37"/>
      <c r="AC1097" s="37"/>
      <c r="AD1097" s="37"/>
      <c r="AF1097" s="190" t="s">
        <v>1</v>
      </c>
      <c r="AG1097" s="190"/>
      <c r="AH1097" s="61">
        <f>SUM(Z526:Z528)</f>
        <v>42.285714285714285</v>
      </c>
      <c r="AI1097" s="74"/>
      <c r="AJ1097" s="74"/>
      <c r="AK1097" s="74"/>
    </row>
    <row r="1098" spans="1:37" ht="22.5" hidden="1" customHeight="1" x14ac:dyDescent="0.2">
      <c r="A1098" s="35"/>
      <c r="B1098" s="42"/>
      <c r="C1098" s="42"/>
      <c r="D1098" s="42"/>
      <c r="E1098" s="42"/>
      <c r="F1098" s="42"/>
      <c r="H1098" s="1"/>
      <c r="I1098" s="2"/>
      <c r="J1098" s="2"/>
      <c r="K1098" s="37"/>
      <c r="L1098" s="37"/>
      <c r="M1098" s="37"/>
      <c r="N1098" s="37"/>
      <c r="O1098" s="37"/>
      <c r="P1098" s="37"/>
      <c r="Q1098" s="37"/>
      <c r="R1098" s="37"/>
      <c r="S1098" s="37"/>
      <c r="T1098" s="18"/>
      <c r="U1098" s="70"/>
      <c r="V1098" s="37"/>
      <c r="W1098" s="37"/>
      <c r="X1098" s="37"/>
      <c r="Y1098" s="37"/>
      <c r="Z1098" s="37"/>
      <c r="AA1098" s="59"/>
      <c r="AB1098" s="37"/>
      <c r="AC1098" s="37"/>
      <c r="AD1098" s="37"/>
      <c r="AF1098" s="190" t="s">
        <v>2</v>
      </c>
      <c r="AG1098" s="190"/>
      <c r="AH1098" s="61">
        <f>SUM(P526:P527)</f>
        <v>29.428571428571427</v>
      </c>
      <c r="AI1098" s="74"/>
      <c r="AJ1098" s="74"/>
      <c r="AK1098" s="74"/>
    </row>
    <row r="1099" spans="1:37" ht="22.5" hidden="1" customHeight="1" x14ac:dyDescent="0.2">
      <c r="A1099" s="35"/>
      <c r="B1099" s="42"/>
      <c r="C1099" s="42"/>
      <c r="D1099" s="42"/>
      <c r="E1099" s="42"/>
      <c r="F1099" s="42"/>
      <c r="H1099" s="1"/>
      <c r="I1099" s="2"/>
      <c r="J1099" s="2"/>
      <c r="K1099" s="37"/>
      <c r="L1099" s="37"/>
      <c r="M1099" s="37"/>
      <c r="N1099" s="37"/>
      <c r="O1099" s="37"/>
      <c r="P1099" s="37"/>
      <c r="Q1099" s="37"/>
      <c r="R1099" s="37"/>
      <c r="S1099" s="37"/>
      <c r="T1099" s="18"/>
      <c r="U1099" s="70"/>
      <c r="V1099" s="37"/>
      <c r="W1099" s="37"/>
      <c r="X1099" s="37"/>
      <c r="Y1099" s="37"/>
      <c r="Z1099" s="37"/>
      <c r="AA1099" s="59"/>
      <c r="AB1099" s="37"/>
      <c r="AC1099" s="37"/>
      <c r="AD1099" s="37"/>
      <c r="AF1099" s="190" t="s">
        <v>3</v>
      </c>
      <c r="AG1099" s="190"/>
      <c r="AH1099" s="65">
        <f>IF(SUM(Y526:Y527)=0,0,+(SUM(Y526:Y527)/AH1097))</f>
        <v>0.69594594594594594</v>
      </c>
      <c r="AI1099" s="74"/>
      <c r="AJ1099" s="74"/>
      <c r="AK1099" s="74"/>
    </row>
    <row r="1100" spans="1:37" ht="22.5" hidden="1" customHeight="1" x14ac:dyDescent="0.2">
      <c r="A1100" s="35"/>
      <c r="B1100" s="42"/>
      <c r="C1100" s="42"/>
      <c r="D1100" s="42"/>
      <c r="E1100" s="42"/>
      <c r="F1100" s="42"/>
      <c r="H1100" s="1"/>
      <c r="I1100" s="2"/>
      <c r="J1100" s="2"/>
      <c r="K1100" s="37"/>
      <c r="L1100" s="37"/>
      <c r="M1100" s="37"/>
      <c r="N1100" s="37"/>
      <c r="O1100" s="37"/>
      <c r="P1100" s="37"/>
      <c r="Q1100" s="37"/>
      <c r="R1100" s="37"/>
      <c r="S1100" s="37"/>
      <c r="T1100" s="18"/>
      <c r="U1100" s="70"/>
      <c r="V1100" s="37"/>
      <c r="W1100" s="37"/>
      <c r="X1100" s="37"/>
      <c r="Y1100" s="37"/>
      <c r="Z1100" s="37"/>
      <c r="AA1100" s="59"/>
      <c r="AB1100" s="37"/>
      <c r="AC1100" s="37"/>
      <c r="AD1100" s="37"/>
      <c r="AF1100" s="190" t="s">
        <v>1667</v>
      </c>
      <c r="AG1100" s="190"/>
      <c r="AH1100" s="66">
        <f>IF(SUM(X526:X527)=0,0,+(SUM(X526:X527)/AH1098))</f>
        <v>1</v>
      </c>
      <c r="AI1100" s="74"/>
      <c r="AJ1100" s="74"/>
      <c r="AK1100" s="74"/>
    </row>
    <row r="1101" spans="1:37" ht="22.5" hidden="1" customHeight="1" x14ac:dyDescent="0.2">
      <c r="A1101" s="35"/>
      <c r="B1101" s="42"/>
      <c r="C1101" s="42"/>
      <c r="D1101" s="42"/>
      <c r="E1101" s="42"/>
      <c r="F1101" s="42"/>
      <c r="H1101" s="1"/>
      <c r="I1101" s="2"/>
      <c r="J1101" s="2"/>
      <c r="K1101" s="37"/>
      <c r="L1101" s="37"/>
      <c r="M1101" s="37"/>
      <c r="N1101" s="37"/>
      <c r="O1101" s="37"/>
      <c r="P1101" s="37"/>
      <c r="Q1101" s="37"/>
      <c r="R1101" s="37"/>
      <c r="S1101" s="37"/>
      <c r="T1101" s="18"/>
      <c r="U1101" s="70"/>
      <c r="V1101" s="37"/>
      <c r="W1101" s="37"/>
      <c r="X1101" s="37"/>
      <c r="Y1101" s="37"/>
      <c r="Z1101" s="37"/>
      <c r="AA1101" s="59"/>
      <c r="AB1101" s="37"/>
      <c r="AC1101" s="37"/>
      <c r="AD1101" s="37"/>
      <c r="AF1101" s="38"/>
      <c r="AG1101" s="38"/>
      <c r="AH1101" s="64"/>
      <c r="AI1101" s="74"/>
      <c r="AJ1101" s="74"/>
      <c r="AK1101" s="74"/>
    </row>
    <row r="1102" spans="1:37" ht="22.5" hidden="1" customHeight="1" x14ac:dyDescent="0.2">
      <c r="A1102" s="35"/>
      <c r="B1102" s="42"/>
      <c r="C1102" s="42"/>
      <c r="D1102" s="42"/>
      <c r="E1102" s="42"/>
      <c r="F1102" s="42"/>
      <c r="H1102" s="1"/>
      <c r="I1102" s="2"/>
      <c r="J1102" s="2"/>
      <c r="K1102" s="37"/>
      <c r="L1102" s="37"/>
      <c r="M1102" s="37"/>
      <c r="N1102" s="37"/>
      <c r="O1102" s="37"/>
      <c r="P1102" s="37"/>
      <c r="Q1102" s="37"/>
      <c r="R1102" s="37"/>
      <c r="S1102" s="37"/>
      <c r="T1102" s="18"/>
      <c r="U1102" s="70"/>
      <c r="V1102" s="37"/>
      <c r="W1102" s="37"/>
      <c r="X1102" s="37"/>
      <c r="Y1102" s="37"/>
      <c r="Z1102" s="37"/>
      <c r="AA1102" s="59"/>
      <c r="AB1102" s="37"/>
      <c r="AC1102" s="37"/>
      <c r="AD1102" s="37"/>
      <c r="AF1102" s="191" t="s">
        <v>1527</v>
      </c>
      <c r="AG1102" s="191"/>
      <c r="AH1102" s="191"/>
      <c r="AI1102" s="74"/>
      <c r="AJ1102" s="74"/>
      <c r="AK1102" s="74"/>
    </row>
    <row r="1103" spans="1:37" ht="22.5" hidden="1" customHeight="1" x14ac:dyDescent="0.2">
      <c r="A1103" s="35"/>
      <c r="B1103" s="42"/>
      <c r="C1103" s="42"/>
      <c r="D1103" s="42"/>
      <c r="E1103" s="42"/>
      <c r="F1103" s="42"/>
      <c r="H1103" s="1"/>
      <c r="I1103" s="2"/>
      <c r="J1103" s="2"/>
      <c r="K1103" s="37"/>
      <c r="L1103" s="37"/>
      <c r="M1103" s="37"/>
      <c r="N1103" s="37"/>
      <c r="O1103" s="37"/>
      <c r="P1103" s="37"/>
      <c r="Q1103" s="37"/>
      <c r="R1103" s="37"/>
      <c r="S1103" s="37"/>
      <c r="T1103" s="18"/>
      <c r="U1103" s="70"/>
      <c r="V1103" s="37"/>
      <c r="W1103" s="37"/>
      <c r="X1103" s="37"/>
      <c r="Y1103" s="37"/>
      <c r="Z1103" s="37"/>
      <c r="AA1103" s="59"/>
      <c r="AB1103" s="37"/>
      <c r="AC1103" s="37"/>
      <c r="AD1103" s="37"/>
      <c r="AF1103" s="191"/>
      <c r="AG1103" s="191"/>
      <c r="AH1103" s="191"/>
      <c r="AI1103" s="74"/>
      <c r="AJ1103" s="74"/>
      <c r="AK1103" s="74"/>
    </row>
    <row r="1104" spans="1:37" ht="22.5" hidden="1" customHeight="1" x14ac:dyDescent="0.2">
      <c r="A1104" s="35"/>
      <c r="B1104" s="42"/>
      <c r="C1104" s="42"/>
      <c r="D1104" s="42"/>
      <c r="E1104" s="42"/>
      <c r="F1104" s="42"/>
      <c r="H1104" s="1"/>
      <c r="I1104" s="2"/>
      <c r="J1104" s="2"/>
      <c r="K1104" s="37"/>
      <c r="L1104" s="37"/>
      <c r="M1104" s="37"/>
      <c r="N1104" s="37"/>
      <c r="O1104" s="37"/>
      <c r="P1104" s="37"/>
      <c r="Q1104" s="37"/>
      <c r="R1104" s="37"/>
      <c r="S1104" s="37"/>
      <c r="T1104" s="18"/>
      <c r="U1104" s="70"/>
      <c r="V1104" s="37"/>
      <c r="W1104" s="37"/>
      <c r="X1104" s="37"/>
      <c r="Y1104" s="37"/>
      <c r="Z1104" s="37"/>
      <c r="AA1104" s="59"/>
      <c r="AB1104" s="37"/>
      <c r="AC1104" s="37"/>
      <c r="AD1104" s="37"/>
      <c r="AF1104" s="190" t="s">
        <v>1</v>
      </c>
      <c r="AG1104" s="190"/>
      <c r="AH1104" s="61">
        <f>SUM(Z528:Z532)</f>
        <v>66.857142857142861</v>
      </c>
      <c r="AI1104" s="74"/>
      <c r="AJ1104" s="74"/>
      <c r="AK1104" s="74"/>
    </row>
    <row r="1105" spans="1:37" ht="22.5" hidden="1" customHeight="1" x14ac:dyDescent="0.2">
      <c r="A1105" s="35"/>
      <c r="B1105" s="42"/>
      <c r="C1105" s="42"/>
      <c r="D1105" s="42"/>
      <c r="E1105" s="42"/>
      <c r="F1105" s="42"/>
      <c r="H1105" s="1"/>
      <c r="I1105" s="2"/>
      <c r="J1105" s="2"/>
      <c r="K1105" s="37"/>
      <c r="L1105" s="37"/>
      <c r="M1105" s="37"/>
      <c r="N1105" s="37"/>
      <c r="O1105" s="37"/>
      <c r="P1105" s="37"/>
      <c r="Q1105" s="37"/>
      <c r="R1105" s="37"/>
      <c r="S1105" s="37"/>
      <c r="T1105" s="18"/>
      <c r="U1105" s="70"/>
      <c r="V1105" s="37"/>
      <c r="W1105" s="37"/>
      <c r="X1105" s="37"/>
      <c r="Y1105" s="37"/>
      <c r="Z1105" s="37"/>
      <c r="AA1105" s="59"/>
      <c r="AB1105" s="37"/>
      <c r="AC1105" s="37"/>
      <c r="AD1105" s="37"/>
      <c r="AF1105" s="190" t="s">
        <v>2</v>
      </c>
      <c r="AG1105" s="190"/>
      <c r="AH1105" s="61">
        <f>SUM(P528:P532)</f>
        <v>66.857142857142861</v>
      </c>
      <c r="AI1105" s="74"/>
      <c r="AJ1105" s="74"/>
      <c r="AK1105" s="74"/>
    </row>
    <row r="1106" spans="1:37" ht="22.5" hidden="1" customHeight="1" x14ac:dyDescent="0.2">
      <c r="A1106" s="35"/>
      <c r="B1106" s="42"/>
      <c r="C1106" s="42"/>
      <c r="D1106" s="42"/>
      <c r="E1106" s="42"/>
      <c r="F1106" s="42"/>
      <c r="H1106" s="1"/>
      <c r="I1106" s="2"/>
      <c r="J1106" s="2"/>
      <c r="K1106" s="37"/>
      <c r="L1106" s="37"/>
      <c r="M1106" s="37"/>
      <c r="N1106" s="37"/>
      <c r="O1106" s="37"/>
      <c r="P1106" s="37"/>
      <c r="Q1106" s="37"/>
      <c r="R1106" s="37"/>
      <c r="S1106" s="37"/>
      <c r="T1106" s="18"/>
      <c r="U1106" s="70"/>
      <c r="V1106" s="37"/>
      <c r="W1106" s="37"/>
      <c r="X1106" s="37"/>
      <c r="Y1106" s="37"/>
      <c r="Z1106" s="37"/>
      <c r="AA1106" s="59"/>
      <c r="AB1106" s="37"/>
      <c r="AC1106" s="37"/>
      <c r="AD1106" s="37"/>
      <c r="AF1106" s="190" t="s">
        <v>3</v>
      </c>
      <c r="AG1106" s="190"/>
      <c r="AH1106" s="65">
        <f>IF(SUM(Y528:Y532)=0,0,+(SUM(Y528:Y532)/AH1104))</f>
        <v>0.80555555555555547</v>
      </c>
      <c r="AI1106" s="74"/>
      <c r="AJ1106" s="74"/>
      <c r="AK1106" s="74"/>
    </row>
    <row r="1107" spans="1:37" ht="22.5" hidden="1" customHeight="1" x14ac:dyDescent="0.2">
      <c r="A1107" s="35"/>
      <c r="B1107" s="42"/>
      <c r="C1107" s="42"/>
      <c r="D1107" s="42"/>
      <c r="E1107" s="42"/>
      <c r="F1107" s="42"/>
      <c r="H1107" s="1"/>
      <c r="I1107" s="2"/>
      <c r="J1107" s="2"/>
      <c r="K1107" s="37"/>
      <c r="L1107" s="37"/>
      <c r="M1107" s="37"/>
      <c r="N1107" s="37"/>
      <c r="O1107" s="37"/>
      <c r="P1107" s="37"/>
      <c r="Q1107" s="37"/>
      <c r="R1107" s="37"/>
      <c r="S1107" s="37"/>
      <c r="T1107" s="18"/>
      <c r="U1107" s="70"/>
      <c r="V1107" s="37"/>
      <c r="W1107" s="37"/>
      <c r="X1107" s="37"/>
      <c r="Y1107" s="37"/>
      <c r="Z1107" s="37"/>
      <c r="AA1107" s="59"/>
      <c r="AB1107" s="37"/>
      <c r="AC1107" s="37"/>
      <c r="AD1107" s="37"/>
      <c r="AF1107" s="190" t="s">
        <v>1667</v>
      </c>
      <c r="AG1107" s="190"/>
      <c r="AH1107" s="66">
        <f>IF(SUM(X528:X532)=0,0,+(SUM(X528:X532)/AH1105))</f>
        <v>0.80555555555555547</v>
      </c>
      <c r="AI1107" s="74"/>
      <c r="AJ1107" s="74"/>
      <c r="AK1107" s="74"/>
    </row>
    <row r="1108" spans="1:37" ht="22.5" hidden="1" customHeight="1" x14ac:dyDescent="0.2">
      <c r="A1108" s="35"/>
      <c r="B1108" s="42"/>
      <c r="C1108" s="42"/>
      <c r="D1108" s="42"/>
      <c r="E1108" s="42"/>
      <c r="F1108" s="42"/>
      <c r="H1108" s="1"/>
      <c r="I1108" s="2"/>
      <c r="J1108" s="2"/>
      <c r="K1108" s="37"/>
      <c r="L1108" s="37"/>
      <c r="M1108" s="37"/>
      <c r="N1108" s="37"/>
      <c r="O1108" s="37"/>
      <c r="P1108" s="37"/>
      <c r="Q1108" s="37"/>
      <c r="R1108" s="37"/>
      <c r="S1108" s="37"/>
      <c r="T1108" s="18"/>
      <c r="U1108" s="70"/>
      <c r="V1108" s="37"/>
      <c r="W1108" s="37"/>
      <c r="X1108" s="37"/>
      <c r="Y1108" s="37"/>
      <c r="Z1108" s="37"/>
      <c r="AA1108" s="59"/>
      <c r="AB1108" s="37"/>
      <c r="AC1108" s="37"/>
      <c r="AD1108" s="37"/>
      <c r="AF1108" s="38"/>
      <c r="AG1108" s="38"/>
      <c r="AH1108" s="64"/>
      <c r="AI1108" s="74"/>
      <c r="AJ1108" s="74"/>
      <c r="AK1108" s="74"/>
    </row>
    <row r="1109" spans="1:37" ht="22.5" hidden="1" customHeight="1" x14ac:dyDescent="0.2">
      <c r="A1109" s="35"/>
      <c r="B1109" s="42"/>
      <c r="C1109" s="42"/>
      <c r="D1109" s="42"/>
      <c r="E1109" s="42"/>
      <c r="F1109" s="42"/>
      <c r="H1109" s="1"/>
      <c r="I1109" s="2"/>
      <c r="J1109" s="2"/>
      <c r="K1109" s="37"/>
      <c r="L1109" s="37"/>
      <c r="M1109" s="37"/>
      <c r="N1109" s="37"/>
      <c r="O1109" s="37"/>
      <c r="P1109" s="37"/>
      <c r="Q1109" s="37"/>
      <c r="R1109" s="37"/>
      <c r="S1109" s="37"/>
      <c r="T1109" s="18"/>
      <c r="U1109" s="70"/>
      <c r="V1109" s="37"/>
      <c r="W1109" s="37"/>
      <c r="X1109" s="37"/>
      <c r="Y1109" s="37"/>
      <c r="Z1109" s="37"/>
      <c r="AA1109" s="59"/>
      <c r="AB1109" s="37"/>
      <c r="AC1109" s="37"/>
      <c r="AD1109" s="37"/>
      <c r="AF1109" s="191" t="s">
        <v>1495</v>
      </c>
      <c r="AG1109" s="191"/>
      <c r="AH1109" s="191"/>
      <c r="AI1109" s="74"/>
      <c r="AJ1109" s="74"/>
      <c r="AK1109" s="74"/>
    </row>
    <row r="1110" spans="1:37" ht="22.5" hidden="1" customHeight="1" x14ac:dyDescent="0.2">
      <c r="A1110" s="35"/>
      <c r="B1110" s="42"/>
      <c r="C1110" s="42"/>
      <c r="D1110" s="42"/>
      <c r="E1110" s="42"/>
      <c r="F1110" s="42"/>
      <c r="H1110" s="1"/>
      <c r="I1110" s="2"/>
      <c r="J1110" s="2"/>
      <c r="K1110" s="37"/>
      <c r="L1110" s="37"/>
      <c r="M1110" s="37"/>
      <c r="N1110" s="37"/>
      <c r="O1110" s="37"/>
      <c r="P1110" s="37"/>
      <c r="Q1110" s="37"/>
      <c r="R1110" s="37"/>
      <c r="S1110" s="37"/>
      <c r="T1110" s="18"/>
      <c r="U1110" s="70"/>
      <c r="V1110" s="37"/>
      <c r="W1110" s="37"/>
      <c r="X1110" s="37"/>
      <c r="Y1110" s="37"/>
      <c r="Z1110" s="37"/>
      <c r="AA1110" s="59"/>
      <c r="AB1110" s="37"/>
      <c r="AC1110" s="37"/>
      <c r="AD1110" s="37"/>
      <c r="AF1110" s="191"/>
      <c r="AG1110" s="191"/>
      <c r="AH1110" s="191"/>
      <c r="AI1110" s="74"/>
      <c r="AJ1110" s="74"/>
      <c r="AK1110" s="74"/>
    </row>
    <row r="1111" spans="1:37" ht="22.5" hidden="1" customHeight="1" x14ac:dyDescent="0.2">
      <c r="A1111" s="35"/>
      <c r="B1111" s="42"/>
      <c r="C1111" s="42"/>
      <c r="D1111" s="42"/>
      <c r="E1111" s="42"/>
      <c r="F1111" s="42"/>
      <c r="H1111" s="1"/>
      <c r="I1111" s="2"/>
      <c r="J1111" s="2"/>
      <c r="K1111" s="37"/>
      <c r="L1111" s="37"/>
      <c r="M1111" s="37"/>
      <c r="N1111" s="37"/>
      <c r="O1111" s="37"/>
      <c r="P1111" s="37"/>
      <c r="Q1111" s="37"/>
      <c r="R1111" s="37"/>
      <c r="S1111" s="37"/>
      <c r="T1111" s="18"/>
      <c r="U1111" s="70"/>
      <c r="V1111" s="37"/>
      <c r="W1111" s="37"/>
      <c r="X1111" s="37"/>
      <c r="Y1111" s="37"/>
      <c r="Z1111" s="37"/>
      <c r="AA1111" s="59"/>
      <c r="AB1111" s="37"/>
      <c r="AC1111" s="37"/>
      <c r="AD1111" s="37"/>
      <c r="AF1111" s="190" t="s">
        <v>1</v>
      </c>
      <c r="AG1111" s="190"/>
      <c r="AH1111" s="61">
        <f>SUM(Z533:Z556)</f>
        <v>525.28571428571433</v>
      </c>
      <c r="AI1111" s="74"/>
      <c r="AJ1111" s="74"/>
      <c r="AK1111" s="74"/>
    </row>
    <row r="1112" spans="1:37" ht="22.5" hidden="1" customHeight="1" x14ac:dyDescent="0.2">
      <c r="A1112" s="35"/>
      <c r="B1112" s="42"/>
      <c r="C1112" s="42"/>
      <c r="D1112" s="42"/>
      <c r="E1112" s="42"/>
      <c r="F1112" s="42"/>
      <c r="H1112" s="1"/>
      <c r="I1112" s="2"/>
      <c r="J1112" s="2"/>
      <c r="K1112" s="37"/>
      <c r="L1112" s="37"/>
      <c r="M1112" s="37"/>
      <c r="N1112" s="37"/>
      <c r="O1112" s="37"/>
      <c r="P1112" s="37"/>
      <c r="Q1112" s="37"/>
      <c r="R1112" s="37"/>
      <c r="S1112" s="37"/>
      <c r="T1112" s="18"/>
      <c r="U1112" s="70"/>
      <c r="V1112" s="37"/>
      <c r="W1112" s="37"/>
      <c r="X1112" s="37"/>
      <c r="Y1112" s="37"/>
      <c r="Z1112" s="37"/>
      <c r="AA1112" s="59"/>
      <c r="AB1112" s="37"/>
      <c r="AC1112" s="37"/>
      <c r="AD1112" s="37"/>
      <c r="AF1112" s="190" t="s">
        <v>2</v>
      </c>
      <c r="AG1112" s="190"/>
      <c r="AH1112" s="61">
        <f>SUM(P533:P556)</f>
        <v>555.42857142857156</v>
      </c>
      <c r="AI1112" s="74"/>
      <c r="AJ1112" s="74"/>
      <c r="AK1112" s="74"/>
    </row>
    <row r="1113" spans="1:37" ht="22.5" hidden="1" customHeight="1" x14ac:dyDescent="0.2">
      <c r="A1113" s="35"/>
      <c r="B1113" s="42"/>
      <c r="C1113" s="42"/>
      <c r="D1113" s="42"/>
      <c r="E1113" s="42"/>
      <c r="F1113" s="42"/>
      <c r="H1113" s="1"/>
      <c r="I1113" s="2"/>
      <c r="J1113" s="2"/>
      <c r="K1113" s="37"/>
      <c r="L1113" s="37"/>
      <c r="M1113" s="37"/>
      <c r="N1113" s="37"/>
      <c r="O1113" s="37"/>
      <c r="P1113" s="37"/>
      <c r="Q1113" s="37"/>
      <c r="R1113" s="37"/>
      <c r="S1113" s="37"/>
      <c r="T1113" s="18"/>
      <c r="U1113" s="70"/>
      <c r="V1113" s="37"/>
      <c r="W1113" s="37"/>
      <c r="X1113" s="37"/>
      <c r="Y1113" s="37"/>
      <c r="Z1113" s="37"/>
      <c r="AA1113" s="59"/>
      <c r="AB1113" s="37"/>
      <c r="AC1113" s="37"/>
      <c r="AD1113" s="37"/>
      <c r="AF1113" s="190" t="s">
        <v>3</v>
      </c>
      <c r="AG1113" s="190"/>
      <c r="AH1113" s="65">
        <f>IF(SUM(Y533:Y556)=0,0,+(SUM(Y533:Y556)/AH1111))</f>
        <v>0.65694859940168615</v>
      </c>
      <c r="AI1113" s="74"/>
      <c r="AJ1113" s="74"/>
      <c r="AK1113" s="74"/>
    </row>
    <row r="1114" spans="1:37" ht="22.5" hidden="1" customHeight="1" x14ac:dyDescent="0.2">
      <c r="A1114" s="35"/>
      <c r="B1114" s="42"/>
      <c r="C1114" s="42"/>
      <c r="D1114" s="42"/>
      <c r="E1114" s="42"/>
      <c r="F1114" s="42"/>
      <c r="H1114" s="1"/>
      <c r="I1114" s="2"/>
      <c r="J1114" s="2"/>
      <c r="K1114" s="37"/>
      <c r="L1114" s="37"/>
      <c r="M1114" s="37"/>
      <c r="N1114" s="37"/>
      <c r="O1114" s="37"/>
      <c r="P1114" s="37"/>
      <c r="Q1114" s="37"/>
      <c r="R1114" s="37"/>
      <c r="S1114" s="37"/>
      <c r="T1114" s="18"/>
      <c r="U1114" s="70"/>
      <c r="V1114" s="37"/>
      <c r="W1114" s="37"/>
      <c r="X1114" s="37"/>
      <c r="Y1114" s="37"/>
      <c r="Z1114" s="37"/>
      <c r="AA1114" s="59"/>
      <c r="AB1114" s="37"/>
      <c r="AC1114" s="37"/>
      <c r="AD1114" s="37"/>
      <c r="AF1114" s="190" t="s">
        <v>1667</v>
      </c>
      <c r="AG1114" s="190"/>
      <c r="AH1114" s="66">
        <f>IF(SUM(X533:X556)=0,0,+(SUM(X533:X556)/AH1112))</f>
        <v>0.62129629629629612</v>
      </c>
      <c r="AI1114" s="74"/>
      <c r="AJ1114" s="74"/>
      <c r="AK1114" s="74"/>
    </row>
    <row r="1115" spans="1:37" ht="22.5" hidden="1" customHeight="1" x14ac:dyDescent="0.2">
      <c r="A1115" s="35"/>
      <c r="B1115" s="42"/>
      <c r="C1115" s="42"/>
      <c r="D1115" s="42"/>
      <c r="E1115" s="42"/>
      <c r="F1115" s="42"/>
      <c r="H1115" s="1"/>
      <c r="I1115" s="2"/>
      <c r="J1115" s="2"/>
      <c r="K1115" s="37"/>
      <c r="L1115" s="37"/>
      <c r="M1115" s="37"/>
      <c r="N1115" s="37"/>
      <c r="O1115" s="37"/>
      <c r="P1115" s="37"/>
      <c r="Q1115" s="37"/>
      <c r="R1115" s="37"/>
      <c r="S1115" s="37"/>
      <c r="T1115" s="18"/>
      <c r="U1115" s="70"/>
      <c r="V1115" s="37"/>
      <c r="W1115" s="37"/>
      <c r="X1115" s="37"/>
      <c r="Y1115" s="37"/>
      <c r="Z1115" s="37"/>
      <c r="AA1115" s="59"/>
      <c r="AB1115" s="37"/>
      <c r="AC1115" s="37"/>
      <c r="AD1115" s="37"/>
      <c r="AF1115" s="38"/>
      <c r="AG1115" s="38"/>
      <c r="AH1115" s="64"/>
      <c r="AI1115" s="74"/>
      <c r="AJ1115" s="74"/>
      <c r="AK1115" s="74"/>
    </row>
    <row r="1116" spans="1:37" ht="22.5" hidden="1" customHeight="1" x14ac:dyDescent="0.2">
      <c r="A1116" s="35"/>
      <c r="B1116" s="42"/>
      <c r="C1116" s="42"/>
      <c r="D1116" s="42"/>
      <c r="E1116" s="42"/>
      <c r="F1116" s="42"/>
      <c r="H1116" s="1"/>
      <c r="I1116" s="2"/>
      <c r="J1116" s="2"/>
      <c r="K1116" s="37"/>
      <c r="L1116" s="37"/>
      <c r="M1116" s="37"/>
      <c r="N1116" s="37"/>
      <c r="O1116" s="37"/>
      <c r="P1116" s="37"/>
      <c r="Q1116" s="37"/>
      <c r="R1116" s="37"/>
      <c r="S1116" s="37"/>
      <c r="T1116" s="18"/>
      <c r="U1116" s="70"/>
      <c r="V1116" s="37"/>
      <c r="W1116" s="37"/>
      <c r="X1116" s="37"/>
      <c r="Y1116" s="37"/>
      <c r="Z1116" s="37"/>
      <c r="AA1116" s="59"/>
      <c r="AB1116" s="37"/>
      <c r="AC1116" s="37"/>
      <c r="AD1116" s="37"/>
      <c r="AF1116" s="191" t="s">
        <v>1414</v>
      </c>
      <c r="AG1116" s="191"/>
      <c r="AH1116" s="191"/>
      <c r="AI1116" s="74"/>
      <c r="AJ1116" s="74"/>
      <c r="AK1116" s="74"/>
    </row>
    <row r="1117" spans="1:37" ht="22.5" hidden="1" customHeight="1" x14ac:dyDescent="0.2">
      <c r="A1117" s="35"/>
      <c r="B1117" s="42"/>
      <c r="C1117" s="42"/>
      <c r="D1117" s="42"/>
      <c r="E1117" s="42"/>
      <c r="F1117" s="42"/>
      <c r="H1117" s="1"/>
      <c r="I1117" s="2"/>
      <c r="J1117" s="2"/>
      <c r="K1117" s="37"/>
      <c r="L1117" s="37"/>
      <c r="M1117" s="37"/>
      <c r="N1117" s="37"/>
      <c r="O1117" s="37"/>
      <c r="P1117" s="37"/>
      <c r="Q1117" s="37"/>
      <c r="R1117" s="37"/>
      <c r="S1117" s="37"/>
      <c r="T1117" s="18"/>
      <c r="U1117" s="70"/>
      <c r="V1117" s="37"/>
      <c r="W1117" s="37"/>
      <c r="X1117" s="37"/>
      <c r="Y1117" s="37"/>
      <c r="Z1117" s="37"/>
      <c r="AA1117" s="59"/>
      <c r="AB1117" s="37"/>
      <c r="AC1117" s="37"/>
      <c r="AD1117" s="37"/>
      <c r="AF1117" s="191"/>
      <c r="AG1117" s="191"/>
      <c r="AH1117" s="191"/>
      <c r="AI1117" s="74"/>
      <c r="AJ1117" s="74"/>
      <c r="AK1117" s="74"/>
    </row>
    <row r="1118" spans="1:37" ht="22.5" hidden="1" customHeight="1" x14ac:dyDescent="0.2">
      <c r="A1118" s="35"/>
      <c r="B1118" s="42"/>
      <c r="C1118" s="42"/>
      <c r="D1118" s="42"/>
      <c r="E1118" s="42"/>
      <c r="F1118" s="42"/>
      <c r="H1118" s="1"/>
      <c r="I1118" s="2"/>
      <c r="J1118" s="2"/>
      <c r="K1118" s="37"/>
      <c r="L1118" s="37"/>
      <c r="M1118" s="37"/>
      <c r="N1118" s="37"/>
      <c r="O1118" s="37"/>
      <c r="P1118" s="37"/>
      <c r="Q1118" s="37"/>
      <c r="R1118" s="37"/>
      <c r="S1118" s="37"/>
      <c r="T1118" s="18"/>
      <c r="U1118" s="70"/>
      <c r="V1118" s="37"/>
      <c r="W1118" s="37"/>
      <c r="X1118" s="37"/>
      <c r="Y1118" s="37"/>
      <c r="Z1118" s="37"/>
      <c r="AA1118" s="59"/>
      <c r="AB1118" s="37"/>
      <c r="AC1118" s="37"/>
      <c r="AD1118" s="37"/>
      <c r="AF1118" s="190" t="s">
        <v>1</v>
      </c>
      <c r="AG1118" s="190"/>
      <c r="AH1118" s="61">
        <f>SUM(Z557:Z558)</f>
        <v>16.142857142857142</v>
      </c>
      <c r="AI1118" s="74"/>
      <c r="AJ1118" s="74"/>
      <c r="AK1118" s="74"/>
    </row>
    <row r="1119" spans="1:37" ht="22.5" hidden="1" customHeight="1" x14ac:dyDescent="0.2">
      <c r="A1119" s="35"/>
      <c r="B1119" s="42"/>
      <c r="C1119" s="42"/>
      <c r="D1119" s="42"/>
      <c r="E1119" s="42"/>
      <c r="F1119" s="42"/>
      <c r="H1119" s="1"/>
      <c r="I1119" s="2"/>
      <c r="J1119" s="2"/>
      <c r="K1119" s="37"/>
      <c r="L1119" s="37"/>
      <c r="M1119" s="37"/>
      <c r="N1119" s="37"/>
      <c r="O1119" s="37"/>
      <c r="P1119" s="37"/>
      <c r="Q1119" s="37"/>
      <c r="R1119" s="37"/>
      <c r="S1119" s="37"/>
      <c r="T1119" s="18"/>
      <c r="U1119" s="70"/>
      <c r="V1119" s="37"/>
      <c r="W1119" s="37"/>
      <c r="X1119" s="37"/>
      <c r="Y1119" s="37"/>
      <c r="Z1119" s="37"/>
      <c r="AA1119" s="59"/>
      <c r="AB1119" s="37"/>
      <c r="AC1119" s="37"/>
      <c r="AD1119" s="37"/>
      <c r="AF1119" s="190" t="s">
        <v>2</v>
      </c>
      <c r="AG1119" s="190"/>
      <c r="AH1119" s="61">
        <f>SUM(P557:P558)</f>
        <v>16.142857142857142</v>
      </c>
      <c r="AI1119" s="74"/>
      <c r="AJ1119" s="74"/>
      <c r="AK1119" s="74"/>
    </row>
    <row r="1120" spans="1:37" ht="22.5" hidden="1" customHeight="1" x14ac:dyDescent="0.2">
      <c r="A1120" s="35"/>
      <c r="B1120" s="42"/>
      <c r="C1120" s="42"/>
      <c r="D1120" s="42"/>
      <c r="E1120" s="42"/>
      <c r="F1120" s="42"/>
      <c r="H1120" s="1"/>
      <c r="I1120" s="2"/>
      <c r="J1120" s="2"/>
      <c r="K1120" s="37"/>
      <c r="L1120" s="37"/>
      <c r="M1120" s="37"/>
      <c r="N1120" s="37"/>
      <c r="O1120" s="37"/>
      <c r="P1120" s="37"/>
      <c r="Q1120" s="37"/>
      <c r="R1120" s="37"/>
      <c r="S1120" s="37"/>
      <c r="T1120" s="18"/>
      <c r="U1120" s="70"/>
      <c r="V1120" s="37"/>
      <c r="W1120" s="37"/>
      <c r="X1120" s="37"/>
      <c r="Y1120" s="37"/>
      <c r="Z1120" s="37"/>
      <c r="AA1120" s="59"/>
      <c r="AB1120" s="37"/>
      <c r="AC1120" s="37"/>
      <c r="AD1120" s="37"/>
      <c r="AF1120" s="190" t="s">
        <v>3</v>
      </c>
      <c r="AG1120" s="190"/>
      <c r="AH1120" s="65">
        <f>IF(SUM(Y557:Y558)=0,0,+(SUM(Y557:Y558)/AH1118))</f>
        <v>1</v>
      </c>
      <c r="AI1120" s="74"/>
      <c r="AJ1120" s="74"/>
      <c r="AK1120" s="74"/>
    </row>
    <row r="1121" spans="1:37" ht="22.5" hidden="1" customHeight="1" x14ac:dyDescent="0.2">
      <c r="A1121" s="35"/>
      <c r="B1121" s="42"/>
      <c r="C1121" s="42"/>
      <c r="D1121" s="42"/>
      <c r="E1121" s="42"/>
      <c r="F1121" s="42"/>
      <c r="H1121" s="1"/>
      <c r="I1121" s="2"/>
      <c r="J1121" s="2"/>
      <c r="K1121" s="37"/>
      <c r="L1121" s="37"/>
      <c r="M1121" s="37"/>
      <c r="N1121" s="37"/>
      <c r="O1121" s="37"/>
      <c r="P1121" s="37"/>
      <c r="Q1121" s="37"/>
      <c r="R1121" s="37"/>
      <c r="S1121" s="37"/>
      <c r="T1121" s="18"/>
      <c r="U1121" s="70"/>
      <c r="V1121" s="37"/>
      <c r="W1121" s="37"/>
      <c r="X1121" s="37"/>
      <c r="Y1121" s="37"/>
      <c r="Z1121" s="37"/>
      <c r="AA1121" s="59"/>
      <c r="AB1121" s="37"/>
      <c r="AC1121" s="37"/>
      <c r="AD1121" s="37"/>
      <c r="AF1121" s="190" t="s">
        <v>1667</v>
      </c>
      <c r="AG1121" s="190"/>
      <c r="AH1121" s="66">
        <f>IF(SUM(X557:X558)=0,0,+(SUM(X557:X558)/AH1119))</f>
        <v>1</v>
      </c>
      <c r="AI1121" s="74"/>
      <c r="AJ1121" s="74"/>
      <c r="AK1121" s="74"/>
    </row>
    <row r="1122" spans="1:37" ht="22.5" hidden="1" customHeight="1" x14ac:dyDescent="0.2">
      <c r="A1122" s="35"/>
      <c r="B1122" s="42"/>
      <c r="C1122" s="42"/>
      <c r="D1122" s="42"/>
      <c r="E1122" s="42"/>
      <c r="F1122" s="42"/>
      <c r="H1122" s="1"/>
      <c r="I1122" s="2"/>
      <c r="J1122" s="2"/>
      <c r="K1122" s="37"/>
      <c r="L1122" s="37"/>
      <c r="M1122" s="37"/>
      <c r="N1122" s="37"/>
      <c r="O1122" s="37"/>
      <c r="P1122" s="37"/>
      <c r="Q1122" s="37"/>
      <c r="R1122" s="37"/>
      <c r="S1122" s="37"/>
      <c r="T1122" s="18"/>
      <c r="U1122" s="70"/>
      <c r="V1122" s="37"/>
      <c r="W1122" s="37"/>
      <c r="X1122" s="37"/>
      <c r="Y1122" s="37"/>
      <c r="Z1122" s="37"/>
      <c r="AA1122" s="59"/>
      <c r="AB1122" s="37"/>
      <c r="AC1122" s="37"/>
      <c r="AD1122" s="37"/>
      <c r="AF1122" s="38"/>
      <c r="AG1122" s="38"/>
      <c r="AH1122" s="64"/>
      <c r="AI1122" s="74"/>
      <c r="AJ1122" s="74"/>
      <c r="AK1122" s="74"/>
    </row>
    <row r="1123" spans="1:37" ht="22.5" hidden="1" customHeight="1" x14ac:dyDescent="0.2">
      <c r="A1123" s="35"/>
      <c r="B1123" s="42"/>
      <c r="C1123" s="42"/>
      <c r="D1123" s="42"/>
      <c r="E1123" s="42"/>
      <c r="F1123" s="42"/>
      <c r="H1123" s="1"/>
      <c r="I1123" s="2"/>
      <c r="J1123" s="2"/>
      <c r="K1123" s="37"/>
      <c r="L1123" s="37"/>
      <c r="M1123" s="37"/>
      <c r="N1123" s="37"/>
      <c r="O1123" s="37"/>
      <c r="P1123" s="37"/>
      <c r="Q1123" s="37"/>
      <c r="R1123" s="37"/>
      <c r="S1123" s="37"/>
      <c r="T1123" s="18"/>
      <c r="U1123" s="70"/>
      <c r="V1123" s="37"/>
      <c r="W1123" s="37"/>
      <c r="X1123" s="37"/>
      <c r="Y1123" s="37"/>
      <c r="Z1123" s="37"/>
      <c r="AA1123" s="59"/>
      <c r="AB1123" s="37"/>
      <c r="AC1123" s="37"/>
      <c r="AD1123" s="37"/>
      <c r="AF1123" s="191" t="s">
        <v>1405</v>
      </c>
      <c r="AG1123" s="191"/>
      <c r="AH1123" s="191"/>
      <c r="AI1123" s="74"/>
      <c r="AJ1123" s="74"/>
      <c r="AK1123" s="74"/>
    </row>
    <row r="1124" spans="1:37" ht="22.5" hidden="1" customHeight="1" x14ac:dyDescent="0.2">
      <c r="A1124" s="35"/>
      <c r="B1124" s="42"/>
      <c r="C1124" s="42"/>
      <c r="D1124" s="42"/>
      <c r="E1124" s="42"/>
      <c r="F1124" s="42"/>
      <c r="H1124" s="1"/>
      <c r="I1124" s="2"/>
      <c r="J1124" s="2"/>
      <c r="K1124" s="37"/>
      <c r="L1124" s="37"/>
      <c r="M1124" s="37"/>
      <c r="N1124" s="37"/>
      <c r="O1124" s="37"/>
      <c r="P1124" s="37"/>
      <c r="Q1124" s="37"/>
      <c r="R1124" s="37"/>
      <c r="S1124" s="37"/>
      <c r="T1124" s="18"/>
      <c r="U1124" s="70"/>
      <c r="V1124" s="37"/>
      <c r="W1124" s="37"/>
      <c r="X1124" s="37"/>
      <c r="Y1124" s="37"/>
      <c r="Z1124" s="37"/>
      <c r="AA1124" s="59"/>
      <c r="AB1124" s="37"/>
      <c r="AC1124" s="37"/>
      <c r="AD1124" s="37"/>
      <c r="AF1124" s="191"/>
      <c r="AG1124" s="191"/>
      <c r="AH1124" s="191"/>
      <c r="AI1124" s="74"/>
      <c r="AJ1124" s="74"/>
      <c r="AK1124" s="74"/>
    </row>
    <row r="1125" spans="1:37" ht="22.5" hidden="1" customHeight="1" x14ac:dyDescent="0.2">
      <c r="A1125" s="35"/>
      <c r="B1125" s="42"/>
      <c r="C1125" s="42"/>
      <c r="D1125" s="42"/>
      <c r="E1125" s="42"/>
      <c r="F1125" s="42"/>
      <c r="H1125" s="1"/>
      <c r="I1125" s="2"/>
      <c r="J1125" s="2"/>
      <c r="K1125" s="37"/>
      <c r="L1125" s="37"/>
      <c r="M1125" s="37"/>
      <c r="N1125" s="37"/>
      <c r="O1125" s="37"/>
      <c r="P1125" s="37"/>
      <c r="Q1125" s="37"/>
      <c r="R1125" s="37"/>
      <c r="S1125" s="37"/>
      <c r="T1125" s="18"/>
      <c r="U1125" s="70"/>
      <c r="V1125" s="37"/>
      <c r="W1125" s="37"/>
      <c r="X1125" s="37"/>
      <c r="Y1125" s="37"/>
      <c r="Z1125" s="37"/>
      <c r="AA1125" s="59"/>
      <c r="AB1125" s="37"/>
      <c r="AC1125" s="37"/>
      <c r="AD1125" s="37"/>
      <c r="AF1125" s="190" t="s">
        <v>1</v>
      </c>
      <c r="AG1125" s="190"/>
      <c r="AH1125" s="61">
        <f>SUM(Z559:Z575)</f>
        <v>224.71428571428572</v>
      </c>
      <c r="AI1125" s="74"/>
      <c r="AJ1125" s="74"/>
      <c r="AK1125" s="74"/>
    </row>
    <row r="1126" spans="1:37" ht="22.5" hidden="1" customHeight="1" x14ac:dyDescent="0.2">
      <c r="A1126" s="35"/>
      <c r="B1126" s="42"/>
      <c r="C1126" s="42"/>
      <c r="D1126" s="42"/>
      <c r="E1126" s="42"/>
      <c r="F1126" s="42"/>
      <c r="H1126" s="1"/>
      <c r="I1126" s="2"/>
      <c r="J1126" s="2"/>
      <c r="K1126" s="37"/>
      <c r="L1126" s="37"/>
      <c r="M1126" s="37"/>
      <c r="N1126" s="37"/>
      <c r="O1126" s="37"/>
      <c r="P1126" s="37"/>
      <c r="Q1126" s="37"/>
      <c r="R1126" s="37"/>
      <c r="S1126" s="37"/>
      <c r="T1126" s="18"/>
      <c r="U1126" s="70"/>
      <c r="V1126" s="37"/>
      <c r="W1126" s="37"/>
      <c r="X1126" s="37"/>
      <c r="Y1126" s="37"/>
      <c r="Z1126" s="37"/>
      <c r="AA1126" s="59"/>
      <c r="AB1126" s="37"/>
      <c r="AC1126" s="37"/>
      <c r="AD1126" s="37"/>
      <c r="AF1126" s="190" t="s">
        <v>2</v>
      </c>
      <c r="AG1126" s="190"/>
      <c r="AH1126" s="61">
        <f>SUM(P559:P575)</f>
        <v>224.71428571428572</v>
      </c>
      <c r="AI1126" s="74"/>
      <c r="AJ1126" s="74"/>
      <c r="AK1126" s="74"/>
    </row>
    <row r="1127" spans="1:37" ht="22.5" hidden="1" customHeight="1" x14ac:dyDescent="0.2">
      <c r="A1127" s="35"/>
      <c r="B1127" s="42"/>
      <c r="C1127" s="42"/>
      <c r="D1127" s="42"/>
      <c r="E1127" s="42"/>
      <c r="F1127" s="42"/>
      <c r="H1127" s="1"/>
      <c r="I1127" s="2"/>
      <c r="J1127" s="2"/>
      <c r="K1127" s="37"/>
      <c r="L1127" s="37"/>
      <c r="M1127" s="37"/>
      <c r="N1127" s="37"/>
      <c r="O1127" s="37"/>
      <c r="P1127" s="37"/>
      <c r="Q1127" s="37"/>
      <c r="R1127" s="37"/>
      <c r="S1127" s="37"/>
      <c r="T1127" s="18"/>
      <c r="U1127" s="70"/>
      <c r="V1127" s="37"/>
      <c r="W1127" s="37"/>
      <c r="X1127" s="37"/>
      <c r="Y1127" s="37"/>
      <c r="Z1127" s="37"/>
      <c r="AA1127" s="59"/>
      <c r="AB1127" s="37"/>
      <c r="AC1127" s="37"/>
      <c r="AD1127" s="37"/>
      <c r="AF1127" s="190" t="s">
        <v>3</v>
      </c>
      <c r="AG1127" s="190"/>
      <c r="AH1127" s="65">
        <f>IF(SUM(Y559:Y575)=0,0,+(SUM(Y559:Y575)/AH1125))</f>
        <v>0.82644628099173556</v>
      </c>
      <c r="AI1127" s="74"/>
      <c r="AJ1127" s="74"/>
      <c r="AK1127" s="74"/>
    </row>
    <row r="1128" spans="1:37" ht="22.5" hidden="1" customHeight="1" x14ac:dyDescent="0.2">
      <c r="A1128" s="35"/>
      <c r="B1128" s="42"/>
      <c r="C1128" s="42"/>
      <c r="D1128" s="42"/>
      <c r="E1128" s="42"/>
      <c r="F1128" s="42"/>
      <c r="H1128" s="1"/>
      <c r="I1128" s="2"/>
      <c r="J1128" s="2"/>
      <c r="K1128" s="37"/>
      <c r="L1128" s="37"/>
      <c r="M1128" s="37"/>
      <c r="N1128" s="37"/>
      <c r="O1128" s="37"/>
      <c r="P1128" s="37"/>
      <c r="Q1128" s="37"/>
      <c r="R1128" s="37"/>
      <c r="S1128" s="37"/>
      <c r="T1128" s="18"/>
      <c r="U1128" s="70"/>
      <c r="V1128" s="37"/>
      <c r="W1128" s="37"/>
      <c r="X1128" s="37"/>
      <c r="Y1128" s="37"/>
      <c r="Z1128" s="37"/>
      <c r="AA1128" s="59"/>
      <c r="AB1128" s="37"/>
      <c r="AC1128" s="37"/>
      <c r="AD1128" s="37"/>
      <c r="AF1128" s="190" t="s">
        <v>1667</v>
      </c>
      <c r="AG1128" s="190"/>
      <c r="AH1128" s="66">
        <f>IF(SUM(X559:X575)=0,0,+(SUM(X559:X575)/AH1126))</f>
        <v>0.82644628099173556</v>
      </c>
      <c r="AI1128" s="74"/>
      <c r="AJ1128" s="74"/>
      <c r="AK1128" s="74"/>
    </row>
    <row r="1129" spans="1:37" ht="22.5" hidden="1" customHeight="1" x14ac:dyDescent="0.2">
      <c r="A1129" s="35"/>
      <c r="B1129" s="42"/>
      <c r="C1129" s="42"/>
      <c r="D1129" s="42"/>
      <c r="E1129" s="42"/>
      <c r="F1129" s="42"/>
      <c r="H1129" s="1"/>
      <c r="I1129" s="2"/>
      <c r="J1129" s="2"/>
      <c r="K1129" s="37"/>
      <c r="L1129" s="37"/>
      <c r="M1129" s="37"/>
      <c r="N1129" s="37"/>
      <c r="O1129" s="37"/>
      <c r="P1129" s="37"/>
      <c r="Q1129" s="37"/>
      <c r="R1129" s="37"/>
      <c r="S1129" s="37"/>
      <c r="T1129" s="18"/>
      <c r="U1129" s="70"/>
      <c r="V1129" s="37"/>
      <c r="W1129" s="37"/>
      <c r="X1129" s="37"/>
      <c r="Y1129" s="37"/>
      <c r="Z1129" s="37"/>
      <c r="AA1129" s="59"/>
      <c r="AB1129" s="37"/>
      <c r="AC1129" s="37"/>
      <c r="AD1129" s="37"/>
      <c r="AF1129" s="38"/>
      <c r="AG1129" s="38"/>
      <c r="AH1129" s="64"/>
      <c r="AI1129" s="74"/>
      <c r="AJ1129" s="74"/>
      <c r="AK1129" s="74"/>
    </row>
    <row r="1130" spans="1:37" ht="22.5" hidden="1" customHeight="1" x14ac:dyDescent="0.2">
      <c r="A1130" s="35"/>
      <c r="B1130" s="42"/>
      <c r="C1130" s="42"/>
      <c r="D1130" s="42"/>
      <c r="E1130" s="42"/>
      <c r="F1130" s="42"/>
      <c r="H1130" s="1"/>
      <c r="I1130" s="2"/>
      <c r="J1130" s="2"/>
      <c r="K1130" s="37"/>
      <c r="L1130" s="37"/>
      <c r="M1130" s="37"/>
      <c r="N1130" s="37"/>
      <c r="O1130" s="37"/>
      <c r="P1130" s="37"/>
      <c r="Q1130" s="37"/>
      <c r="R1130" s="37"/>
      <c r="S1130" s="37"/>
      <c r="T1130" s="18"/>
      <c r="U1130" s="70"/>
      <c r="V1130" s="37"/>
      <c r="W1130" s="37"/>
      <c r="X1130" s="37"/>
      <c r="Y1130" s="37"/>
      <c r="Z1130" s="37"/>
      <c r="AA1130" s="59"/>
      <c r="AB1130" s="37"/>
      <c r="AC1130" s="37"/>
      <c r="AD1130" s="37"/>
      <c r="AF1130" s="191" t="s">
        <v>1406</v>
      </c>
      <c r="AG1130" s="191"/>
      <c r="AH1130" s="191"/>
      <c r="AI1130" s="74"/>
      <c r="AJ1130" s="74"/>
      <c r="AK1130" s="74"/>
    </row>
    <row r="1131" spans="1:37" ht="22.5" hidden="1" customHeight="1" x14ac:dyDescent="0.2">
      <c r="A1131" s="35"/>
      <c r="B1131" s="42"/>
      <c r="C1131" s="42"/>
      <c r="D1131" s="42"/>
      <c r="E1131" s="42"/>
      <c r="F1131" s="42"/>
      <c r="H1131" s="1"/>
      <c r="I1131" s="2"/>
      <c r="J1131" s="2"/>
      <c r="K1131" s="37"/>
      <c r="L1131" s="37"/>
      <c r="M1131" s="37"/>
      <c r="N1131" s="37"/>
      <c r="O1131" s="37"/>
      <c r="P1131" s="37"/>
      <c r="Q1131" s="37"/>
      <c r="R1131" s="37"/>
      <c r="S1131" s="37"/>
      <c r="T1131" s="18"/>
      <c r="U1131" s="70"/>
      <c r="V1131" s="37"/>
      <c r="W1131" s="37"/>
      <c r="X1131" s="37"/>
      <c r="Y1131" s="37"/>
      <c r="Z1131" s="37"/>
      <c r="AA1131" s="59"/>
      <c r="AB1131" s="37"/>
      <c r="AC1131" s="37"/>
      <c r="AD1131" s="37"/>
      <c r="AF1131" s="191"/>
      <c r="AG1131" s="191"/>
      <c r="AH1131" s="191"/>
      <c r="AI1131" s="74"/>
      <c r="AJ1131" s="74"/>
      <c r="AK1131" s="74"/>
    </row>
    <row r="1132" spans="1:37" ht="22.5" hidden="1" customHeight="1" x14ac:dyDescent="0.2">
      <c r="A1132" s="35"/>
      <c r="B1132" s="42"/>
      <c r="C1132" s="42"/>
      <c r="D1132" s="42"/>
      <c r="E1132" s="42"/>
      <c r="F1132" s="42"/>
      <c r="H1132" s="1"/>
      <c r="I1132" s="2"/>
      <c r="J1132" s="2"/>
      <c r="K1132" s="37"/>
      <c r="L1132" s="37"/>
      <c r="M1132" s="37"/>
      <c r="N1132" s="37"/>
      <c r="O1132" s="37"/>
      <c r="P1132" s="37"/>
      <c r="Q1132" s="37"/>
      <c r="R1132" s="37"/>
      <c r="S1132" s="37"/>
      <c r="T1132" s="18"/>
      <c r="U1132" s="70"/>
      <c r="V1132" s="37"/>
      <c r="W1132" s="37"/>
      <c r="X1132" s="37"/>
      <c r="Y1132" s="37"/>
      <c r="Z1132" s="37"/>
      <c r="AA1132" s="59"/>
      <c r="AB1132" s="37"/>
      <c r="AC1132" s="37"/>
      <c r="AD1132" s="37"/>
      <c r="AF1132" s="190" t="s">
        <v>1</v>
      </c>
      <c r="AG1132" s="190"/>
      <c r="AH1132" s="61">
        <f>SUM(Z576:Z603)</f>
        <v>434.14285714285717</v>
      </c>
      <c r="AI1132" s="74"/>
      <c r="AJ1132" s="74"/>
      <c r="AK1132" s="74"/>
    </row>
    <row r="1133" spans="1:37" ht="22.5" hidden="1" customHeight="1" x14ac:dyDescent="0.2">
      <c r="A1133" s="35"/>
      <c r="B1133" s="42"/>
      <c r="C1133" s="42"/>
      <c r="D1133" s="42"/>
      <c r="E1133" s="42"/>
      <c r="F1133" s="42"/>
      <c r="H1133" s="1"/>
      <c r="I1133" s="2"/>
      <c r="J1133" s="2"/>
      <c r="K1133" s="37"/>
      <c r="L1133" s="37"/>
      <c r="M1133" s="37"/>
      <c r="N1133" s="37"/>
      <c r="O1133" s="37"/>
      <c r="P1133" s="37"/>
      <c r="Q1133" s="37"/>
      <c r="R1133" s="37"/>
      <c r="S1133" s="37"/>
      <c r="T1133" s="18"/>
      <c r="U1133" s="70"/>
      <c r="V1133" s="37"/>
      <c r="W1133" s="37"/>
      <c r="X1133" s="37"/>
      <c r="Y1133" s="37"/>
      <c r="Z1133" s="37"/>
      <c r="AA1133" s="59"/>
      <c r="AB1133" s="37"/>
      <c r="AC1133" s="37"/>
      <c r="AD1133" s="37"/>
      <c r="AF1133" s="190" t="s">
        <v>2</v>
      </c>
      <c r="AG1133" s="190"/>
      <c r="AH1133" s="61">
        <f>SUM(P576:P603)</f>
        <v>434.14285714285717</v>
      </c>
      <c r="AI1133" s="74"/>
      <c r="AJ1133" s="74"/>
      <c r="AK1133" s="74"/>
    </row>
    <row r="1134" spans="1:37" ht="22.5" hidden="1" customHeight="1" x14ac:dyDescent="0.2">
      <c r="A1134" s="35"/>
      <c r="B1134" s="42"/>
      <c r="C1134" s="42"/>
      <c r="D1134" s="42"/>
      <c r="E1134" s="42"/>
      <c r="F1134" s="42"/>
      <c r="H1134" s="1"/>
      <c r="I1134" s="2"/>
      <c r="J1134" s="2"/>
      <c r="K1134" s="37"/>
      <c r="L1134" s="37"/>
      <c r="M1134" s="37"/>
      <c r="N1134" s="37"/>
      <c r="O1134" s="37"/>
      <c r="P1134" s="37"/>
      <c r="Q1134" s="37"/>
      <c r="R1134" s="37"/>
      <c r="S1134" s="37"/>
      <c r="T1134" s="18"/>
      <c r="U1134" s="70"/>
      <c r="V1134" s="37"/>
      <c r="W1134" s="37"/>
      <c r="X1134" s="37"/>
      <c r="Y1134" s="37"/>
      <c r="Z1134" s="37"/>
      <c r="AA1134" s="59"/>
      <c r="AB1134" s="37"/>
      <c r="AC1134" s="37"/>
      <c r="AD1134" s="37"/>
      <c r="AF1134" s="190" t="s">
        <v>3</v>
      </c>
      <c r="AG1134" s="190"/>
      <c r="AH1134" s="65">
        <f>IF(SUM(Y576:Y603)=0,0,+(SUM(Y576:Y603)/AH1132))</f>
        <v>0.94998354721948008</v>
      </c>
      <c r="AI1134" s="74"/>
      <c r="AJ1134" s="74"/>
      <c r="AK1134" s="74"/>
    </row>
    <row r="1135" spans="1:37" ht="22.5" hidden="1" customHeight="1" x14ac:dyDescent="0.2">
      <c r="A1135" s="35"/>
      <c r="B1135" s="42"/>
      <c r="C1135" s="42"/>
      <c r="D1135" s="42"/>
      <c r="E1135" s="42"/>
      <c r="F1135" s="42"/>
      <c r="H1135" s="1"/>
      <c r="I1135" s="2"/>
      <c r="J1135" s="2"/>
      <c r="K1135" s="37"/>
      <c r="L1135" s="37"/>
      <c r="M1135" s="37"/>
      <c r="N1135" s="37"/>
      <c r="O1135" s="37"/>
      <c r="P1135" s="37"/>
      <c r="Q1135" s="37"/>
      <c r="R1135" s="37"/>
      <c r="S1135" s="37"/>
      <c r="T1135" s="18"/>
      <c r="U1135" s="70"/>
      <c r="V1135" s="37"/>
      <c r="W1135" s="37"/>
      <c r="X1135" s="37"/>
      <c r="Y1135" s="37"/>
      <c r="Z1135" s="37"/>
      <c r="AA1135" s="59"/>
      <c r="AB1135" s="37"/>
      <c r="AC1135" s="37"/>
      <c r="AD1135" s="37"/>
      <c r="AF1135" s="190" t="s">
        <v>1667</v>
      </c>
      <c r="AG1135" s="190"/>
      <c r="AH1135" s="66">
        <f>IF(SUM(X576:X603)=0,0,+(SUM(X576:X603)/AH1133))</f>
        <v>0.94998354721948008</v>
      </c>
      <c r="AI1135" s="74"/>
      <c r="AJ1135" s="74"/>
      <c r="AK1135" s="74"/>
    </row>
    <row r="1136" spans="1:37" ht="22.5" hidden="1" customHeight="1" x14ac:dyDescent="0.2">
      <c r="A1136" s="35"/>
      <c r="B1136" s="42"/>
      <c r="C1136" s="42"/>
      <c r="D1136" s="42"/>
      <c r="E1136" s="42"/>
      <c r="F1136" s="42"/>
      <c r="H1136" s="1"/>
      <c r="I1136" s="2"/>
      <c r="J1136" s="2"/>
      <c r="K1136" s="37"/>
      <c r="L1136" s="37"/>
      <c r="M1136" s="37"/>
      <c r="N1136" s="37"/>
      <c r="O1136" s="37"/>
      <c r="P1136" s="37"/>
      <c r="Q1136" s="37"/>
      <c r="R1136" s="37"/>
      <c r="S1136" s="37"/>
      <c r="T1136" s="18"/>
      <c r="U1136" s="70"/>
      <c r="V1136" s="37"/>
      <c r="W1136" s="37"/>
      <c r="X1136" s="37"/>
      <c r="Y1136" s="37"/>
      <c r="Z1136" s="37"/>
      <c r="AA1136" s="59"/>
      <c r="AB1136" s="37"/>
      <c r="AC1136" s="37"/>
      <c r="AD1136" s="37"/>
      <c r="AF1136" s="38"/>
      <c r="AG1136" s="38"/>
      <c r="AH1136" s="64"/>
      <c r="AI1136" s="74"/>
      <c r="AJ1136" s="74"/>
      <c r="AK1136" s="74"/>
    </row>
    <row r="1137" spans="1:37" ht="22.5" hidden="1" customHeight="1" x14ac:dyDescent="0.2">
      <c r="A1137" s="35"/>
      <c r="B1137" s="42"/>
      <c r="C1137" s="42"/>
      <c r="D1137" s="42"/>
      <c r="E1137" s="42"/>
      <c r="F1137" s="42"/>
      <c r="H1137" s="1"/>
      <c r="I1137" s="2"/>
      <c r="J1137" s="2"/>
      <c r="K1137" s="37"/>
      <c r="L1137" s="37"/>
      <c r="M1137" s="37"/>
      <c r="N1137" s="37"/>
      <c r="O1137" s="37"/>
      <c r="P1137" s="37"/>
      <c r="Q1137" s="37"/>
      <c r="R1137" s="37"/>
      <c r="S1137" s="37"/>
      <c r="T1137" s="18"/>
      <c r="U1137" s="70"/>
      <c r="V1137" s="37"/>
      <c r="W1137" s="37"/>
      <c r="X1137" s="37"/>
      <c r="Y1137" s="37"/>
      <c r="Z1137" s="37"/>
      <c r="AA1137" s="59"/>
      <c r="AB1137" s="37"/>
      <c r="AC1137" s="37"/>
      <c r="AD1137" s="37"/>
      <c r="AF1137" s="191" t="s">
        <v>1293</v>
      </c>
      <c r="AG1137" s="191"/>
      <c r="AH1137" s="191"/>
      <c r="AI1137" s="74"/>
      <c r="AJ1137" s="74"/>
      <c r="AK1137" s="74"/>
    </row>
    <row r="1138" spans="1:37" ht="22.5" hidden="1" customHeight="1" x14ac:dyDescent="0.2">
      <c r="A1138" s="35"/>
      <c r="B1138" s="42"/>
      <c r="C1138" s="42"/>
      <c r="D1138" s="42"/>
      <c r="E1138" s="42"/>
      <c r="F1138" s="42"/>
      <c r="H1138" s="1"/>
      <c r="I1138" s="2"/>
      <c r="J1138" s="2"/>
      <c r="K1138" s="37"/>
      <c r="L1138" s="37"/>
      <c r="M1138" s="37"/>
      <c r="N1138" s="37"/>
      <c r="O1138" s="37"/>
      <c r="P1138" s="37"/>
      <c r="Q1138" s="37"/>
      <c r="R1138" s="37"/>
      <c r="S1138" s="37"/>
      <c r="T1138" s="18"/>
      <c r="U1138" s="70"/>
      <c r="V1138" s="37"/>
      <c r="W1138" s="37"/>
      <c r="X1138" s="37"/>
      <c r="Y1138" s="37"/>
      <c r="Z1138" s="37"/>
      <c r="AA1138" s="59"/>
      <c r="AB1138" s="37"/>
      <c r="AC1138" s="37"/>
      <c r="AD1138" s="37"/>
      <c r="AF1138" s="191"/>
      <c r="AG1138" s="191"/>
      <c r="AH1138" s="191"/>
      <c r="AI1138" s="74"/>
      <c r="AJ1138" s="74"/>
      <c r="AK1138" s="74"/>
    </row>
    <row r="1139" spans="1:37" ht="22.5" hidden="1" customHeight="1" x14ac:dyDescent="0.2">
      <c r="A1139" s="35"/>
      <c r="B1139" s="42"/>
      <c r="C1139" s="42"/>
      <c r="D1139" s="42"/>
      <c r="E1139" s="42"/>
      <c r="F1139" s="42"/>
      <c r="H1139" s="1"/>
      <c r="I1139" s="2"/>
      <c r="J1139" s="2"/>
      <c r="K1139" s="37"/>
      <c r="L1139" s="37"/>
      <c r="M1139" s="37"/>
      <c r="N1139" s="37"/>
      <c r="O1139" s="37"/>
      <c r="P1139" s="37"/>
      <c r="Q1139" s="37"/>
      <c r="R1139" s="37"/>
      <c r="S1139" s="37"/>
      <c r="T1139" s="18"/>
      <c r="U1139" s="70"/>
      <c r="V1139" s="37"/>
      <c r="W1139" s="37"/>
      <c r="X1139" s="37"/>
      <c r="Y1139" s="37"/>
      <c r="Z1139" s="37"/>
      <c r="AA1139" s="59"/>
      <c r="AB1139" s="37"/>
      <c r="AC1139" s="37"/>
      <c r="AD1139" s="37"/>
      <c r="AF1139" s="190" t="s">
        <v>1</v>
      </c>
      <c r="AG1139" s="190"/>
      <c r="AH1139" s="61">
        <f>SUM(Z604)</f>
        <v>52</v>
      </c>
      <c r="AI1139" s="74"/>
      <c r="AJ1139" s="74"/>
      <c r="AK1139" s="74"/>
    </row>
    <row r="1140" spans="1:37" ht="22.5" hidden="1" customHeight="1" x14ac:dyDescent="0.2">
      <c r="A1140" s="35"/>
      <c r="B1140" s="42"/>
      <c r="C1140" s="42"/>
      <c r="D1140" s="42"/>
      <c r="E1140" s="42"/>
      <c r="F1140" s="42"/>
      <c r="H1140" s="1"/>
      <c r="I1140" s="2"/>
      <c r="J1140" s="2"/>
      <c r="K1140" s="37"/>
      <c r="L1140" s="37"/>
      <c r="M1140" s="37"/>
      <c r="N1140" s="37"/>
      <c r="O1140" s="37"/>
      <c r="P1140" s="37"/>
      <c r="Q1140" s="37"/>
      <c r="R1140" s="37"/>
      <c r="S1140" s="37"/>
      <c r="T1140" s="18"/>
      <c r="U1140" s="70"/>
      <c r="V1140" s="37"/>
      <c r="W1140" s="37"/>
      <c r="X1140" s="37"/>
      <c r="Y1140" s="37"/>
      <c r="Z1140" s="37"/>
      <c r="AA1140" s="59"/>
      <c r="AB1140" s="37"/>
      <c r="AC1140" s="37"/>
      <c r="AD1140" s="37"/>
      <c r="AF1140" s="190" t="s">
        <v>2</v>
      </c>
      <c r="AG1140" s="190"/>
      <c r="AH1140" s="61">
        <f>SUM(P604)</f>
        <v>52</v>
      </c>
      <c r="AI1140" s="74"/>
      <c r="AJ1140" s="74"/>
      <c r="AK1140" s="74"/>
    </row>
    <row r="1141" spans="1:37" ht="22.5" hidden="1" customHeight="1" x14ac:dyDescent="0.2">
      <c r="A1141" s="35"/>
      <c r="B1141" s="42"/>
      <c r="C1141" s="42"/>
      <c r="D1141" s="42"/>
      <c r="E1141" s="42"/>
      <c r="F1141" s="42"/>
      <c r="H1141" s="1"/>
      <c r="I1141" s="2"/>
      <c r="J1141" s="2"/>
      <c r="K1141" s="37"/>
      <c r="L1141" s="37"/>
      <c r="M1141" s="37"/>
      <c r="N1141" s="37"/>
      <c r="O1141" s="37"/>
      <c r="P1141" s="37"/>
      <c r="Q1141" s="37"/>
      <c r="R1141" s="37"/>
      <c r="S1141" s="37"/>
      <c r="T1141" s="18"/>
      <c r="U1141" s="70"/>
      <c r="V1141" s="37"/>
      <c r="W1141" s="37"/>
      <c r="X1141" s="37"/>
      <c r="Y1141" s="37"/>
      <c r="Z1141" s="37"/>
      <c r="AA1141" s="59"/>
      <c r="AB1141" s="37"/>
      <c r="AC1141" s="37"/>
      <c r="AD1141" s="37"/>
      <c r="AF1141" s="190" t="s">
        <v>3</v>
      </c>
      <c r="AG1141" s="190"/>
      <c r="AH1141" s="65">
        <f>IF(SUM(Y604)=0,0,+(SUM(Y604)/AH1139))</f>
        <v>1</v>
      </c>
      <c r="AI1141" s="74"/>
      <c r="AJ1141" s="74"/>
      <c r="AK1141" s="74"/>
    </row>
    <row r="1142" spans="1:37" ht="22.5" hidden="1" customHeight="1" x14ac:dyDescent="0.2">
      <c r="A1142" s="35"/>
      <c r="B1142" s="42"/>
      <c r="C1142" s="42"/>
      <c r="D1142" s="42"/>
      <c r="E1142" s="42"/>
      <c r="F1142" s="42"/>
      <c r="H1142" s="1"/>
      <c r="I1142" s="2"/>
      <c r="J1142" s="2"/>
      <c r="K1142" s="37"/>
      <c r="L1142" s="37"/>
      <c r="M1142" s="37"/>
      <c r="N1142" s="37"/>
      <c r="O1142" s="37"/>
      <c r="P1142" s="37"/>
      <c r="Q1142" s="37"/>
      <c r="R1142" s="37"/>
      <c r="S1142" s="37"/>
      <c r="T1142" s="18"/>
      <c r="U1142" s="70"/>
      <c r="V1142" s="37"/>
      <c r="W1142" s="37"/>
      <c r="X1142" s="37"/>
      <c r="Y1142" s="37"/>
      <c r="Z1142" s="37"/>
      <c r="AA1142" s="59"/>
      <c r="AB1142" s="37"/>
      <c r="AC1142" s="37"/>
      <c r="AD1142" s="37"/>
      <c r="AF1142" s="190" t="s">
        <v>1667</v>
      </c>
      <c r="AG1142" s="190"/>
      <c r="AH1142" s="66">
        <f>IF(SUM(X604)=0,0,+(SUM(X604)/AH1140))</f>
        <v>1</v>
      </c>
      <c r="AI1142" s="74"/>
      <c r="AJ1142" s="74"/>
      <c r="AK1142" s="74"/>
    </row>
    <row r="1143" spans="1:37" ht="22.5" hidden="1" customHeight="1" x14ac:dyDescent="0.2">
      <c r="A1143" s="35"/>
      <c r="B1143" s="42"/>
      <c r="C1143" s="42"/>
      <c r="D1143" s="42"/>
      <c r="E1143" s="42"/>
      <c r="F1143" s="42"/>
      <c r="H1143" s="1"/>
      <c r="I1143" s="2"/>
      <c r="J1143" s="2"/>
      <c r="K1143" s="37"/>
      <c r="L1143" s="37"/>
      <c r="M1143" s="37"/>
      <c r="N1143" s="37"/>
      <c r="O1143" s="37"/>
      <c r="P1143" s="37"/>
      <c r="Q1143" s="37"/>
      <c r="R1143" s="37"/>
      <c r="S1143" s="37"/>
      <c r="T1143" s="18"/>
      <c r="U1143" s="70"/>
      <c r="V1143" s="37"/>
      <c r="W1143" s="37"/>
      <c r="X1143" s="37"/>
      <c r="Y1143" s="37"/>
      <c r="Z1143" s="37"/>
      <c r="AA1143" s="59"/>
      <c r="AB1143" s="37"/>
      <c r="AC1143" s="37"/>
      <c r="AD1143" s="37"/>
      <c r="AF1143" s="38"/>
      <c r="AG1143" s="38"/>
      <c r="AH1143" s="64"/>
      <c r="AI1143" s="74"/>
      <c r="AJ1143" s="74"/>
      <c r="AK1143" s="74"/>
    </row>
    <row r="1144" spans="1:37" ht="22.5" hidden="1" customHeight="1" x14ac:dyDescent="0.2">
      <c r="A1144" s="35"/>
      <c r="B1144" s="42"/>
      <c r="C1144" s="42"/>
      <c r="D1144" s="42"/>
      <c r="E1144" s="42"/>
      <c r="F1144" s="42"/>
      <c r="H1144" s="1"/>
      <c r="I1144" s="2"/>
      <c r="J1144" s="2"/>
      <c r="K1144" s="37"/>
      <c r="L1144" s="37"/>
      <c r="M1144" s="37"/>
      <c r="N1144" s="37"/>
      <c r="O1144" s="37"/>
      <c r="P1144" s="37"/>
      <c r="Q1144" s="37"/>
      <c r="R1144" s="37"/>
      <c r="S1144" s="37"/>
      <c r="T1144" s="18"/>
      <c r="U1144" s="70"/>
      <c r="V1144" s="37"/>
      <c r="W1144" s="37"/>
      <c r="X1144" s="37"/>
      <c r="Y1144" s="37"/>
      <c r="Z1144" s="37"/>
      <c r="AA1144" s="59"/>
      <c r="AB1144" s="37"/>
      <c r="AC1144" s="37"/>
      <c r="AD1144" s="37"/>
      <c r="AF1144" s="191" t="s">
        <v>1250</v>
      </c>
      <c r="AG1144" s="191"/>
      <c r="AH1144" s="191"/>
      <c r="AI1144" s="74"/>
      <c r="AJ1144" s="74"/>
      <c r="AK1144" s="74"/>
    </row>
    <row r="1145" spans="1:37" ht="22.5" hidden="1" customHeight="1" x14ac:dyDescent="0.2">
      <c r="A1145" s="35"/>
      <c r="B1145" s="42"/>
      <c r="C1145" s="42"/>
      <c r="D1145" s="42"/>
      <c r="E1145" s="42"/>
      <c r="F1145" s="42"/>
      <c r="H1145" s="1"/>
      <c r="I1145" s="2"/>
      <c r="J1145" s="2"/>
      <c r="K1145" s="37"/>
      <c r="L1145" s="37"/>
      <c r="M1145" s="37"/>
      <c r="N1145" s="37"/>
      <c r="O1145" s="37"/>
      <c r="P1145" s="37"/>
      <c r="Q1145" s="37"/>
      <c r="R1145" s="37"/>
      <c r="S1145" s="37"/>
      <c r="T1145" s="18"/>
      <c r="U1145" s="70"/>
      <c r="V1145" s="37"/>
      <c r="W1145" s="37"/>
      <c r="X1145" s="37"/>
      <c r="Y1145" s="37"/>
      <c r="Z1145" s="37"/>
      <c r="AA1145" s="59"/>
      <c r="AB1145" s="37"/>
      <c r="AC1145" s="37"/>
      <c r="AD1145" s="37"/>
      <c r="AF1145" s="191"/>
      <c r="AG1145" s="191"/>
      <c r="AH1145" s="191"/>
      <c r="AI1145" s="74"/>
      <c r="AJ1145" s="74"/>
      <c r="AK1145" s="74"/>
    </row>
    <row r="1146" spans="1:37" ht="22.5" hidden="1" customHeight="1" x14ac:dyDescent="0.2">
      <c r="A1146" s="35"/>
      <c r="B1146" s="42"/>
      <c r="C1146" s="42"/>
      <c r="D1146" s="42"/>
      <c r="E1146" s="42"/>
      <c r="F1146" s="42"/>
      <c r="H1146" s="1"/>
      <c r="I1146" s="2"/>
      <c r="J1146" s="2"/>
      <c r="K1146" s="37"/>
      <c r="L1146" s="37"/>
      <c r="M1146" s="37"/>
      <c r="N1146" s="37"/>
      <c r="O1146" s="37"/>
      <c r="P1146" s="37"/>
      <c r="Q1146" s="37"/>
      <c r="R1146" s="37"/>
      <c r="S1146" s="37"/>
      <c r="T1146" s="18"/>
      <c r="U1146" s="70"/>
      <c r="V1146" s="37"/>
      <c r="W1146" s="37"/>
      <c r="X1146" s="37"/>
      <c r="Y1146" s="37"/>
      <c r="Z1146" s="37"/>
      <c r="AA1146" s="59"/>
      <c r="AB1146" s="37"/>
      <c r="AC1146" s="37"/>
      <c r="AD1146" s="37"/>
      <c r="AF1146" s="190" t="s">
        <v>1</v>
      </c>
      <c r="AG1146" s="190"/>
      <c r="AH1146" s="61">
        <f>SUM(Z605:Z608)</f>
        <v>20.714285714285715</v>
      </c>
      <c r="AI1146" s="74"/>
      <c r="AJ1146" s="74"/>
      <c r="AK1146" s="74"/>
    </row>
    <row r="1147" spans="1:37" ht="22.5" hidden="1" customHeight="1" x14ac:dyDescent="0.2">
      <c r="A1147" s="35"/>
      <c r="B1147" s="42"/>
      <c r="C1147" s="42"/>
      <c r="D1147" s="42"/>
      <c r="E1147" s="42"/>
      <c r="F1147" s="42"/>
      <c r="H1147" s="1"/>
      <c r="I1147" s="2"/>
      <c r="J1147" s="2"/>
      <c r="K1147" s="37"/>
      <c r="L1147" s="37"/>
      <c r="M1147" s="37"/>
      <c r="N1147" s="37"/>
      <c r="O1147" s="37"/>
      <c r="P1147" s="37"/>
      <c r="Q1147" s="37"/>
      <c r="R1147" s="37"/>
      <c r="S1147" s="37"/>
      <c r="T1147" s="18"/>
      <c r="U1147" s="70"/>
      <c r="V1147" s="37"/>
      <c r="W1147" s="37"/>
      <c r="X1147" s="37"/>
      <c r="Y1147" s="37"/>
      <c r="Z1147" s="37"/>
      <c r="AA1147" s="59"/>
      <c r="AB1147" s="37"/>
      <c r="AC1147" s="37"/>
      <c r="AD1147" s="37"/>
      <c r="AF1147" s="190" t="s">
        <v>2</v>
      </c>
      <c r="AG1147" s="190"/>
      <c r="AH1147" s="61">
        <f>SUM(P605:P608)</f>
        <v>50.714285714285708</v>
      </c>
      <c r="AI1147" s="74"/>
      <c r="AJ1147" s="74"/>
      <c r="AK1147" s="74"/>
    </row>
    <row r="1148" spans="1:37" ht="22.5" hidden="1" customHeight="1" x14ac:dyDescent="0.2">
      <c r="A1148" s="35"/>
      <c r="B1148" s="42"/>
      <c r="C1148" s="42"/>
      <c r="D1148" s="42"/>
      <c r="E1148" s="42"/>
      <c r="F1148" s="42"/>
      <c r="H1148" s="1"/>
      <c r="I1148" s="2"/>
      <c r="J1148" s="2"/>
      <c r="K1148" s="37"/>
      <c r="L1148" s="37"/>
      <c r="M1148" s="37"/>
      <c r="N1148" s="37"/>
      <c r="O1148" s="37"/>
      <c r="P1148" s="37"/>
      <c r="Q1148" s="37"/>
      <c r="R1148" s="37"/>
      <c r="S1148" s="37"/>
      <c r="T1148" s="18"/>
      <c r="U1148" s="70"/>
      <c r="V1148" s="37"/>
      <c r="W1148" s="37"/>
      <c r="X1148" s="37"/>
      <c r="Y1148" s="37"/>
      <c r="Z1148" s="37"/>
      <c r="AA1148" s="59"/>
      <c r="AB1148" s="37"/>
      <c r="AC1148" s="37"/>
      <c r="AD1148" s="37"/>
      <c r="AF1148" s="190" t="s">
        <v>3</v>
      </c>
      <c r="AG1148" s="190"/>
      <c r="AH1148" s="65">
        <f>IF(SUM(Y605:Y608)=0,0,+(SUM(Y605:Y608)/AH1146))</f>
        <v>0</v>
      </c>
      <c r="AI1148" s="74"/>
      <c r="AJ1148" s="74"/>
      <c r="AK1148" s="74"/>
    </row>
    <row r="1149" spans="1:37" ht="22.5" hidden="1" customHeight="1" x14ac:dyDescent="0.2">
      <c r="A1149" s="35"/>
      <c r="B1149" s="42"/>
      <c r="C1149" s="42"/>
      <c r="D1149" s="42"/>
      <c r="E1149" s="42"/>
      <c r="F1149" s="42"/>
      <c r="H1149" s="1"/>
      <c r="I1149" s="2"/>
      <c r="J1149" s="2"/>
      <c r="K1149" s="37"/>
      <c r="L1149" s="37"/>
      <c r="M1149" s="37"/>
      <c r="N1149" s="37"/>
      <c r="O1149" s="37"/>
      <c r="P1149" s="37"/>
      <c r="Q1149" s="37"/>
      <c r="R1149" s="37"/>
      <c r="S1149" s="37"/>
      <c r="T1149" s="18"/>
      <c r="U1149" s="70"/>
      <c r="V1149" s="37"/>
      <c r="W1149" s="37"/>
      <c r="X1149" s="37"/>
      <c r="Y1149" s="37"/>
      <c r="Z1149" s="37"/>
      <c r="AA1149" s="59"/>
      <c r="AB1149" s="37"/>
      <c r="AC1149" s="37"/>
      <c r="AD1149" s="37"/>
      <c r="AF1149" s="190" t="s">
        <v>1667</v>
      </c>
      <c r="AG1149" s="190"/>
      <c r="AH1149" s="66">
        <f>IF(SUM(X605:X608)=0,0,+(SUM(X605:X608)/AH1147))</f>
        <v>0</v>
      </c>
      <c r="AI1149" s="74"/>
      <c r="AJ1149" s="74"/>
      <c r="AK1149" s="74"/>
    </row>
    <row r="1150" spans="1:37" ht="22.5" hidden="1" customHeight="1" x14ac:dyDescent="0.2">
      <c r="A1150" s="35"/>
      <c r="B1150" s="42"/>
      <c r="C1150" s="42"/>
      <c r="D1150" s="42"/>
      <c r="E1150" s="42"/>
      <c r="F1150" s="42"/>
      <c r="H1150" s="1"/>
      <c r="I1150" s="2"/>
      <c r="J1150" s="2"/>
      <c r="K1150" s="37"/>
      <c r="L1150" s="37"/>
      <c r="M1150" s="37"/>
      <c r="N1150" s="37"/>
      <c r="O1150" s="37"/>
      <c r="P1150" s="37"/>
      <c r="Q1150" s="37"/>
      <c r="R1150" s="37"/>
      <c r="S1150" s="37"/>
      <c r="T1150" s="18"/>
      <c r="U1150" s="70"/>
      <c r="V1150" s="37"/>
      <c r="W1150" s="37"/>
      <c r="X1150" s="37"/>
      <c r="Y1150" s="37"/>
      <c r="Z1150" s="37"/>
      <c r="AA1150" s="59"/>
      <c r="AB1150" s="37"/>
      <c r="AC1150" s="37"/>
      <c r="AD1150" s="37"/>
      <c r="AF1150" s="38"/>
      <c r="AG1150" s="38"/>
      <c r="AH1150" s="64"/>
      <c r="AI1150" s="74"/>
      <c r="AJ1150" s="74"/>
      <c r="AK1150" s="74"/>
    </row>
    <row r="1151" spans="1:37" ht="22.5" hidden="1" customHeight="1" x14ac:dyDescent="0.2">
      <c r="A1151" s="35"/>
      <c r="B1151" s="42"/>
      <c r="C1151" s="42"/>
      <c r="D1151" s="42"/>
      <c r="E1151" s="42"/>
      <c r="F1151" s="42"/>
      <c r="H1151" s="1"/>
      <c r="I1151" s="2"/>
      <c r="J1151" s="2"/>
      <c r="K1151" s="37"/>
      <c r="L1151" s="37"/>
      <c r="M1151" s="37"/>
      <c r="N1151" s="37"/>
      <c r="O1151" s="37"/>
      <c r="P1151" s="37"/>
      <c r="Q1151" s="37"/>
      <c r="R1151" s="37"/>
      <c r="S1151" s="37"/>
      <c r="T1151" s="18"/>
      <c r="U1151" s="70"/>
      <c r="V1151" s="37"/>
      <c r="W1151" s="37"/>
      <c r="X1151" s="37"/>
      <c r="Y1151" s="37"/>
      <c r="Z1151" s="37"/>
      <c r="AA1151" s="59"/>
      <c r="AB1151" s="37"/>
      <c r="AC1151" s="37"/>
      <c r="AD1151" s="37"/>
      <c r="AF1151" s="191" t="s">
        <v>1241</v>
      </c>
      <c r="AG1151" s="191"/>
      <c r="AH1151" s="191"/>
      <c r="AI1151" s="74"/>
      <c r="AJ1151" s="74"/>
      <c r="AK1151" s="74"/>
    </row>
    <row r="1152" spans="1:37" ht="22.5" hidden="1" customHeight="1" x14ac:dyDescent="0.2">
      <c r="A1152" s="35"/>
      <c r="B1152" s="42"/>
      <c r="C1152" s="42"/>
      <c r="D1152" s="42"/>
      <c r="E1152" s="42"/>
      <c r="F1152" s="42"/>
      <c r="H1152" s="1"/>
      <c r="I1152" s="2"/>
      <c r="J1152" s="2"/>
      <c r="K1152" s="37"/>
      <c r="L1152" s="37"/>
      <c r="M1152" s="37"/>
      <c r="N1152" s="37"/>
      <c r="O1152" s="37"/>
      <c r="P1152" s="37"/>
      <c r="Q1152" s="37"/>
      <c r="R1152" s="37"/>
      <c r="S1152" s="37"/>
      <c r="T1152" s="18"/>
      <c r="U1152" s="70"/>
      <c r="V1152" s="37"/>
      <c r="W1152" s="37"/>
      <c r="X1152" s="37"/>
      <c r="Y1152" s="37"/>
      <c r="Z1152" s="37"/>
      <c r="AA1152" s="59"/>
      <c r="AB1152" s="37"/>
      <c r="AC1152" s="37"/>
      <c r="AD1152" s="37"/>
      <c r="AF1152" s="191"/>
      <c r="AG1152" s="191"/>
      <c r="AH1152" s="191"/>
      <c r="AI1152" s="74"/>
      <c r="AJ1152" s="74"/>
      <c r="AK1152" s="74"/>
    </row>
    <row r="1153" spans="1:37" ht="22.5" hidden="1" customHeight="1" x14ac:dyDescent="0.2">
      <c r="A1153" s="35"/>
      <c r="B1153" s="42"/>
      <c r="C1153" s="42"/>
      <c r="D1153" s="42"/>
      <c r="E1153" s="42"/>
      <c r="F1153" s="42"/>
      <c r="H1153" s="1"/>
      <c r="I1153" s="2"/>
      <c r="J1153" s="2"/>
      <c r="K1153" s="37"/>
      <c r="L1153" s="37"/>
      <c r="M1153" s="37"/>
      <c r="N1153" s="37"/>
      <c r="O1153" s="37"/>
      <c r="P1153" s="37"/>
      <c r="Q1153" s="37"/>
      <c r="R1153" s="37"/>
      <c r="S1153" s="37"/>
      <c r="T1153" s="18"/>
      <c r="U1153" s="70"/>
      <c r="V1153" s="37"/>
      <c r="W1153" s="37"/>
      <c r="X1153" s="37"/>
      <c r="Y1153" s="37"/>
      <c r="Z1153" s="37"/>
      <c r="AA1153" s="59"/>
      <c r="AB1153" s="37"/>
      <c r="AC1153" s="37"/>
      <c r="AD1153" s="37"/>
      <c r="AF1153" s="190" t="s">
        <v>1</v>
      </c>
      <c r="AG1153" s="190"/>
      <c r="AH1153" s="61">
        <f>SUM(Z610:Z618)</f>
        <v>148.28571428571428</v>
      </c>
      <c r="AI1153" s="74"/>
      <c r="AJ1153" s="74"/>
      <c r="AK1153" s="74"/>
    </row>
    <row r="1154" spans="1:37" ht="22.5" hidden="1" customHeight="1" x14ac:dyDescent="0.2">
      <c r="A1154" s="35"/>
      <c r="B1154" s="42"/>
      <c r="C1154" s="42"/>
      <c r="D1154" s="42"/>
      <c r="E1154" s="42"/>
      <c r="F1154" s="42"/>
      <c r="H1154" s="1"/>
      <c r="I1154" s="2"/>
      <c r="J1154" s="2"/>
      <c r="K1154" s="37"/>
      <c r="L1154" s="37"/>
      <c r="M1154" s="37"/>
      <c r="N1154" s="37"/>
      <c r="O1154" s="37"/>
      <c r="P1154" s="37"/>
      <c r="Q1154" s="37"/>
      <c r="R1154" s="37"/>
      <c r="S1154" s="37"/>
      <c r="T1154" s="18"/>
      <c r="U1154" s="70"/>
      <c r="V1154" s="37"/>
      <c r="W1154" s="37"/>
      <c r="X1154" s="37"/>
      <c r="Y1154" s="37"/>
      <c r="Z1154" s="37"/>
      <c r="AA1154" s="59"/>
      <c r="AB1154" s="37"/>
      <c r="AC1154" s="37"/>
      <c r="AD1154" s="37"/>
      <c r="AF1154" s="190" t="s">
        <v>2</v>
      </c>
      <c r="AG1154" s="190"/>
      <c r="AH1154" s="61">
        <f>SUM(P610:P618)</f>
        <v>148.28571428571428</v>
      </c>
      <c r="AI1154" s="74"/>
      <c r="AJ1154" s="74"/>
      <c r="AK1154" s="74"/>
    </row>
    <row r="1155" spans="1:37" ht="22.5" hidden="1" customHeight="1" x14ac:dyDescent="0.2">
      <c r="A1155" s="35"/>
      <c r="B1155" s="42"/>
      <c r="C1155" s="42"/>
      <c r="D1155" s="42"/>
      <c r="E1155" s="42"/>
      <c r="F1155" s="42"/>
      <c r="H1155" s="1"/>
      <c r="I1155" s="2"/>
      <c r="J1155" s="2"/>
      <c r="K1155" s="37"/>
      <c r="L1155" s="37"/>
      <c r="M1155" s="37"/>
      <c r="N1155" s="37"/>
      <c r="O1155" s="37"/>
      <c r="P1155" s="37"/>
      <c r="Q1155" s="37"/>
      <c r="R1155" s="37"/>
      <c r="S1155" s="37"/>
      <c r="T1155" s="18"/>
      <c r="U1155" s="70"/>
      <c r="V1155" s="37"/>
      <c r="W1155" s="37"/>
      <c r="X1155" s="37"/>
      <c r="Y1155" s="37"/>
      <c r="Z1155" s="37"/>
      <c r="AA1155" s="59"/>
      <c r="AB1155" s="37"/>
      <c r="AC1155" s="37"/>
      <c r="AD1155" s="37"/>
      <c r="AF1155" s="190" t="s">
        <v>3</v>
      </c>
      <c r="AG1155" s="190"/>
      <c r="AH1155" s="65">
        <f>IF(SUM(Y610:Y618)=0,0,+(SUM(Y610:Y618)/AH1153))</f>
        <v>0.71098265895953761</v>
      </c>
      <c r="AI1155" s="74"/>
      <c r="AJ1155" s="74"/>
      <c r="AK1155" s="74"/>
    </row>
    <row r="1156" spans="1:37" ht="22.5" hidden="1" customHeight="1" x14ac:dyDescent="0.2">
      <c r="A1156" s="35"/>
      <c r="B1156" s="42"/>
      <c r="C1156" s="42"/>
      <c r="D1156" s="42"/>
      <c r="E1156" s="42"/>
      <c r="F1156" s="42"/>
      <c r="H1156" s="1"/>
      <c r="I1156" s="2"/>
      <c r="J1156" s="2"/>
      <c r="K1156" s="37"/>
      <c r="L1156" s="37"/>
      <c r="M1156" s="37"/>
      <c r="N1156" s="37"/>
      <c r="O1156" s="37"/>
      <c r="P1156" s="37"/>
      <c r="Q1156" s="37"/>
      <c r="R1156" s="37"/>
      <c r="S1156" s="37"/>
      <c r="T1156" s="18"/>
      <c r="U1156" s="70"/>
      <c r="V1156" s="37"/>
      <c r="W1156" s="37"/>
      <c r="X1156" s="37"/>
      <c r="Y1156" s="37"/>
      <c r="Z1156" s="37"/>
      <c r="AA1156" s="59"/>
      <c r="AB1156" s="37"/>
      <c r="AC1156" s="37"/>
      <c r="AD1156" s="37"/>
      <c r="AF1156" s="190" t="s">
        <v>1667</v>
      </c>
      <c r="AG1156" s="190"/>
      <c r="AH1156" s="66">
        <f>IF(SUM(X610:X618)=0,0,+(SUM(X610:X618)/AH1154))</f>
        <v>0.71098265895953761</v>
      </c>
      <c r="AI1156" s="74"/>
      <c r="AJ1156" s="74"/>
      <c r="AK1156" s="74"/>
    </row>
    <row r="1157" spans="1:37" ht="22.5" hidden="1" customHeight="1" x14ac:dyDescent="0.2">
      <c r="A1157" s="35"/>
      <c r="B1157" s="42"/>
      <c r="C1157" s="42"/>
      <c r="D1157" s="42"/>
      <c r="E1157" s="42"/>
      <c r="F1157" s="42"/>
      <c r="H1157" s="1"/>
      <c r="I1157" s="2"/>
      <c r="J1157" s="2"/>
      <c r="K1157" s="37"/>
      <c r="L1157" s="37"/>
      <c r="M1157" s="37"/>
      <c r="N1157" s="37"/>
      <c r="O1157" s="37"/>
      <c r="P1157" s="37"/>
      <c r="Q1157" s="37"/>
      <c r="R1157" s="37"/>
      <c r="S1157" s="37"/>
      <c r="T1157" s="18"/>
      <c r="U1157" s="70"/>
      <c r="V1157" s="37"/>
      <c r="W1157" s="37"/>
      <c r="X1157" s="37"/>
      <c r="Y1157" s="37"/>
      <c r="Z1157" s="37"/>
      <c r="AA1157" s="59"/>
      <c r="AB1157" s="37"/>
      <c r="AC1157" s="37"/>
      <c r="AD1157" s="37"/>
      <c r="AF1157" s="38"/>
      <c r="AG1157" s="38"/>
      <c r="AH1157" s="64"/>
      <c r="AI1157" s="74"/>
      <c r="AJ1157" s="74"/>
      <c r="AK1157" s="74"/>
    </row>
    <row r="1158" spans="1:37" ht="22.5" hidden="1" customHeight="1" x14ac:dyDescent="0.2">
      <c r="A1158" s="35"/>
      <c r="B1158" s="42"/>
      <c r="C1158" s="42"/>
      <c r="D1158" s="42"/>
      <c r="E1158" s="42"/>
      <c r="F1158" s="42"/>
      <c r="H1158" s="1"/>
      <c r="I1158" s="2"/>
      <c r="J1158" s="2"/>
      <c r="K1158" s="37"/>
      <c r="L1158" s="37"/>
      <c r="M1158" s="37"/>
      <c r="N1158" s="37"/>
      <c r="O1158" s="37"/>
      <c r="P1158" s="37"/>
      <c r="Q1158" s="37"/>
      <c r="R1158" s="37"/>
      <c r="S1158" s="37"/>
      <c r="T1158" s="18"/>
      <c r="U1158" s="70"/>
      <c r="V1158" s="37"/>
      <c r="W1158" s="37"/>
      <c r="X1158" s="37"/>
      <c r="Y1158" s="37"/>
      <c r="Z1158" s="37"/>
      <c r="AA1158" s="59"/>
      <c r="AB1158" s="37"/>
      <c r="AC1158" s="37"/>
      <c r="AD1158" s="37"/>
      <c r="AF1158" s="191" t="s">
        <v>1242</v>
      </c>
      <c r="AG1158" s="191"/>
      <c r="AH1158" s="191"/>
      <c r="AI1158" s="74"/>
      <c r="AJ1158" s="74"/>
      <c r="AK1158" s="74"/>
    </row>
    <row r="1159" spans="1:37" ht="22.5" hidden="1" customHeight="1" x14ac:dyDescent="0.2">
      <c r="A1159" s="35"/>
      <c r="B1159" s="42"/>
      <c r="C1159" s="42"/>
      <c r="D1159" s="42"/>
      <c r="E1159" s="42"/>
      <c r="F1159" s="42"/>
      <c r="H1159" s="1"/>
      <c r="I1159" s="2"/>
      <c r="J1159" s="2"/>
      <c r="K1159" s="37"/>
      <c r="L1159" s="37"/>
      <c r="M1159" s="37"/>
      <c r="N1159" s="37"/>
      <c r="O1159" s="37"/>
      <c r="P1159" s="37"/>
      <c r="Q1159" s="37"/>
      <c r="R1159" s="37"/>
      <c r="S1159" s="37"/>
      <c r="T1159" s="18"/>
      <c r="U1159" s="70"/>
      <c r="V1159" s="37"/>
      <c r="W1159" s="37"/>
      <c r="X1159" s="37"/>
      <c r="Y1159" s="37"/>
      <c r="Z1159" s="37"/>
      <c r="AA1159" s="59"/>
      <c r="AB1159" s="37"/>
      <c r="AC1159" s="37"/>
      <c r="AD1159" s="37"/>
      <c r="AF1159" s="191"/>
      <c r="AG1159" s="191"/>
      <c r="AH1159" s="191"/>
      <c r="AI1159" s="74"/>
      <c r="AJ1159" s="74"/>
      <c r="AK1159" s="74"/>
    </row>
    <row r="1160" spans="1:37" ht="22.5" hidden="1" customHeight="1" x14ac:dyDescent="0.2">
      <c r="A1160" s="35"/>
      <c r="B1160" s="42"/>
      <c r="C1160" s="42"/>
      <c r="D1160" s="42"/>
      <c r="E1160" s="42"/>
      <c r="F1160" s="42"/>
      <c r="H1160" s="1"/>
      <c r="I1160" s="2"/>
      <c r="J1160" s="2"/>
      <c r="K1160" s="37"/>
      <c r="L1160" s="37"/>
      <c r="M1160" s="37"/>
      <c r="N1160" s="37"/>
      <c r="O1160" s="37"/>
      <c r="P1160" s="37"/>
      <c r="Q1160" s="37"/>
      <c r="R1160" s="37"/>
      <c r="S1160" s="37"/>
      <c r="T1160" s="18"/>
      <c r="U1160" s="70"/>
      <c r="V1160" s="37"/>
      <c r="W1160" s="37"/>
      <c r="X1160" s="37"/>
      <c r="Y1160" s="37"/>
      <c r="Z1160" s="37"/>
      <c r="AA1160" s="59"/>
      <c r="AB1160" s="37"/>
      <c r="AC1160" s="37"/>
      <c r="AD1160" s="37"/>
      <c r="AF1160" s="190" t="s">
        <v>1</v>
      </c>
      <c r="AG1160" s="190"/>
      <c r="AH1160" s="61">
        <f>SUM(Z619)</f>
        <v>4</v>
      </c>
      <c r="AI1160" s="74"/>
      <c r="AJ1160" s="74"/>
      <c r="AK1160" s="74"/>
    </row>
    <row r="1161" spans="1:37" ht="22.5" hidden="1" customHeight="1" x14ac:dyDescent="0.2">
      <c r="A1161" s="35"/>
      <c r="B1161" s="42"/>
      <c r="C1161" s="42"/>
      <c r="D1161" s="42"/>
      <c r="E1161" s="42"/>
      <c r="F1161" s="42"/>
      <c r="H1161" s="1"/>
      <c r="I1161" s="2"/>
      <c r="J1161" s="2"/>
      <c r="K1161" s="37"/>
      <c r="L1161" s="37"/>
      <c r="M1161" s="37"/>
      <c r="N1161" s="37"/>
      <c r="O1161" s="37"/>
      <c r="P1161" s="37"/>
      <c r="Q1161" s="37"/>
      <c r="R1161" s="37"/>
      <c r="S1161" s="37"/>
      <c r="T1161" s="18"/>
      <c r="U1161" s="70"/>
      <c r="V1161" s="37"/>
      <c r="W1161" s="37"/>
      <c r="X1161" s="37"/>
      <c r="Y1161" s="37"/>
      <c r="Z1161" s="37"/>
      <c r="AA1161" s="59"/>
      <c r="AB1161" s="37"/>
      <c r="AC1161" s="37"/>
      <c r="AD1161" s="37"/>
      <c r="AF1161" s="190" t="s">
        <v>2</v>
      </c>
      <c r="AG1161" s="190"/>
      <c r="AH1161" s="61">
        <f>SUM(P619)</f>
        <v>4</v>
      </c>
      <c r="AI1161" s="74"/>
      <c r="AJ1161" s="74"/>
      <c r="AK1161" s="74"/>
    </row>
    <row r="1162" spans="1:37" ht="22.5" hidden="1" customHeight="1" x14ac:dyDescent="0.2">
      <c r="A1162" s="35"/>
      <c r="B1162" s="42"/>
      <c r="C1162" s="42"/>
      <c r="D1162" s="42"/>
      <c r="E1162" s="42"/>
      <c r="F1162" s="42"/>
      <c r="H1162" s="1"/>
      <c r="I1162" s="2"/>
      <c r="J1162" s="2"/>
      <c r="K1162" s="37"/>
      <c r="L1162" s="37"/>
      <c r="M1162" s="37"/>
      <c r="N1162" s="37"/>
      <c r="O1162" s="37"/>
      <c r="P1162" s="37"/>
      <c r="Q1162" s="37"/>
      <c r="R1162" s="37"/>
      <c r="S1162" s="37"/>
      <c r="T1162" s="18"/>
      <c r="U1162" s="70"/>
      <c r="V1162" s="37"/>
      <c r="W1162" s="37"/>
      <c r="X1162" s="37"/>
      <c r="Y1162" s="37"/>
      <c r="Z1162" s="37"/>
      <c r="AA1162" s="59"/>
      <c r="AB1162" s="37"/>
      <c r="AC1162" s="37"/>
      <c r="AD1162" s="37"/>
      <c r="AF1162" s="190" t="s">
        <v>3</v>
      </c>
      <c r="AG1162" s="190"/>
      <c r="AH1162" s="65">
        <f>IF(SUM(Y619)=0,0,+(SUM(Y619)/AH1160))</f>
        <v>0</v>
      </c>
      <c r="AI1162" s="74"/>
      <c r="AJ1162" s="74"/>
      <c r="AK1162" s="74"/>
    </row>
    <row r="1163" spans="1:37" ht="22.5" hidden="1" customHeight="1" x14ac:dyDescent="0.2">
      <c r="A1163" s="35"/>
      <c r="B1163" s="42"/>
      <c r="C1163" s="42"/>
      <c r="D1163" s="42"/>
      <c r="E1163" s="42"/>
      <c r="F1163" s="42"/>
      <c r="H1163" s="1"/>
      <c r="I1163" s="2"/>
      <c r="J1163" s="2"/>
      <c r="K1163" s="37"/>
      <c r="L1163" s="37"/>
      <c r="M1163" s="37"/>
      <c r="N1163" s="37"/>
      <c r="O1163" s="37"/>
      <c r="P1163" s="37"/>
      <c r="Q1163" s="37"/>
      <c r="R1163" s="37"/>
      <c r="S1163" s="37"/>
      <c r="T1163" s="18"/>
      <c r="U1163" s="70"/>
      <c r="V1163" s="37"/>
      <c r="W1163" s="37"/>
      <c r="X1163" s="37"/>
      <c r="Y1163" s="37"/>
      <c r="Z1163" s="37"/>
      <c r="AA1163" s="59"/>
      <c r="AB1163" s="37"/>
      <c r="AC1163" s="37"/>
      <c r="AD1163" s="37"/>
      <c r="AF1163" s="190" t="s">
        <v>1667</v>
      </c>
      <c r="AG1163" s="190"/>
      <c r="AH1163" s="66">
        <f>IF(SUM(X619)=0,0,+(SUM(X619)/AH1161))</f>
        <v>0</v>
      </c>
      <c r="AI1163" s="74"/>
      <c r="AJ1163" s="74"/>
      <c r="AK1163" s="74"/>
    </row>
    <row r="1164" spans="1:37" ht="22.5" hidden="1" customHeight="1" x14ac:dyDescent="0.2">
      <c r="A1164" s="35"/>
      <c r="B1164" s="42"/>
      <c r="C1164" s="42"/>
      <c r="D1164" s="42"/>
      <c r="E1164" s="42"/>
      <c r="F1164" s="42"/>
      <c r="H1164" s="1"/>
      <c r="I1164" s="2"/>
      <c r="J1164" s="2"/>
      <c r="K1164" s="37"/>
      <c r="L1164" s="37"/>
      <c r="M1164" s="37"/>
      <c r="N1164" s="37"/>
      <c r="O1164" s="37"/>
      <c r="P1164" s="37"/>
      <c r="Q1164" s="37"/>
      <c r="R1164" s="37"/>
      <c r="S1164" s="37"/>
      <c r="T1164" s="18"/>
      <c r="U1164" s="70"/>
      <c r="V1164" s="37"/>
      <c r="W1164" s="37"/>
      <c r="X1164" s="37"/>
      <c r="Y1164" s="37"/>
      <c r="Z1164" s="37"/>
      <c r="AA1164" s="59"/>
      <c r="AB1164" s="37"/>
      <c r="AC1164" s="37"/>
      <c r="AD1164" s="37"/>
      <c r="AF1164" s="38"/>
      <c r="AG1164" s="38"/>
      <c r="AH1164" s="64"/>
      <c r="AI1164" s="74"/>
      <c r="AJ1164" s="74"/>
      <c r="AK1164" s="74"/>
    </row>
    <row r="1165" spans="1:37" ht="22.5" hidden="1" customHeight="1" x14ac:dyDescent="0.2">
      <c r="A1165" s="35"/>
      <c r="B1165" s="42"/>
      <c r="C1165" s="42"/>
      <c r="D1165" s="42"/>
      <c r="E1165" s="42"/>
      <c r="F1165" s="42"/>
      <c r="H1165" s="1"/>
      <c r="I1165" s="2"/>
      <c r="J1165" s="2"/>
      <c r="K1165" s="37"/>
      <c r="L1165" s="37"/>
      <c r="M1165" s="37"/>
      <c r="N1165" s="37"/>
      <c r="O1165" s="37"/>
      <c r="P1165" s="37"/>
      <c r="Q1165" s="37"/>
      <c r="R1165" s="37"/>
      <c r="S1165" s="37"/>
      <c r="T1165" s="18"/>
      <c r="U1165" s="70"/>
      <c r="V1165" s="37"/>
      <c r="W1165" s="37"/>
      <c r="X1165" s="37"/>
      <c r="Y1165" s="37"/>
      <c r="Z1165" s="37"/>
      <c r="AA1165" s="59"/>
      <c r="AB1165" s="37"/>
      <c r="AC1165" s="37"/>
      <c r="AD1165" s="37"/>
      <c r="AF1165" s="192" t="s">
        <v>1243</v>
      </c>
      <c r="AG1165" s="192"/>
      <c r="AH1165" s="192"/>
      <c r="AI1165" s="74"/>
      <c r="AJ1165" s="74"/>
      <c r="AK1165" s="74"/>
    </row>
    <row r="1166" spans="1:37" ht="22.5" hidden="1" customHeight="1" x14ac:dyDescent="0.2">
      <c r="A1166" s="35"/>
      <c r="B1166" s="42"/>
      <c r="C1166" s="42"/>
      <c r="D1166" s="42"/>
      <c r="E1166" s="42"/>
      <c r="F1166" s="42"/>
      <c r="H1166" s="1"/>
      <c r="I1166" s="2"/>
      <c r="J1166" s="2"/>
      <c r="K1166" s="37"/>
      <c r="L1166" s="37"/>
      <c r="M1166" s="37"/>
      <c r="N1166" s="37"/>
      <c r="O1166" s="37"/>
      <c r="P1166" s="37"/>
      <c r="Q1166" s="37"/>
      <c r="R1166" s="37"/>
      <c r="S1166" s="37"/>
      <c r="T1166" s="18"/>
      <c r="U1166" s="70"/>
      <c r="V1166" s="37"/>
      <c r="W1166" s="37"/>
      <c r="X1166" s="37"/>
      <c r="Y1166" s="37"/>
      <c r="Z1166" s="37"/>
      <c r="AA1166" s="59"/>
      <c r="AB1166" s="37"/>
      <c r="AC1166" s="37"/>
      <c r="AD1166" s="37"/>
      <c r="AF1166" s="192"/>
      <c r="AG1166" s="192"/>
      <c r="AH1166" s="192"/>
      <c r="AI1166" s="74"/>
      <c r="AJ1166" s="74"/>
      <c r="AK1166" s="74"/>
    </row>
    <row r="1167" spans="1:37" ht="22.5" hidden="1" customHeight="1" x14ac:dyDescent="0.2">
      <c r="A1167" s="35"/>
      <c r="B1167" s="42"/>
      <c r="C1167" s="42"/>
      <c r="D1167" s="42"/>
      <c r="E1167" s="42"/>
      <c r="F1167" s="42"/>
      <c r="H1167" s="1"/>
      <c r="I1167" s="2"/>
      <c r="J1167" s="2"/>
      <c r="K1167" s="37"/>
      <c r="L1167" s="37"/>
      <c r="M1167" s="37"/>
      <c r="N1167" s="37"/>
      <c r="O1167" s="37"/>
      <c r="P1167" s="37"/>
      <c r="Q1167" s="37"/>
      <c r="R1167" s="37"/>
      <c r="S1167" s="37"/>
      <c r="T1167" s="18"/>
      <c r="U1167" s="70"/>
      <c r="V1167" s="37"/>
      <c r="W1167" s="37"/>
      <c r="X1167" s="37"/>
      <c r="Y1167" s="37"/>
      <c r="Z1167" s="37"/>
      <c r="AA1167" s="59"/>
      <c r="AB1167" s="37"/>
      <c r="AC1167" s="37"/>
      <c r="AD1167" s="37"/>
      <c r="AF1167" s="190" t="s">
        <v>1</v>
      </c>
      <c r="AG1167" s="190"/>
      <c r="AH1167" s="61">
        <f>SUM(Z620:Z637)</f>
        <v>223.00000000000006</v>
      </c>
      <c r="AI1167" s="74"/>
      <c r="AJ1167" s="74"/>
      <c r="AK1167" s="74"/>
    </row>
    <row r="1168" spans="1:37" ht="22.5" hidden="1" customHeight="1" x14ac:dyDescent="0.2">
      <c r="A1168" s="35"/>
      <c r="B1168" s="42"/>
      <c r="C1168" s="42"/>
      <c r="D1168" s="42"/>
      <c r="E1168" s="42"/>
      <c r="F1168" s="42"/>
      <c r="H1168" s="1"/>
      <c r="I1168" s="2"/>
      <c r="J1168" s="2"/>
      <c r="K1168" s="37"/>
      <c r="L1168" s="37"/>
      <c r="M1168" s="37"/>
      <c r="N1168" s="37"/>
      <c r="O1168" s="37"/>
      <c r="P1168" s="37"/>
      <c r="Q1168" s="37"/>
      <c r="R1168" s="37"/>
      <c r="S1168" s="37"/>
      <c r="T1168" s="18"/>
      <c r="U1168" s="70"/>
      <c r="V1168" s="37"/>
      <c r="W1168" s="37"/>
      <c r="X1168" s="37"/>
      <c r="Y1168" s="37"/>
      <c r="Z1168" s="37"/>
      <c r="AA1168" s="59"/>
      <c r="AB1168" s="37"/>
      <c r="AC1168" s="37"/>
      <c r="AD1168" s="37"/>
      <c r="AF1168" s="190" t="s">
        <v>2</v>
      </c>
      <c r="AG1168" s="190"/>
      <c r="AH1168" s="61">
        <f>SUM(P620:P637)</f>
        <v>223.00000000000006</v>
      </c>
      <c r="AI1168" s="74"/>
      <c r="AJ1168" s="74"/>
      <c r="AK1168" s="74"/>
    </row>
    <row r="1169" spans="1:37" ht="22.5" hidden="1" customHeight="1" x14ac:dyDescent="0.2">
      <c r="A1169" s="35"/>
      <c r="B1169" s="42"/>
      <c r="C1169" s="42"/>
      <c r="D1169" s="42"/>
      <c r="E1169" s="42"/>
      <c r="F1169" s="42"/>
      <c r="H1169" s="1"/>
      <c r="I1169" s="2"/>
      <c r="J1169" s="2"/>
      <c r="K1169" s="37"/>
      <c r="L1169" s="37"/>
      <c r="M1169" s="37"/>
      <c r="N1169" s="37"/>
      <c r="O1169" s="37"/>
      <c r="P1169" s="37"/>
      <c r="Q1169" s="37"/>
      <c r="R1169" s="37"/>
      <c r="S1169" s="37"/>
      <c r="T1169" s="18"/>
      <c r="U1169" s="70"/>
      <c r="V1169" s="37"/>
      <c r="W1169" s="37"/>
      <c r="X1169" s="37"/>
      <c r="Y1169" s="37"/>
      <c r="Z1169" s="37"/>
      <c r="AA1169" s="59"/>
      <c r="AB1169" s="37"/>
      <c r="AC1169" s="37"/>
      <c r="AD1169" s="37"/>
      <c r="AF1169" s="190" t="s">
        <v>3</v>
      </c>
      <c r="AG1169" s="190"/>
      <c r="AH1169" s="65">
        <f>IF(SUM(Y620:Y637)=0,0,+(SUM(Y620:Y637)/AH1167))</f>
        <v>0.62796284433055716</v>
      </c>
      <c r="AI1169" s="74"/>
      <c r="AJ1169" s="74"/>
      <c r="AK1169" s="74"/>
    </row>
    <row r="1170" spans="1:37" ht="22.5" hidden="1" customHeight="1" x14ac:dyDescent="0.2">
      <c r="A1170" s="35"/>
      <c r="B1170" s="42"/>
      <c r="C1170" s="42"/>
      <c r="D1170" s="42"/>
      <c r="E1170" s="42"/>
      <c r="F1170" s="42"/>
      <c r="H1170" s="1"/>
      <c r="I1170" s="2"/>
      <c r="J1170" s="2"/>
      <c r="K1170" s="37"/>
      <c r="L1170" s="37"/>
      <c r="M1170" s="37"/>
      <c r="N1170" s="37"/>
      <c r="O1170" s="37"/>
      <c r="P1170" s="37"/>
      <c r="Q1170" s="37"/>
      <c r="R1170" s="37"/>
      <c r="S1170" s="37"/>
      <c r="T1170" s="18"/>
      <c r="U1170" s="70"/>
      <c r="V1170" s="37"/>
      <c r="W1170" s="37"/>
      <c r="X1170" s="37"/>
      <c r="Y1170" s="37"/>
      <c r="Z1170" s="37"/>
      <c r="AA1170" s="59"/>
      <c r="AB1170" s="37"/>
      <c r="AC1170" s="37"/>
      <c r="AD1170" s="37"/>
      <c r="AE1170" s="89"/>
      <c r="AF1170" s="190" t="s">
        <v>1667</v>
      </c>
      <c r="AG1170" s="190"/>
      <c r="AH1170" s="66">
        <f>IF(SUM(X620:X637)=0,0,+(SUM(X620:X637)/AH1168))</f>
        <v>0.62796284433055716</v>
      </c>
      <c r="AI1170" s="74"/>
      <c r="AJ1170" s="74"/>
      <c r="AK1170" s="74"/>
    </row>
    <row r="1171" spans="1:37" ht="22.5" hidden="1" customHeight="1" x14ac:dyDescent="0.2">
      <c r="A1171" s="35"/>
      <c r="B1171" s="42"/>
      <c r="C1171" s="42"/>
      <c r="D1171" s="42"/>
      <c r="E1171" s="42"/>
      <c r="F1171" s="42"/>
      <c r="H1171" s="1"/>
      <c r="I1171" s="2"/>
      <c r="J1171" s="2"/>
      <c r="K1171" s="37"/>
      <c r="L1171" s="37"/>
      <c r="M1171" s="37"/>
      <c r="N1171" s="37"/>
      <c r="O1171" s="37"/>
      <c r="P1171" s="37"/>
      <c r="Q1171" s="37"/>
      <c r="R1171" s="37"/>
      <c r="S1171" s="37"/>
      <c r="T1171" s="18"/>
      <c r="U1171" s="70"/>
      <c r="V1171" s="37"/>
      <c r="W1171" s="37"/>
      <c r="X1171" s="37"/>
      <c r="Y1171" s="37"/>
      <c r="Z1171" s="37"/>
      <c r="AA1171" s="59"/>
      <c r="AB1171" s="37"/>
      <c r="AC1171" s="37"/>
      <c r="AD1171" s="37"/>
      <c r="AF1171" s="38"/>
      <c r="AG1171" s="38"/>
      <c r="AH1171" s="64"/>
      <c r="AI1171" s="74"/>
      <c r="AJ1171" s="74"/>
      <c r="AK1171" s="74"/>
    </row>
    <row r="1172" spans="1:37" ht="22.5" hidden="1" customHeight="1" x14ac:dyDescent="0.2">
      <c r="A1172" s="35"/>
      <c r="B1172" s="42"/>
      <c r="C1172" s="42"/>
      <c r="D1172" s="42"/>
      <c r="E1172" s="42"/>
      <c r="F1172" s="42"/>
      <c r="H1172" s="1"/>
      <c r="I1172" s="2"/>
      <c r="J1172" s="2"/>
      <c r="K1172" s="37"/>
      <c r="L1172" s="37"/>
      <c r="M1172" s="37"/>
      <c r="N1172" s="37"/>
      <c r="O1172" s="37"/>
      <c r="P1172" s="37"/>
      <c r="Q1172" s="37"/>
      <c r="R1172" s="37"/>
      <c r="S1172" s="37"/>
      <c r="T1172" s="18"/>
      <c r="U1172" s="70"/>
      <c r="V1172" s="37"/>
      <c r="W1172" s="37"/>
      <c r="X1172" s="37"/>
      <c r="Y1172" s="37"/>
      <c r="Z1172" s="37"/>
      <c r="AA1172" s="59"/>
      <c r="AB1172" s="37"/>
      <c r="AC1172" s="37"/>
      <c r="AD1172" s="37"/>
      <c r="AF1172" s="192" t="s">
        <v>1145</v>
      </c>
      <c r="AG1172" s="192"/>
      <c r="AH1172" s="192"/>
      <c r="AI1172" s="74"/>
      <c r="AJ1172" s="74"/>
      <c r="AK1172" s="74"/>
    </row>
    <row r="1173" spans="1:37" ht="22.5" hidden="1" customHeight="1" x14ac:dyDescent="0.2">
      <c r="A1173" s="35"/>
      <c r="B1173" s="42"/>
      <c r="C1173" s="42"/>
      <c r="D1173" s="42"/>
      <c r="E1173" s="42"/>
      <c r="F1173" s="42"/>
      <c r="H1173" s="1"/>
      <c r="I1173" s="2"/>
      <c r="J1173" s="2"/>
      <c r="K1173" s="37"/>
      <c r="L1173" s="37"/>
      <c r="M1173" s="37"/>
      <c r="N1173" s="37"/>
      <c r="O1173" s="37"/>
      <c r="P1173" s="37"/>
      <c r="Q1173" s="37"/>
      <c r="R1173" s="37"/>
      <c r="S1173" s="37"/>
      <c r="T1173" s="18"/>
      <c r="U1173" s="70"/>
      <c r="V1173" s="37"/>
      <c r="W1173" s="37"/>
      <c r="X1173" s="37"/>
      <c r="Y1173" s="37"/>
      <c r="Z1173" s="37"/>
      <c r="AA1173" s="59"/>
      <c r="AB1173" s="37"/>
      <c r="AC1173" s="37"/>
      <c r="AD1173" s="37"/>
      <c r="AF1173" s="192"/>
      <c r="AG1173" s="192"/>
      <c r="AH1173" s="192"/>
      <c r="AI1173" s="74"/>
      <c r="AJ1173" s="74"/>
      <c r="AK1173" s="74"/>
    </row>
    <row r="1174" spans="1:37" ht="22.5" hidden="1" customHeight="1" x14ac:dyDescent="0.2">
      <c r="A1174" s="35"/>
      <c r="B1174" s="42"/>
      <c r="C1174" s="42"/>
      <c r="D1174" s="42"/>
      <c r="E1174" s="42"/>
      <c r="F1174" s="42"/>
      <c r="H1174" s="1"/>
      <c r="I1174" s="2"/>
      <c r="J1174" s="2"/>
      <c r="K1174" s="37"/>
      <c r="L1174" s="37"/>
      <c r="M1174" s="37"/>
      <c r="N1174" s="37"/>
      <c r="O1174" s="37"/>
      <c r="P1174" s="37"/>
      <c r="Q1174" s="37"/>
      <c r="R1174" s="37"/>
      <c r="S1174" s="37"/>
      <c r="T1174" s="18"/>
      <c r="U1174" s="70"/>
      <c r="V1174" s="37"/>
      <c r="W1174" s="37"/>
      <c r="X1174" s="37"/>
      <c r="Y1174" s="37"/>
      <c r="Z1174" s="37"/>
      <c r="AA1174" s="59"/>
      <c r="AB1174" s="37"/>
      <c r="AC1174" s="37"/>
      <c r="AD1174" s="37"/>
      <c r="AF1174" s="190" t="s">
        <v>1</v>
      </c>
      <c r="AG1174" s="190"/>
      <c r="AH1174" s="61">
        <f>SUM(Z605:Z607)</f>
        <v>16.857142857142858</v>
      </c>
      <c r="AI1174" s="74"/>
      <c r="AJ1174" s="74"/>
      <c r="AK1174" s="74"/>
    </row>
    <row r="1175" spans="1:37" ht="22.5" hidden="1" customHeight="1" x14ac:dyDescent="0.2">
      <c r="A1175" s="35"/>
      <c r="B1175" s="42"/>
      <c r="C1175" s="42"/>
      <c r="D1175" s="42"/>
      <c r="E1175" s="42"/>
      <c r="F1175" s="42"/>
      <c r="H1175" s="1"/>
      <c r="I1175" s="2"/>
      <c r="J1175" s="2"/>
      <c r="K1175" s="37"/>
      <c r="L1175" s="37"/>
      <c r="M1175" s="37"/>
      <c r="N1175" s="37"/>
      <c r="O1175" s="37"/>
      <c r="P1175" s="37"/>
      <c r="Q1175" s="37"/>
      <c r="R1175" s="37"/>
      <c r="S1175" s="37"/>
      <c r="T1175" s="18"/>
      <c r="U1175" s="70"/>
      <c r="V1175" s="37"/>
      <c r="W1175" s="37"/>
      <c r="X1175" s="37"/>
      <c r="Y1175" s="37"/>
      <c r="Z1175" s="37"/>
      <c r="AA1175" s="59"/>
      <c r="AB1175" s="37"/>
      <c r="AC1175" s="37"/>
      <c r="AD1175" s="37"/>
      <c r="AF1175" s="190" t="s">
        <v>2</v>
      </c>
      <c r="AG1175" s="190"/>
      <c r="AH1175" s="61">
        <f>SUM(P605:P607)</f>
        <v>46.857142857142854</v>
      </c>
      <c r="AI1175" s="74"/>
      <c r="AJ1175" s="74"/>
      <c r="AK1175" s="74"/>
    </row>
    <row r="1176" spans="1:37" ht="22.5" hidden="1" customHeight="1" x14ac:dyDescent="0.2">
      <c r="A1176" s="35"/>
      <c r="B1176" s="42"/>
      <c r="C1176" s="42"/>
      <c r="D1176" s="42"/>
      <c r="E1176" s="42"/>
      <c r="F1176" s="42"/>
      <c r="H1176" s="1"/>
      <c r="I1176" s="2"/>
      <c r="J1176" s="2"/>
      <c r="K1176" s="37"/>
      <c r="L1176" s="37"/>
      <c r="M1176" s="37"/>
      <c r="N1176" s="37"/>
      <c r="O1176" s="37"/>
      <c r="P1176" s="37"/>
      <c r="Q1176" s="37"/>
      <c r="R1176" s="37"/>
      <c r="S1176" s="37"/>
      <c r="T1176" s="18"/>
      <c r="U1176" s="70"/>
      <c r="V1176" s="37"/>
      <c r="W1176" s="37"/>
      <c r="X1176" s="37"/>
      <c r="Y1176" s="37"/>
      <c r="Z1176" s="37"/>
      <c r="AA1176" s="59"/>
      <c r="AB1176" s="37"/>
      <c r="AC1176" s="37"/>
      <c r="AD1176" s="37"/>
      <c r="AF1176" s="190" t="s">
        <v>3</v>
      </c>
      <c r="AG1176" s="190"/>
      <c r="AH1176" s="65">
        <f>IF(SUM(Y605:Y607)=0,0,+(SUM(Y605:Y607)/AH1174))</f>
        <v>0</v>
      </c>
      <c r="AI1176" s="74"/>
      <c r="AJ1176" s="74"/>
      <c r="AK1176" s="74"/>
    </row>
    <row r="1177" spans="1:37" ht="22.5" hidden="1" customHeight="1" x14ac:dyDescent="0.2">
      <c r="A1177" s="35"/>
      <c r="B1177" s="42"/>
      <c r="C1177" s="42"/>
      <c r="D1177" s="42"/>
      <c r="E1177" s="42"/>
      <c r="F1177" s="42"/>
      <c r="H1177" s="1"/>
      <c r="I1177" s="2"/>
      <c r="J1177" s="2"/>
      <c r="K1177" s="37"/>
      <c r="L1177" s="37"/>
      <c r="M1177" s="37"/>
      <c r="N1177" s="37"/>
      <c r="O1177" s="37"/>
      <c r="P1177" s="37"/>
      <c r="Q1177" s="37"/>
      <c r="R1177" s="37"/>
      <c r="S1177" s="37"/>
      <c r="T1177" s="18"/>
      <c r="U1177" s="70"/>
      <c r="V1177" s="37"/>
      <c r="W1177" s="37"/>
      <c r="X1177" s="37"/>
      <c r="Y1177" s="37"/>
      <c r="Z1177" s="37"/>
      <c r="AA1177" s="59"/>
      <c r="AB1177" s="37"/>
      <c r="AC1177" s="37"/>
      <c r="AD1177" s="37"/>
      <c r="AF1177" s="190" t="s">
        <v>1667</v>
      </c>
      <c r="AG1177" s="190"/>
      <c r="AH1177" s="66">
        <f>IF(SUM(X605:X607)=0,0,+(SUM(X605:X607)/AH1175))</f>
        <v>0</v>
      </c>
      <c r="AI1177" s="74"/>
      <c r="AJ1177" s="74"/>
      <c r="AK1177" s="74"/>
    </row>
    <row r="1178" spans="1:37" ht="22.5" hidden="1" customHeight="1" x14ac:dyDescent="0.2">
      <c r="A1178" s="35"/>
      <c r="B1178" s="42"/>
      <c r="C1178" s="42"/>
      <c r="D1178" s="42"/>
      <c r="E1178" s="42"/>
      <c r="F1178" s="42"/>
      <c r="H1178" s="1"/>
      <c r="I1178" s="2"/>
      <c r="J1178" s="2"/>
      <c r="K1178" s="37"/>
      <c r="L1178" s="37"/>
      <c r="M1178" s="37"/>
      <c r="N1178" s="37"/>
      <c r="O1178" s="37"/>
      <c r="P1178" s="37"/>
      <c r="Q1178" s="37"/>
      <c r="R1178" s="37"/>
      <c r="S1178" s="37"/>
      <c r="T1178" s="18"/>
      <c r="U1178" s="70"/>
      <c r="V1178" s="37"/>
      <c r="W1178" s="37"/>
      <c r="X1178" s="37"/>
      <c r="Y1178" s="37"/>
      <c r="Z1178" s="37"/>
      <c r="AA1178" s="59"/>
      <c r="AB1178" s="37"/>
      <c r="AC1178" s="37"/>
      <c r="AD1178" s="37"/>
      <c r="AF1178" s="38"/>
      <c r="AG1178" s="38"/>
      <c r="AH1178" s="64"/>
      <c r="AI1178" s="74"/>
      <c r="AJ1178" s="74"/>
      <c r="AK1178" s="74"/>
    </row>
    <row r="1179" spans="1:37" ht="22.5" hidden="1" customHeight="1" x14ac:dyDescent="0.2">
      <c r="A1179" s="35"/>
      <c r="B1179" s="42"/>
      <c r="C1179" s="42"/>
      <c r="D1179" s="42"/>
      <c r="E1179" s="42"/>
      <c r="F1179" s="42"/>
      <c r="H1179" s="1"/>
      <c r="I1179" s="2"/>
      <c r="J1179" s="2"/>
      <c r="K1179" s="37"/>
      <c r="L1179" s="37"/>
      <c r="M1179" s="37"/>
      <c r="N1179" s="37"/>
      <c r="O1179" s="37"/>
      <c r="P1179" s="37"/>
      <c r="Q1179" s="37"/>
      <c r="R1179" s="37"/>
      <c r="S1179" s="37"/>
      <c r="T1179" s="18"/>
      <c r="U1179" s="70"/>
      <c r="V1179" s="37"/>
      <c r="W1179" s="37"/>
      <c r="X1179" s="37"/>
      <c r="Y1179" s="37"/>
      <c r="Z1179" s="37"/>
      <c r="AA1179" s="59"/>
      <c r="AB1179" s="37"/>
      <c r="AC1179" s="37"/>
      <c r="AD1179" s="37"/>
      <c r="AF1179" s="192" t="s">
        <v>1107</v>
      </c>
      <c r="AG1179" s="192"/>
      <c r="AH1179" s="192"/>
      <c r="AI1179" s="74"/>
      <c r="AJ1179" s="74"/>
      <c r="AK1179" s="74"/>
    </row>
    <row r="1180" spans="1:37" ht="22.5" hidden="1" customHeight="1" x14ac:dyDescent="0.2">
      <c r="A1180" s="35"/>
      <c r="B1180" s="42"/>
      <c r="C1180" s="42"/>
      <c r="D1180" s="42"/>
      <c r="E1180" s="42"/>
      <c r="F1180" s="42"/>
      <c r="H1180" s="1"/>
      <c r="I1180" s="2"/>
      <c r="J1180" s="2"/>
      <c r="K1180" s="37"/>
      <c r="L1180" s="37"/>
      <c r="M1180" s="37"/>
      <c r="N1180" s="37"/>
      <c r="O1180" s="37"/>
      <c r="P1180" s="37"/>
      <c r="Q1180" s="37"/>
      <c r="R1180" s="37"/>
      <c r="S1180" s="37"/>
      <c r="T1180" s="18"/>
      <c r="U1180" s="70"/>
      <c r="V1180" s="37"/>
      <c r="W1180" s="37"/>
      <c r="X1180" s="37"/>
      <c r="Y1180" s="37"/>
      <c r="Z1180" s="37"/>
      <c r="AA1180" s="59"/>
      <c r="AB1180" s="37"/>
      <c r="AC1180" s="37"/>
      <c r="AD1180" s="37"/>
      <c r="AF1180" s="192"/>
      <c r="AG1180" s="192"/>
      <c r="AH1180" s="192"/>
      <c r="AI1180" s="74"/>
      <c r="AJ1180" s="74"/>
      <c r="AK1180" s="74"/>
    </row>
    <row r="1181" spans="1:37" ht="22.5" hidden="1" customHeight="1" x14ac:dyDescent="0.2">
      <c r="A1181" s="35"/>
      <c r="B1181" s="42"/>
      <c r="C1181" s="42"/>
      <c r="D1181" s="42"/>
      <c r="E1181" s="42"/>
      <c r="F1181" s="42"/>
      <c r="H1181" s="1"/>
      <c r="I1181" s="2"/>
      <c r="J1181" s="2"/>
      <c r="K1181" s="37"/>
      <c r="L1181" s="37"/>
      <c r="M1181" s="37"/>
      <c r="N1181" s="37"/>
      <c r="O1181" s="37"/>
      <c r="P1181" s="37"/>
      <c r="Q1181" s="37"/>
      <c r="R1181" s="37"/>
      <c r="S1181" s="37"/>
      <c r="T1181" s="18"/>
      <c r="U1181" s="70"/>
      <c r="V1181" s="37"/>
      <c r="W1181" s="37"/>
      <c r="X1181" s="37"/>
      <c r="Y1181" s="37"/>
      <c r="Z1181" s="37"/>
      <c r="AA1181" s="59"/>
      <c r="AB1181" s="37"/>
      <c r="AC1181" s="37"/>
      <c r="AD1181" s="37"/>
      <c r="AF1181" s="190" t="s">
        <v>1</v>
      </c>
      <c r="AG1181" s="190"/>
      <c r="AH1181" s="61">
        <f>SUM(Z608:Z622)</f>
        <v>218.71428571428569</v>
      </c>
      <c r="AI1181" s="74"/>
      <c r="AJ1181" s="74"/>
      <c r="AK1181" s="74"/>
    </row>
    <row r="1182" spans="1:37" ht="22.5" hidden="1" customHeight="1" x14ac:dyDescent="0.2">
      <c r="A1182" s="35"/>
      <c r="B1182" s="42"/>
      <c r="C1182" s="42"/>
      <c r="D1182" s="42"/>
      <c r="E1182" s="42"/>
      <c r="F1182" s="42"/>
      <c r="H1182" s="1"/>
      <c r="I1182" s="2"/>
      <c r="J1182" s="2"/>
      <c r="K1182" s="37"/>
      <c r="L1182" s="37"/>
      <c r="M1182" s="37"/>
      <c r="N1182" s="37"/>
      <c r="O1182" s="37"/>
      <c r="P1182" s="37"/>
      <c r="Q1182" s="37"/>
      <c r="R1182" s="37"/>
      <c r="S1182" s="37"/>
      <c r="T1182" s="18"/>
      <c r="U1182" s="70"/>
      <c r="V1182" s="37"/>
      <c r="W1182" s="37"/>
      <c r="X1182" s="37"/>
      <c r="Y1182" s="37"/>
      <c r="Z1182" s="37"/>
      <c r="AA1182" s="59"/>
      <c r="AB1182" s="37"/>
      <c r="AC1182" s="37"/>
      <c r="AD1182" s="37"/>
      <c r="AF1182" s="190" t="s">
        <v>2</v>
      </c>
      <c r="AG1182" s="190"/>
      <c r="AH1182" s="61">
        <f>SUM(P608:P622)</f>
        <v>248.71428571428569</v>
      </c>
      <c r="AI1182" s="74"/>
      <c r="AJ1182" s="74"/>
      <c r="AK1182" s="74"/>
    </row>
    <row r="1183" spans="1:37" ht="22.5" hidden="1" customHeight="1" x14ac:dyDescent="0.2">
      <c r="A1183" s="35"/>
      <c r="B1183" s="42"/>
      <c r="C1183" s="42"/>
      <c r="D1183" s="42"/>
      <c r="E1183" s="42"/>
      <c r="F1183" s="42"/>
      <c r="H1183" s="1"/>
      <c r="I1183" s="2"/>
      <c r="J1183" s="2"/>
      <c r="K1183" s="37"/>
      <c r="L1183" s="37"/>
      <c r="M1183" s="37"/>
      <c r="N1183" s="37"/>
      <c r="O1183" s="37"/>
      <c r="P1183" s="37"/>
      <c r="Q1183" s="37"/>
      <c r="R1183" s="37"/>
      <c r="S1183" s="37"/>
      <c r="T1183" s="18"/>
      <c r="U1183" s="70"/>
      <c r="V1183" s="37"/>
      <c r="W1183" s="37"/>
      <c r="X1183" s="37"/>
      <c r="Y1183" s="37"/>
      <c r="Z1183" s="37"/>
      <c r="AA1183" s="59"/>
      <c r="AB1183" s="37"/>
      <c r="AC1183" s="37"/>
      <c r="AD1183" s="37"/>
      <c r="AF1183" s="190" t="s">
        <v>3</v>
      </c>
      <c r="AG1183" s="190"/>
      <c r="AH1183" s="65">
        <f>IF(SUM(Y608:Y622)=0,0,+(SUM(Y608:Y622)/AH1181))</f>
        <v>0.74150881776616595</v>
      </c>
      <c r="AI1183" s="74"/>
      <c r="AJ1183" s="74"/>
      <c r="AK1183" s="74"/>
    </row>
    <row r="1184" spans="1:37" ht="22.5" hidden="1" customHeight="1" x14ac:dyDescent="0.2">
      <c r="A1184" s="35"/>
      <c r="B1184" s="42"/>
      <c r="C1184" s="42"/>
      <c r="D1184" s="42"/>
      <c r="E1184" s="42"/>
      <c r="F1184" s="42"/>
      <c r="H1184" s="1"/>
      <c r="I1184" s="2"/>
      <c r="J1184" s="2"/>
      <c r="K1184" s="37"/>
      <c r="L1184" s="37"/>
      <c r="M1184" s="37"/>
      <c r="N1184" s="37"/>
      <c r="O1184" s="37"/>
      <c r="P1184" s="37"/>
      <c r="Q1184" s="37"/>
      <c r="R1184" s="37"/>
      <c r="S1184" s="37"/>
      <c r="T1184" s="18"/>
      <c r="U1184" s="70"/>
      <c r="V1184" s="37"/>
      <c r="W1184" s="37"/>
      <c r="X1184" s="37"/>
      <c r="Y1184" s="37"/>
      <c r="Z1184" s="37"/>
      <c r="AA1184" s="59"/>
      <c r="AB1184" s="37"/>
      <c r="AC1184" s="37"/>
      <c r="AD1184" s="37"/>
      <c r="AF1184" s="190" t="s">
        <v>1667</v>
      </c>
      <c r="AG1184" s="190"/>
      <c r="AH1184" s="66">
        <f>IF(SUM(X608:X622)=0,0,+(SUM(X608:X622)/AH1182))</f>
        <v>0.65206777713957498</v>
      </c>
      <c r="AI1184" s="74"/>
      <c r="AJ1184" s="74"/>
      <c r="AK1184" s="74"/>
    </row>
    <row r="1185" spans="1:37" ht="22.5" hidden="1" customHeight="1" x14ac:dyDescent="0.2">
      <c r="A1185" s="35"/>
      <c r="B1185" s="42"/>
      <c r="C1185" s="42"/>
      <c r="D1185" s="42"/>
      <c r="E1185" s="42"/>
      <c r="F1185" s="42"/>
      <c r="H1185" s="1"/>
      <c r="I1185" s="2"/>
      <c r="J1185" s="2"/>
      <c r="K1185" s="37"/>
      <c r="L1185" s="37"/>
      <c r="M1185" s="37"/>
      <c r="N1185" s="37"/>
      <c r="O1185" s="37"/>
      <c r="P1185" s="37"/>
      <c r="Q1185" s="37"/>
      <c r="R1185" s="37"/>
      <c r="S1185" s="37"/>
      <c r="T1185" s="18"/>
      <c r="U1185" s="70"/>
      <c r="V1185" s="37"/>
      <c r="W1185" s="37"/>
      <c r="X1185" s="37"/>
      <c r="Y1185" s="37"/>
      <c r="Z1185" s="37"/>
      <c r="AA1185" s="59"/>
      <c r="AB1185" s="37"/>
      <c r="AC1185" s="37"/>
      <c r="AD1185" s="37"/>
      <c r="AF1185" s="38"/>
      <c r="AG1185" s="38"/>
      <c r="AH1185" s="64"/>
      <c r="AI1185" s="74"/>
      <c r="AJ1185" s="74"/>
      <c r="AK1185" s="74"/>
    </row>
    <row r="1186" spans="1:37" ht="22.5" hidden="1" customHeight="1" x14ac:dyDescent="0.2">
      <c r="A1186" s="35"/>
      <c r="B1186" s="42"/>
      <c r="C1186" s="42"/>
      <c r="D1186" s="42"/>
      <c r="E1186" s="42"/>
      <c r="F1186" s="42"/>
      <c r="H1186" s="1"/>
      <c r="I1186" s="2"/>
      <c r="J1186" s="2"/>
      <c r="K1186" s="37"/>
      <c r="L1186" s="37"/>
      <c r="M1186" s="37"/>
      <c r="N1186" s="37"/>
      <c r="O1186" s="37"/>
      <c r="P1186" s="37"/>
      <c r="Q1186" s="37"/>
      <c r="R1186" s="37"/>
      <c r="S1186" s="37"/>
      <c r="T1186" s="18"/>
      <c r="U1186" s="70"/>
      <c r="V1186" s="37"/>
      <c r="W1186" s="37"/>
      <c r="X1186" s="37"/>
      <c r="Y1186" s="37"/>
      <c r="Z1186" s="37"/>
      <c r="AA1186" s="59"/>
      <c r="AB1186" s="37"/>
      <c r="AC1186" s="37"/>
      <c r="AD1186" s="37"/>
      <c r="AF1186" s="192" t="s">
        <v>998</v>
      </c>
      <c r="AG1186" s="192"/>
      <c r="AH1186" s="192"/>
      <c r="AI1186" s="74"/>
      <c r="AJ1186" s="74"/>
      <c r="AK1186" s="74"/>
    </row>
    <row r="1187" spans="1:37" ht="22.5" hidden="1" customHeight="1" x14ac:dyDescent="0.2">
      <c r="A1187" s="35"/>
      <c r="B1187" s="42"/>
      <c r="C1187" s="42"/>
      <c r="D1187" s="42"/>
      <c r="E1187" s="42"/>
      <c r="F1187" s="42"/>
      <c r="H1187" s="1"/>
      <c r="I1187" s="2"/>
      <c r="J1187" s="2"/>
      <c r="K1187" s="37"/>
      <c r="L1187" s="37"/>
      <c r="M1187" s="37"/>
      <c r="N1187" s="37"/>
      <c r="O1187" s="37"/>
      <c r="P1187" s="37"/>
      <c r="Q1187" s="37"/>
      <c r="R1187" s="37"/>
      <c r="S1187" s="37"/>
      <c r="T1187" s="18"/>
      <c r="U1187" s="70"/>
      <c r="V1187" s="37"/>
      <c r="W1187" s="37"/>
      <c r="X1187" s="37"/>
      <c r="Y1187" s="37"/>
      <c r="Z1187" s="37"/>
      <c r="AA1187" s="59"/>
      <c r="AB1187" s="37"/>
      <c r="AC1187" s="37"/>
      <c r="AD1187" s="37"/>
      <c r="AF1187" s="192"/>
      <c r="AG1187" s="192"/>
      <c r="AH1187" s="192"/>
      <c r="AI1187" s="74"/>
      <c r="AJ1187" s="74"/>
      <c r="AK1187" s="74"/>
    </row>
    <row r="1188" spans="1:37" ht="22.5" hidden="1" customHeight="1" x14ac:dyDescent="0.2">
      <c r="A1188" s="35"/>
      <c r="B1188" s="42"/>
      <c r="C1188" s="42"/>
      <c r="D1188" s="42"/>
      <c r="E1188" s="42"/>
      <c r="F1188" s="42"/>
      <c r="H1188" s="1"/>
      <c r="I1188" s="2"/>
      <c r="J1188" s="2"/>
      <c r="K1188" s="37"/>
      <c r="L1188" s="37"/>
      <c r="M1188" s="37"/>
      <c r="N1188" s="37"/>
      <c r="O1188" s="37"/>
      <c r="P1188" s="37"/>
      <c r="Q1188" s="37"/>
      <c r="R1188" s="37"/>
      <c r="S1188" s="37"/>
      <c r="T1188" s="18"/>
      <c r="U1188" s="70"/>
      <c r="V1188" s="37"/>
      <c r="W1188" s="37"/>
      <c r="X1188" s="37"/>
      <c r="Y1188" s="37"/>
      <c r="Z1188" s="37"/>
      <c r="AA1188" s="59"/>
      <c r="AB1188" s="37"/>
      <c r="AC1188" s="37"/>
      <c r="AD1188" s="37"/>
      <c r="AF1188" s="190" t="s">
        <v>1</v>
      </c>
      <c r="AG1188" s="190"/>
      <c r="AH1188" s="61">
        <f>SUM(Z623:Z646)</f>
        <v>282.28571428571428</v>
      </c>
      <c r="AI1188" s="74"/>
      <c r="AJ1188" s="74"/>
      <c r="AK1188" s="74"/>
    </row>
    <row r="1189" spans="1:37" ht="22.5" hidden="1" customHeight="1" x14ac:dyDescent="0.2">
      <c r="A1189" s="35"/>
      <c r="B1189" s="42"/>
      <c r="C1189" s="42"/>
      <c r="D1189" s="42"/>
      <c r="E1189" s="42"/>
      <c r="F1189" s="42"/>
      <c r="H1189" s="1"/>
      <c r="I1189" s="2"/>
      <c r="J1189" s="2"/>
      <c r="K1189" s="37"/>
      <c r="L1189" s="37"/>
      <c r="M1189" s="37"/>
      <c r="N1189" s="37"/>
      <c r="O1189" s="37"/>
      <c r="P1189" s="37"/>
      <c r="Q1189" s="37"/>
      <c r="R1189" s="37"/>
      <c r="S1189" s="37"/>
      <c r="T1189" s="18"/>
      <c r="U1189" s="70"/>
      <c r="V1189" s="37"/>
      <c r="W1189" s="37"/>
      <c r="X1189" s="37"/>
      <c r="Y1189" s="37"/>
      <c r="Z1189" s="37"/>
      <c r="AA1189" s="59"/>
      <c r="AB1189" s="37"/>
      <c r="AC1189" s="37"/>
      <c r="AD1189" s="37"/>
      <c r="AF1189" s="190" t="s">
        <v>2</v>
      </c>
      <c r="AG1189" s="190"/>
      <c r="AH1189" s="61">
        <f>SUM(P623:P646)</f>
        <v>282.28571428571428</v>
      </c>
      <c r="AI1189" s="74"/>
      <c r="AJ1189" s="74"/>
      <c r="AK1189" s="74"/>
    </row>
    <row r="1190" spans="1:37" ht="22.5" hidden="1" customHeight="1" x14ac:dyDescent="0.2">
      <c r="A1190" s="35"/>
      <c r="B1190" s="42"/>
      <c r="C1190" s="42"/>
      <c r="D1190" s="42"/>
      <c r="E1190" s="42"/>
      <c r="F1190" s="42"/>
      <c r="H1190" s="1"/>
      <c r="I1190" s="2"/>
      <c r="J1190" s="2"/>
      <c r="K1190" s="37"/>
      <c r="L1190" s="37"/>
      <c r="M1190" s="37"/>
      <c r="N1190" s="37"/>
      <c r="O1190" s="37"/>
      <c r="P1190" s="37"/>
      <c r="Q1190" s="37"/>
      <c r="R1190" s="37"/>
      <c r="S1190" s="37"/>
      <c r="T1190" s="18"/>
      <c r="U1190" s="70"/>
      <c r="V1190" s="37"/>
      <c r="W1190" s="37"/>
      <c r="X1190" s="37"/>
      <c r="Y1190" s="37"/>
      <c r="Z1190" s="37"/>
      <c r="AA1190" s="59"/>
      <c r="AB1190" s="37"/>
      <c r="AC1190" s="37"/>
      <c r="AD1190" s="37"/>
      <c r="AF1190" s="190" t="s">
        <v>3</v>
      </c>
      <c r="AG1190" s="190"/>
      <c r="AH1190" s="65">
        <f>IF(SUM(Y623:Y646)=0,0,+(SUM(Y623:Y646)/AH1188))</f>
        <v>0.45040485829959515</v>
      </c>
      <c r="AI1190" s="74"/>
      <c r="AJ1190" s="74"/>
      <c r="AK1190" s="74"/>
    </row>
    <row r="1191" spans="1:37" ht="22.5" hidden="1" customHeight="1" x14ac:dyDescent="0.2">
      <c r="A1191" s="35"/>
      <c r="B1191" s="42"/>
      <c r="C1191" s="42"/>
      <c r="D1191" s="42"/>
      <c r="E1191" s="42"/>
      <c r="F1191" s="42"/>
      <c r="H1191" s="1"/>
      <c r="I1191" s="2"/>
      <c r="J1191" s="2"/>
      <c r="K1191" s="37"/>
      <c r="L1191" s="37"/>
      <c r="M1191" s="37"/>
      <c r="N1191" s="37"/>
      <c r="O1191" s="37"/>
      <c r="P1191" s="37"/>
      <c r="Q1191" s="37"/>
      <c r="R1191" s="37"/>
      <c r="S1191" s="37"/>
      <c r="T1191" s="18"/>
      <c r="U1191" s="70"/>
      <c r="V1191" s="37"/>
      <c r="W1191" s="37"/>
      <c r="X1191" s="37"/>
      <c r="Y1191" s="37"/>
      <c r="Z1191" s="37"/>
      <c r="AA1191" s="59"/>
      <c r="AB1191" s="37"/>
      <c r="AC1191" s="37"/>
      <c r="AD1191" s="37"/>
      <c r="AF1191" s="190" t="s">
        <v>1667</v>
      </c>
      <c r="AG1191" s="190"/>
      <c r="AH1191" s="66">
        <f>IF(SUM(X623:X646)=0,0,+(SUM(X623:X646)/AH1189))</f>
        <v>0.45040485829959515</v>
      </c>
      <c r="AI1191" s="74"/>
      <c r="AJ1191" s="74"/>
      <c r="AK1191" s="74"/>
    </row>
    <row r="1192" spans="1:37" ht="22.5" hidden="1" customHeight="1" x14ac:dyDescent="0.2">
      <c r="A1192" s="35"/>
      <c r="B1192" s="42"/>
      <c r="C1192" s="42"/>
      <c r="D1192" s="42"/>
      <c r="E1192" s="42"/>
      <c r="F1192" s="42"/>
      <c r="H1192" s="1"/>
      <c r="I1192" s="2"/>
      <c r="J1192" s="2"/>
      <c r="K1192" s="37"/>
      <c r="L1192" s="37"/>
      <c r="M1192" s="37"/>
      <c r="N1192" s="37"/>
      <c r="O1192" s="37"/>
      <c r="P1192" s="37"/>
      <c r="Q1192" s="37"/>
      <c r="R1192" s="37"/>
      <c r="S1192" s="37"/>
      <c r="T1192" s="18"/>
      <c r="U1192" s="70"/>
      <c r="V1192" s="37"/>
      <c r="W1192" s="37"/>
      <c r="X1192" s="37"/>
      <c r="Y1192" s="37"/>
      <c r="Z1192" s="37"/>
      <c r="AA1192" s="59"/>
      <c r="AB1192" s="37"/>
      <c r="AC1192" s="37"/>
      <c r="AD1192" s="37"/>
      <c r="AF1192" s="38"/>
      <c r="AG1192" s="38"/>
      <c r="AH1192" s="64"/>
      <c r="AI1192" s="74"/>
      <c r="AJ1192" s="74"/>
      <c r="AK1192" s="74"/>
    </row>
    <row r="1193" spans="1:37" ht="22.5" hidden="1" customHeight="1" x14ac:dyDescent="0.2">
      <c r="A1193" s="35"/>
      <c r="B1193" s="42"/>
      <c r="C1193" s="42"/>
      <c r="D1193" s="42"/>
      <c r="E1193" s="42"/>
      <c r="F1193" s="42"/>
      <c r="H1193" s="1"/>
      <c r="I1193" s="2"/>
      <c r="J1193" s="2"/>
      <c r="K1193" s="37"/>
      <c r="L1193" s="37"/>
      <c r="M1193" s="37"/>
      <c r="N1193" s="37"/>
      <c r="O1193" s="37"/>
      <c r="P1193" s="37"/>
      <c r="Q1193" s="37"/>
      <c r="R1193" s="37"/>
      <c r="S1193" s="37"/>
      <c r="T1193" s="18"/>
      <c r="U1193" s="70"/>
      <c r="V1193" s="37"/>
      <c r="W1193" s="37"/>
      <c r="X1193" s="37"/>
      <c r="Y1193" s="37"/>
      <c r="Z1193" s="37"/>
      <c r="AA1193" s="59"/>
      <c r="AB1193" s="37"/>
      <c r="AC1193" s="37"/>
      <c r="AD1193" s="37"/>
      <c r="AF1193" s="191" t="s">
        <v>948</v>
      </c>
      <c r="AG1193" s="191"/>
      <c r="AH1193" s="191"/>
      <c r="AI1193" s="74"/>
      <c r="AJ1193" s="74"/>
      <c r="AK1193" s="74"/>
    </row>
    <row r="1194" spans="1:37" ht="22.5" hidden="1" customHeight="1" x14ac:dyDescent="0.2">
      <c r="A1194" s="35"/>
      <c r="B1194" s="42"/>
      <c r="C1194" s="42"/>
      <c r="D1194" s="42"/>
      <c r="E1194" s="42"/>
      <c r="F1194" s="42"/>
      <c r="H1194" s="1"/>
      <c r="I1194" s="2"/>
      <c r="J1194" s="2"/>
      <c r="K1194" s="37"/>
      <c r="L1194" s="37"/>
      <c r="M1194" s="37"/>
      <c r="N1194" s="37"/>
      <c r="O1194" s="37"/>
      <c r="P1194" s="37"/>
      <c r="Q1194" s="37"/>
      <c r="R1194" s="37"/>
      <c r="S1194" s="37"/>
      <c r="T1194" s="18"/>
      <c r="U1194" s="70"/>
      <c r="V1194" s="37"/>
      <c r="W1194" s="37"/>
      <c r="X1194" s="37"/>
      <c r="Y1194" s="37"/>
      <c r="Z1194" s="37"/>
      <c r="AA1194" s="59"/>
      <c r="AB1194" s="37"/>
      <c r="AC1194" s="37"/>
      <c r="AD1194" s="37"/>
      <c r="AF1194" s="191"/>
      <c r="AG1194" s="191"/>
      <c r="AH1194" s="191"/>
      <c r="AI1194" s="74"/>
      <c r="AJ1194" s="74"/>
      <c r="AK1194" s="74"/>
    </row>
    <row r="1195" spans="1:37" ht="22.5" hidden="1" customHeight="1" x14ac:dyDescent="0.2">
      <c r="A1195" s="35"/>
      <c r="B1195" s="42"/>
      <c r="C1195" s="42"/>
      <c r="D1195" s="42"/>
      <c r="E1195" s="42"/>
      <c r="F1195" s="42"/>
      <c r="H1195" s="1"/>
      <c r="I1195" s="2"/>
      <c r="J1195" s="2"/>
      <c r="K1195" s="37"/>
      <c r="L1195" s="37"/>
      <c r="M1195" s="37"/>
      <c r="N1195" s="37"/>
      <c r="O1195" s="37"/>
      <c r="P1195" s="37"/>
      <c r="Q1195" s="37"/>
      <c r="R1195" s="37"/>
      <c r="S1195" s="37"/>
      <c r="T1195" s="18"/>
      <c r="U1195" s="70"/>
      <c r="V1195" s="37"/>
      <c r="W1195" s="37"/>
      <c r="X1195" s="37"/>
      <c r="Y1195" s="37"/>
      <c r="Z1195" s="37"/>
      <c r="AA1195" s="59"/>
      <c r="AB1195" s="37"/>
      <c r="AC1195" s="37"/>
      <c r="AD1195" s="37"/>
      <c r="AF1195" s="190" t="s">
        <v>1</v>
      </c>
      <c r="AG1195" s="190"/>
      <c r="AH1195" s="61">
        <f>SUM(Z647)</f>
        <v>13</v>
      </c>
      <c r="AI1195" s="74"/>
      <c r="AJ1195" s="74"/>
      <c r="AK1195" s="74"/>
    </row>
    <row r="1196" spans="1:37" ht="22.5" hidden="1" customHeight="1" x14ac:dyDescent="0.2">
      <c r="A1196" s="35"/>
      <c r="B1196" s="42"/>
      <c r="C1196" s="42"/>
      <c r="D1196" s="42"/>
      <c r="E1196" s="42"/>
      <c r="F1196" s="42"/>
      <c r="H1196" s="1"/>
      <c r="I1196" s="2"/>
      <c r="J1196" s="2"/>
      <c r="K1196" s="37"/>
      <c r="L1196" s="37"/>
      <c r="M1196" s="37"/>
      <c r="N1196" s="37"/>
      <c r="O1196" s="37"/>
      <c r="P1196" s="37"/>
      <c r="Q1196" s="37"/>
      <c r="R1196" s="37"/>
      <c r="S1196" s="37"/>
      <c r="T1196" s="18"/>
      <c r="U1196" s="70"/>
      <c r="V1196" s="37"/>
      <c r="W1196" s="37"/>
      <c r="X1196" s="37"/>
      <c r="Y1196" s="37"/>
      <c r="Z1196" s="37"/>
      <c r="AA1196" s="59"/>
      <c r="AB1196" s="37"/>
      <c r="AC1196" s="37"/>
      <c r="AD1196" s="37"/>
      <c r="AF1196" s="190" t="s">
        <v>2</v>
      </c>
      <c r="AG1196" s="190"/>
      <c r="AH1196" s="61">
        <f>SUM(P647)</f>
        <v>13</v>
      </c>
      <c r="AI1196" s="74"/>
      <c r="AJ1196" s="74"/>
      <c r="AK1196" s="74"/>
    </row>
    <row r="1197" spans="1:37" ht="22.5" hidden="1" customHeight="1" x14ac:dyDescent="0.2">
      <c r="A1197" s="35"/>
      <c r="B1197" s="42"/>
      <c r="C1197" s="42"/>
      <c r="D1197" s="42"/>
      <c r="E1197" s="42"/>
      <c r="F1197" s="42"/>
      <c r="H1197" s="1"/>
      <c r="I1197" s="2"/>
      <c r="J1197" s="2"/>
      <c r="K1197" s="37"/>
      <c r="L1197" s="37"/>
      <c r="M1197" s="37"/>
      <c r="N1197" s="37"/>
      <c r="O1197" s="37"/>
      <c r="P1197" s="37"/>
      <c r="Q1197" s="37"/>
      <c r="R1197" s="37"/>
      <c r="S1197" s="37"/>
      <c r="T1197" s="18"/>
      <c r="U1197" s="70"/>
      <c r="V1197" s="37"/>
      <c r="W1197" s="37"/>
      <c r="X1197" s="37"/>
      <c r="Y1197" s="37"/>
      <c r="Z1197" s="37"/>
      <c r="AA1197" s="59"/>
      <c r="AB1197" s="37"/>
      <c r="AC1197" s="37"/>
      <c r="AD1197" s="37"/>
      <c r="AF1197" s="190" t="s">
        <v>3</v>
      </c>
      <c r="AG1197" s="190"/>
      <c r="AH1197" s="65">
        <f>IF(SUM(Y647)=0,0,+(SUM(Y647)/AH1195))</f>
        <v>0</v>
      </c>
      <c r="AI1197" s="74"/>
      <c r="AJ1197" s="74"/>
      <c r="AK1197" s="74"/>
    </row>
    <row r="1198" spans="1:37" ht="22.5" hidden="1" customHeight="1" x14ac:dyDescent="0.2">
      <c r="A1198" s="35"/>
      <c r="B1198" s="42"/>
      <c r="C1198" s="42"/>
      <c r="D1198" s="42"/>
      <c r="E1198" s="42"/>
      <c r="F1198" s="42"/>
      <c r="H1198" s="1"/>
      <c r="I1198" s="2"/>
      <c r="J1198" s="2"/>
      <c r="K1198" s="37"/>
      <c r="L1198" s="37"/>
      <c r="M1198" s="37"/>
      <c r="N1198" s="37"/>
      <c r="O1198" s="37"/>
      <c r="P1198" s="37"/>
      <c r="Q1198" s="37"/>
      <c r="R1198" s="37"/>
      <c r="S1198" s="37"/>
      <c r="T1198" s="18"/>
      <c r="U1198" s="70"/>
      <c r="V1198" s="37"/>
      <c r="W1198" s="37"/>
      <c r="X1198" s="37"/>
      <c r="Y1198" s="37"/>
      <c r="Z1198" s="37"/>
      <c r="AA1198" s="59"/>
      <c r="AB1198" s="37"/>
      <c r="AC1198" s="37"/>
      <c r="AD1198" s="37"/>
      <c r="AF1198" s="190" t="s">
        <v>1667</v>
      </c>
      <c r="AG1198" s="190"/>
      <c r="AH1198" s="66">
        <f>IF(SUM(X647)=0,0,+(SUM(X647)/AH1196))</f>
        <v>0</v>
      </c>
      <c r="AI1198" s="74"/>
      <c r="AJ1198" s="74"/>
      <c r="AK1198" s="74"/>
    </row>
    <row r="1199" spans="1:37" ht="22.5" hidden="1" customHeight="1" x14ac:dyDescent="0.2">
      <c r="A1199" s="35"/>
      <c r="B1199" s="42"/>
      <c r="C1199" s="42"/>
      <c r="D1199" s="42"/>
      <c r="E1199" s="42"/>
      <c r="F1199" s="42"/>
      <c r="H1199" s="1"/>
      <c r="I1199" s="2"/>
      <c r="J1199" s="2"/>
      <c r="K1199" s="37"/>
      <c r="L1199" s="37"/>
      <c r="M1199" s="37"/>
      <c r="N1199" s="37"/>
      <c r="O1199" s="37"/>
      <c r="P1199" s="37"/>
      <c r="Q1199" s="37"/>
      <c r="R1199" s="37"/>
      <c r="S1199" s="37"/>
      <c r="T1199" s="18"/>
      <c r="U1199" s="70"/>
      <c r="V1199" s="37"/>
      <c r="W1199" s="37"/>
      <c r="X1199" s="37"/>
      <c r="Y1199" s="37"/>
      <c r="Z1199" s="37"/>
      <c r="AA1199" s="59"/>
      <c r="AB1199" s="37"/>
      <c r="AC1199" s="37"/>
      <c r="AD1199" s="37"/>
      <c r="AF1199" s="38"/>
      <c r="AG1199" s="38"/>
      <c r="AH1199" s="64"/>
      <c r="AI1199" s="74"/>
      <c r="AJ1199" s="74"/>
      <c r="AK1199" s="74"/>
    </row>
    <row r="1200" spans="1:37" ht="22.5" hidden="1" customHeight="1" x14ac:dyDescent="0.2">
      <c r="A1200" s="35"/>
      <c r="B1200" s="42"/>
      <c r="C1200" s="42"/>
      <c r="D1200" s="42"/>
      <c r="E1200" s="42"/>
      <c r="F1200" s="42"/>
      <c r="H1200" s="1"/>
      <c r="I1200" s="2"/>
      <c r="J1200" s="2"/>
      <c r="K1200" s="37"/>
      <c r="L1200" s="37"/>
      <c r="M1200" s="37"/>
      <c r="N1200" s="37"/>
      <c r="O1200" s="37"/>
      <c r="P1200" s="37"/>
      <c r="Q1200" s="37"/>
      <c r="R1200" s="37"/>
      <c r="S1200" s="37"/>
      <c r="T1200" s="18"/>
      <c r="U1200" s="70"/>
      <c r="V1200" s="37"/>
      <c r="W1200" s="37"/>
      <c r="X1200" s="37"/>
      <c r="Y1200" s="37"/>
      <c r="Z1200" s="37"/>
      <c r="AA1200" s="59"/>
      <c r="AB1200" s="37"/>
      <c r="AC1200" s="37"/>
      <c r="AD1200" s="37"/>
      <c r="AF1200" s="191" t="s">
        <v>927</v>
      </c>
      <c r="AG1200" s="191"/>
      <c r="AH1200" s="191"/>
      <c r="AI1200" s="74"/>
      <c r="AJ1200" s="74"/>
      <c r="AK1200" s="74"/>
    </row>
    <row r="1201" spans="1:37" ht="22.5" hidden="1" customHeight="1" x14ac:dyDescent="0.2">
      <c r="A1201" s="35"/>
      <c r="B1201" s="42"/>
      <c r="C1201" s="42"/>
      <c r="D1201" s="42"/>
      <c r="E1201" s="42"/>
      <c r="F1201" s="42"/>
      <c r="H1201" s="1"/>
      <c r="I1201" s="2"/>
      <c r="J1201" s="2"/>
      <c r="K1201" s="37"/>
      <c r="L1201" s="37"/>
      <c r="M1201" s="37"/>
      <c r="N1201" s="37"/>
      <c r="O1201" s="37"/>
      <c r="P1201" s="37"/>
      <c r="Q1201" s="37"/>
      <c r="R1201" s="37"/>
      <c r="S1201" s="37"/>
      <c r="T1201" s="18"/>
      <c r="U1201" s="70"/>
      <c r="V1201" s="37"/>
      <c r="W1201" s="37"/>
      <c r="X1201" s="37"/>
      <c r="Y1201" s="37"/>
      <c r="Z1201" s="37"/>
      <c r="AA1201" s="59"/>
      <c r="AB1201" s="37"/>
      <c r="AC1201" s="37"/>
      <c r="AD1201" s="37"/>
      <c r="AF1201" s="191"/>
      <c r="AG1201" s="191"/>
      <c r="AH1201" s="191"/>
      <c r="AI1201" s="74"/>
      <c r="AJ1201" s="74"/>
      <c r="AK1201" s="74"/>
    </row>
    <row r="1202" spans="1:37" ht="22.5" hidden="1" customHeight="1" x14ac:dyDescent="0.2">
      <c r="A1202" s="35"/>
      <c r="B1202" s="42"/>
      <c r="C1202" s="42"/>
      <c r="D1202" s="42"/>
      <c r="E1202" s="42"/>
      <c r="F1202" s="42"/>
      <c r="H1202" s="1"/>
      <c r="I1202" s="2"/>
      <c r="J1202" s="2"/>
      <c r="K1202" s="37"/>
      <c r="L1202" s="37"/>
      <c r="M1202" s="37"/>
      <c r="N1202" s="37"/>
      <c r="O1202" s="37"/>
      <c r="P1202" s="37"/>
      <c r="Q1202" s="37"/>
      <c r="R1202" s="37"/>
      <c r="S1202" s="37"/>
      <c r="T1202" s="18"/>
      <c r="U1202" s="70"/>
      <c r="V1202" s="37"/>
      <c r="W1202" s="37"/>
      <c r="X1202" s="37"/>
      <c r="Y1202" s="37"/>
      <c r="Z1202" s="37"/>
      <c r="AA1202" s="59"/>
      <c r="AB1202" s="37"/>
      <c r="AC1202" s="37"/>
      <c r="AD1202" s="37"/>
      <c r="AF1202" s="190" t="s">
        <v>1</v>
      </c>
      <c r="AG1202" s="190"/>
      <c r="AH1202" s="61">
        <f>SUM(Z648:Z654)</f>
        <v>91</v>
      </c>
      <c r="AI1202" s="74"/>
      <c r="AJ1202" s="74"/>
      <c r="AK1202" s="74"/>
    </row>
    <row r="1203" spans="1:37" ht="22.5" hidden="1" customHeight="1" x14ac:dyDescent="0.2">
      <c r="A1203" s="35"/>
      <c r="B1203" s="42"/>
      <c r="C1203" s="42"/>
      <c r="D1203" s="42"/>
      <c r="E1203" s="42"/>
      <c r="F1203" s="42"/>
      <c r="H1203" s="1"/>
      <c r="I1203" s="2"/>
      <c r="J1203" s="2"/>
      <c r="K1203" s="37"/>
      <c r="L1203" s="37"/>
      <c r="M1203" s="37"/>
      <c r="N1203" s="37"/>
      <c r="O1203" s="37"/>
      <c r="P1203" s="37"/>
      <c r="Q1203" s="37"/>
      <c r="R1203" s="37"/>
      <c r="S1203" s="37"/>
      <c r="T1203" s="18"/>
      <c r="U1203" s="70"/>
      <c r="V1203" s="37"/>
      <c r="W1203" s="37"/>
      <c r="X1203" s="37"/>
      <c r="Y1203" s="37"/>
      <c r="Z1203" s="37"/>
      <c r="AA1203" s="59"/>
      <c r="AB1203" s="37"/>
      <c r="AC1203" s="37"/>
      <c r="AD1203" s="37"/>
      <c r="AF1203" s="190" t="s">
        <v>2</v>
      </c>
      <c r="AG1203" s="190"/>
      <c r="AH1203" s="61">
        <f>SUM(P648:P654)</f>
        <v>91</v>
      </c>
      <c r="AI1203" s="74"/>
      <c r="AJ1203" s="74"/>
      <c r="AK1203" s="74"/>
    </row>
    <row r="1204" spans="1:37" ht="22.5" hidden="1" customHeight="1" x14ac:dyDescent="0.2">
      <c r="A1204" s="35"/>
      <c r="B1204" s="42"/>
      <c r="C1204" s="42"/>
      <c r="D1204" s="42"/>
      <c r="E1204" s="42"/>
      <c r="F1204" s="42"/>
      <c r="H1204" s="1"/>
      <c r="I1204" s="2"/>
      <c r="J1204" s="2"/>
      <c r="K1204" s="37"/>
      <c r="L1204" s="37"/>
      <c r="M1204" s="37"/>
      <c r="N1204" s="37"/>
      <c r="O1204" s="37"/>
      <c r="P1204" s="37"/>
      <c r="Q1204" s="37"/>
      <c r="R1204" s="37"/>
      <c r="S1204" s="37"/>
      <c r="T1204" s="18"/>
      <c r="U1204" s="70"/>
      <c r="V1204" s="37"/>
      <c r="W1204" s="37"/>
      <c r="X1204" s="37"/>
      <c r="Y1204" s="37"/>
      <c r="Z1204" s="37"/>
      <c r="AA1204" s="59"/>
      <c r="AB1204" s="37"/>
      <c r="AC1204" s="37"/>
      <c r="AD1204" s="37"/>
      <c r="AF1204" s="190" t="s">
        <v>3</v>
      </c>
      <c r="AG1204" s="190"/>
      <c r="AH1204" s="65">
        <f>IF(SUM(Y648:Y654)=0,0,+(SUM(Y648:Y654)/AH1202))</f>
        <v>0</v>
      </c>
      <c r="AI1204" s="74"/>
      <c r="AJ1204" s="74"/>
      <c r="AK1204" s="74"/>
    </row>
    <row r="1205" spans="1:37" ht="22.5" hidden="1" customHeight="1" x14ac:dyDescent="0.2">
      <c r="A1205" s="35"/>
      <c r="B1205" s="42"/>
      <c r="C1205" s="42"/>
      <c r="D1205" s="42"/>
      <c r="E1205" s="42"/>
      <c r="F1205" s="42"/>
      <c r="H1205" s="1"/>
      <c r="I1205" s="2"/>
      <c r="J1205" s="2"/>
      <c r="K1205" s="37"/>
      <c r="L1205" s="37"/>
      <c r="M1205" s="37"/>
      <c r="N1205" s="37"/>
      <c r="O1205" s="37"/>
      <c r="P1205" s="37"/>
      <c r="Q1205" s="37"/>
      <c r="R1205" s="37"/>
      <c r="S1205" s="37"/>
      <c r="T1205" s="18"/>
      <c r="U1205" s="70"/>
      <c r="V1205" s="37"/>
      <c r="W1205" s="37"/>
      <c r="X1205" s="37"/>
      <c r="Y1205" s="37"/>
      <c r="Z1205" s="37"/>
      <c r="AA1205" s="59"/>
      <c r="AB1205" s="37"/>
      <c r="AC1205" s="37"/>
      <c r="AD1205" s="37"/>
      <c r="AF1205" s="190" t="s">
        <v>1667</v>
      </c>
      <c r="AG1205" s="190"/>
      <c r="AH1205" s="66">
        <f>IF(SUM(X648:X654)=0,0,+(SUM(X648:X654)/AH1203))</f>
        <v>0</v>
      </c>
      <c r="AI1205" s="74"/>
      <c r="AJ1205" s="74"/>
      <c r="AK1205" s="74"/>
    </row>
    <row r="1206" spans="1:37" ht="22.5" hidden="1" customHeight="1" x14ac:dyDescent="0.2">
      <c r="A1206" s="35"/>
      <c r="B1206" s="42"/>
      <c r="C1206" s="42"/>
      <c r="D1206" s="42"/>
      <c r="E1206" s="42"/>
      <c r="F1206" s="42"/>
      <c r="H1206" s="1"/>
      <c r="I1206" s="2"/>
      <c r="J1206" s="2"/>
      <c r="K1206" s="37"/>
      <c r="L1206" s="37"/>
      <c r="M1206" s="37"/>
      <c r="N1206" s="37"/>
      <c r="O1206" s="37"/>
      <c r="P1206" s="37"/>
      <c r="Q1206" s="37"/>
      <c r="R1206" s="37"/>
      <c r="S1206" s="37"/>
      <c r="T1206" s="18"/>
      <c r="U1206" s="70"/>
      <c r="V1206" s="37"/>
      <c r="W1206" s="37"/>
      <c r="X1206" s="37"/>
      <c r="Y1206" s="37"/>
      <c r="Z1206" s="37"/>
      <c r="AA1206" s="59"/>
      <c r="AB1206" s="37"/>
      <c r="AC1206" s="37"/>
      <c r="AD1206" s="37"/>
      <c r="AF1206" s="38"/>
      <c r="AG1206" s="38"/>
      <c r="AH1206" s="64"/>
      <c r="AI1206" s="74"/>
      <c r="AJ1206" s="74"/>
      <c r="AK1206" s="74"/>
    </row>
    <row r="1207" spans="1:37" ht="22.5" hidden="1" customHeight="1" x14ac:dyDescent="0.2">
      <c r="A1207" s="35"/>
      <c r="B1207" s="42"/>
      <c r="C1207" s="42"/>
      <c r="D1207" s="42"/>
      <c r="E1207" s="42"/>
      <c r="F1207" s="42"/>
      <c r="H1207" s="1"/>
      <c r="I1207" s="2"/>
      <c r="J1207" s="2"/>
      <c r="K1207" s="37"/>
      <c r="L1207" s="37"/>
      <c r="M1207" s="37"/>
      <c r="N1207" s="37"/>
      <c r="O1207" s="37"/>
      <c r="P1207" s="37"/>
      <c r="Q1207" s="37"/>
      <c r="R1207" s="37"/>
      <c r="S1207" s="37"/>
      <c r="T1207" s="18"/>
      <c r="U1207" s="70"/>
      <c r="V1207" s="37"/>
      <c r="W1207" s="37"/>
      <c r="X1207" s="37"/>
      <c r="Y1207" s="37"/>
      <c r="Z1207" s="37"/>
      <c r="AA1207" s="59"/>
      <c r="AB1207" s="37"/>
      <c r="AC1207" s="37"/>
      <c r="AD1207" s="37"/>
      <c r="AF1207" s="191" t="s">
        <v>928</v>
      </c>
      <c r="AG1207" s="191"/>
      <c r="AH1207" s="191"/>
      <c r="AI1207" s="74"/>
      <c r="AJ1207" s="74"/>
      <c r="AK1207" s="74"/>
    </row>
    <row r="1208" spans="1:37" ht="22.5" hidden="1" customHeight="1" x14ac:dyDescent="0.2">
      <c r="A1208" s="35"/>
      <c r="B1208" s="42"/>
      <c r="C1208" s="42"/>
      <c r="D1208" s="42"/>
      <c r="E1208" s="42"/>
      <c r="F1208" s="42"/>
      <c r="H1208" s="1"/>
      <c r="I1208" s="2"/>
      <c r="J1208" s="2"/>
      <c r="K1208" s="37"/>
      <c r="L1208" s="37"/>
      <c r="M1208" s="37"/>
      <c r="N1208" s="37"/>
      <c r="O1208" s="37"/>
      <c r="P1208" s="37"/>
      <c r="Q1208" s="37"/>
      <c r="R1208" s="37"/>
      <c r="S1208" s="37"/>
      <c r="T1208" s="18"/>
      <c r="U1208" s="70"/>
      <c r="V1208" s="37"/>
      <c r="W1208" s="37"/>
      <c r="X1208" s="37"/>
      <c r="Y1208" s="37"/>
      <c r="Z1208" s="37"/>
      <c r="AA1208" s="59"/>
      <c r="AB1208" s="37"/>
      <c r="AC1208" s="37"/>
      <c r="AD1208" s="37"/>
      <c r="AF1208" s="191"/>
      <c r="AG1208" s="191"/>
      <c r="AH1208" s="191"/>
      <c r="AI1208" s="74"/>
      <c r="AJ1208" s="74"/>
      <c r="AK1208" s="74"/>
    </row>
    <row r="1209" spans="1:37" ht="22.5" hidden="1" customHeight="1" x14ac:dyDescent="0.2">
      <c r="A1209" s="35"/>
      <c r="B1209" s="42"/>
      <c r="C1209" s="42"/>
      <c r="D1209" s="42"/>
      <c r="E1209" s="42"/>
      <c r="F1209" s="42"/>
      <c r="H1209" s="1"/>
      <c r="I1209" s="2"/>
      <c r="J1209" s="2"/>
      <c r="K1209" s="37"/>
      <c r="L1209" s="37"/>
      <c r="M1209" s="37"/>
      <c r="N1209" s="37"/>
      <c r="O1209" s="37"/>
      <c r="P1209" s="37"/>
      <c r="Q1209" s="37"/>
      <c r="R1209" s="37"/>
      <c r="S1209" s="37"/>
      <c r="T1209" s="18"/>
      <c r="U1209" s="70"/>
      <c r="V1209" s="37"/>
      <c r="W1209" s="37"/>
      <c r="X1209" s="37"/>
      <c r="Y1209" s="37"/>
      <c r="Z1209" s="37"/>
      <c r="AA1209" s="59"/>
      <c r="AB1209" s="37"/>
      <c r="AC1209" s="37"/>
      <c r="AD1209" s="37"/>
      <c r="AF1209" s="190" t="s">
        <v>1</v>
      </c>
      <c r="AG1209" s="190"/>
      <c r="AH1209" s="61">
        <f>SUM(Z655)</f>
        <v>4.4285714285714288</v>
      </c>
      <c r="AI1209" s="74"/>
      <c r="AJ1209" s="74"/>
      <c r="AK1209" s="74"/>
    </row>
    <row r="1210" spans="1:37" ht="22.5" hidden="1" customHeight="1" x14ac:dyDescent="0.2">
      <c r="A1210" s="35"/>
      <c r="B1210" s="42"/>
      <c r="C1210" s="42"/>
      <c r="D1210" s="42"/>
      <c r="E1210" s="42"/>
      <c r="F1210" s="42"/>
      <c r="H1210" s="1"/>
      <c r="I1210" s="2"/>
      <c r="J1210" s="2"/>
      <c r="K1210" s="37"/>
      <c r="L1210" s="37"/>
      <c r="M1210" s="37"/>
      <c r="N1210" s="37"/>
      <c r="O1210" s="37"/>
      <c r="P1210" s="37"/>
      <c r="Q1210" s="37"/>
      <c r="R1210" s="37"/>
      <c r="S1210" s="37"/>
      <c r="T1210" s="18"/>
      <c r="U1210" s="70"/>
      <c r="V1210" s="37"/>
      <c r="W1210" s="37"/>
      <c r="X1210" s="37"/>
      <c r="Y1210" s="37"/>
      <c r="Z1210" s="37"/>
      <c r="AA1210" s="59"/>
      <c r="AB1210" s="37"/>
      <c r="AC1210" s="37"/>
      <c r="AD1210" s="37"/>
      <c r="AF1210" s="190" t="s">
        <v>2</v>
      </c>
      <c r="AG1210" s="190"/>
      <c r="AH1210" s="61">
        <f>SUM(P655)</f>
        <v>4.4285714285714288</v>
      </c>
      <c r="AI1210" s="74"/>
      <c r="AJ1210" s="74"/>
      <c r="AK1210" s="74"/>
    </row>
    <row r="1211" spans="1:37" ht="22.5" hidden="1" customHeight="1" x14ac:dyDescent="0.2">
      <c r="A1211" s="35"/>
      <c r="B1211" s="42"/>
      <c r="C1211" s="42"/>
      <c r="D1211" s="42"/>
      <c r="E1211" s="42"/>
      <c r="F1211" s="42"/>
      <c r="H1211" s="1"/>
      <c r="I1211" s="2"/>
      <c r="J1211" s="2"/>
      <c r="K1211" s="37"/>
      <c r="L1211" s="37"/>
      <c r="M1211" s="37"/>
      <c r="N1211" s="37"/>
      <c r="O1211" s="37"/>
      <c r="P1211" s="37"/>
      <c r="Q1211" s="37"/>
      <c r="R1211" s="37"/>
      <c r="S1211" s="37"/>
      <c r="T1211" s="18"/>
      <c r="U1211" s="70"/>
      <c r="V1211" s="37"/>
      <c r="W1211" s="37"/>
      <c r="X1211" s="37"/>
      <c r="Y1211" s="37"/>
      <c r="Z1211" s="37"/>
      <c r="AA1211" s="59"/>
      <c r="AB1211" s="37"/>
      <c r="AC1211" s="37"/>
      <c r="AD1211" s="37"/>
      <c r="AF1211" s="190" t="s">
        <v>3</v>
      </c>
      <c r="AG1211" s="190"/>
      <c r="AH1211" s="65">
        <f>IF(SUM(Y655)=0,0,+(SUM(Y655)/AH1209))</f>
        <v>1</v>
      </c>
      <c r="AI1211" s="74"/>
      <c r="AJ1211" s="74"/>
      <c r="AK1211" s="74"/>
    </row>
    <row r="1212" spans="1:37" ht="22.5" hidden="1" customHeight="1" x14ac:dyDescent="0.2">
      <c r="A1212" s="35"/>
      <c r="B1212" s="42"/>
      <c r="C1212" s="42"/>
      <c r="D1212" s="42"/>
      <c r="E1212" s="42"/>
      <c r="F1212" s="42"/>
      <c r="H1212" s="1"/>
      <c r="I1212" s="2"/>
      <c r="J1212" s="2"/>
      <c r="K1212" s="37"/>
      <c r="L1212" s="37"/>
      <c r="M1212" s="37"/>
      <c r="N1212" s="37"/>
      <c r="O1212" s="37"/>
      <c r="P1212" s="37"/>
      <c r="Q1212" s="37"/>
      <c r="R1212" s="37"/>
      <c r="S1212" s="37"/>
      <c r="T1212" s="18"/>
      <c r="U1212" s="70"/>
      <c r="V1212" s="37"/>
      <c r="W1212" s="37"/>
      <c r="X1212" s="37"/>
      <c r="Y1212" s="37"/>
      <c r="Z1212" s="37"/>
      <c r="AA1212" s="59"/>
      <c r="AB1212" s="37"/>
      <c r="AC1212" s="37"/>
      <c r="AD1212" s="37"/>
      <c r="AF1212" s="190" t="s">
        <v>1667</v>
      </c>
      <c r="AG1212" s="190"/>
      <c r="AH1212" s="66">
        <f>IF(SUM(X655)=0,0,+(SUM(X655)/AH1210))</f>
        <v>1</v>
      </c>
      <c r="AI1212" s="74"/>
      <c r="AJ1212" s="74"/>
      <c r="AK1212" s="74"/>
    </row>
    <row r="1213" spans="1:37" ht="22.5" hidden="1" customHeight="1" x14ac:dyDescent="0.2">
      <c r="A1213" s="35"/>
      <c r="B1213" s="42"/>
      <c r="C1213" s="42"/>
      <c r="D1213" s="42"/>
      <c r="E1213" s="42"/>
      <c r="F1213" s="42"/>
      <c r="H1213" s="1"/>
      <c r="I1213" s="2"/>
      <c r="J1213" s="2"/>
      <c r="K1213" s="37"/>
      <c r="L1213" s="37"/>
      <c r="M1213" s="37"/>
      <c r="N1213" s="37"/>
      <c r="O1213" s="37"/>
      <c r="P1213" s="37"/>
      <c r="Q1213" s="37"/>
      <c r="R1213" s="37"/>
      <c r="S1213" s="37"/>
      <c r="T1213" s="18"/>
      <c r="U1213" s="70"/>
      <c r="V1213" s="37"/>
      <c r="W1213" s="37"/>
      <c r="X1213" s="37"/>
      <c r="Y1213" s="37"/>
      <c r="Z1213" s="37"/>
      <c r="AA1213" s="59"/>
      <c r="AB1213" s="37"/>
      <c r="AC1213" s="37"/>
      <c r="AD1213" s="37"/>
      <c r="AF1213" s="38"/>
      <c r="AG1213" s="38"/>
      <c r="AH1213" s="64"/>
      <c r="AI1213" s="74"/>
      <c r="AJ1213" s="74"/>
      <c r="AK1213" s="74"/>
    </row>
    <row r="1214" spans="1:37" ht="22.5" hidden="1" customHeight="1" x14ac:dyDescent="0.2">
      <c r="A1214" s="35"/>
      <c r="B1214" s="42"/>
      <c r="C1214" s="42"/>
      <c r="D1214" s="42"/>
      <c r="E1214" s="42"/>
      <c r="F1214" s="42"/>
      <c r="H1214" s="1"/>
      <c r="I1214" s="2"/>
      <c r="J1214" s="2"/>
      <c r="K1214" s="37"/>
      <c r="L1214" s="37"/>
      <c r="M1214" s="37"/>
      <c r="N1214" s="37"/>
      <c r="O1214" s="37"/>
      <c r="P1214" s="37"/>
      <c r="Q1214" s="37"/>
      <c r="R1214" s="37"/>
      <c r="S1214" s="37"/>
      <c r="T1214" s="18"/>
      <c r="U1214" s="70"/>
      <c r="V1214" s="37"/>
      <c r="W1214" s="37"/>
      <c r="X1214" s="37"/>
      <c r="Y1214" s="37"/>
      <c r="Z1214" s="37"/>
      <c r="AA1214" s="59"/>
      <c r="AB1214" s="37"/>
      <c r="AC1214" s="37"/>
      <c r="AD1214" s="37"/>
      <c r="AF1214" s="191" t="s">
        <v>929</v>
      </c>
      <c r="AG1214" s="191"/>
      <c r="AH1214" s="191"/>
      <c r="AI1214" s="74"/>
      <c r="AJ1214" s="74"/>
      <c r="AK1214" s="74"/>
    </row>
    <row r="1215" spans="1:37" ht="22.5" hidden="1" customHeight="1" x14ac:dyDescent="0.2">
      <c r="A1215" s="35"/>
      <c r="B1215" s="42"/>
      <c r="C1215" s="42"/>
      <c r="D1215" s="42"/>
      <c r="E1215" s="42"/>
      <c r="F1215" s="42"/>
      <c r="H1215" s="1"/>
      <c r="I1215" s="2"/>
      <c r="J1215" s="2"/>
      <c r="K1215" s="37"/>
      <c r="L1215" s="37"/>
      <c r="M1215" s="37"/>
      <c r="N1215" s="37"/>
      <c r="O1215" s="37"/>
      <c r="P1215" s="37"/>
      <c r="Q1215" s="37"/>
      <c r="R1215" s="37"/>
      <c r="S1215" s="37"/>
      <c r="T1215" s="18"/>
      <c r="U1215" s="70"/>
      <c r="V1215" s="37"/>
      <c r="W1215" s="37"/>
      <c r="X1215" s="37"/>
      <c r="Y1215" s="37"/>
      <c r="Z1215" s="37"/>
      <c r="AA1215" s="59"/>
      <c r="AB1215" s="37"/>
      <c r="AC1215" s="37"/>
      <c r="AD1215" s="37"/>
      <c r="AF1215" s="191"/>
      <c r="AG1215" s="191"/>
      <c r="AH1215" s="191"/>
      <c r="AI1215" s="74"/>
      <c r="AJ1215" s="74"/>
      <c r="AK1215" s="74"/>
    </row>
    <row r="1216" spans="1:37" ht="22.5" hidden="1" customHeight="1" x14ac:dyDescent="0.2">
      <c r="A1216" s="35"/>
      <c r="B1216" s="42"/>
      <c r="C1216" s="42"/>
      <c r="D1216" s="42"/>
      <c r="E1216" s="42"/>
      <c r="F1216" s="42"/>
      <c r="H1216" s="1"/>
      <c r="I1216" s="2"/>
      <c r="J1216" s="2"/>
      <c r="K1216" s="37"/>
      <c r="L1216" s="37"/>
      <c r="M1216" s="37"/>
      <c r="N1216" s="37"/>
      <c r="O1216" s="37"/>
      <c r="P1216" s="37"/>
      <c r="Q1216" s="37"/>
      <c r="R1216" s="37"/>
      <c r="S1216" s="37"/>
      <c r="T1216" s="18"/>
      <c r="U1216" s="70"/>
      <c r="V1216" s="37"/>
      <c r="W1216" s="37"/>
      <c r="X1216" s="37"/>
      <c r="Y1216" s="37"/>
      <c r="Z1216" s="37"/>
      <c r="AA1216" s="59"/>
      <c r="AB1216" s="37"/>
      <c r="AC1216" s="37"/>
      <c r="AD1216" s="37"/>
      <c r="AF1216" s="190" t="s">
        <v>1</v>
      </c>
      <c r="AG1216" s="190"/>
      <c r="AH1216" s="61">
        <f>SUM(Z656:Z664)</f>
        <v>155.85714285714283</v>
      </c>
      <c r="AI1216" s="74"/>
      <c r="AJ1216" s="74"/>
      <c r="AK1216" s="74"/>
    </row>
    <row r="1217" spans="1:37" ht="22.5" hidden="1" customHeight="1" x14ac:dyDescent="0.2">
      <c r="A1217" s="35"/>
      <c r="B1217" s="42"/>
      <c r="C1217" s="42"/>
      <c r="D1217" s="42"/>
      <c r="E1217" s="42"/>
      <c r="F1217" s="42"/>
      <c r="H1217" s="1"/>
      <c r="I1217" s="2"/>
      <c r="J1217" s="2"/>
      <c r="K1217" s="37"/>
      <c r="L1217" s="37"/>
      <c r="M1217" s="37"/>
      <c r="N1217" s="37"/>
      <c r="O1217" s="37"/>
      <c r="P1217" s="37"/>
      <c r="Q1217" s="37"/>
      <c r="R1217" s="37"/>
      <c r="S1217" s="37"/>
      <c r="T1217" s="18"/>
      <c r="U1217" s="70"/>
      <c r="V1217" s="37"/>
      <c r="W1217" s="37"/>
      <c r="X1217" s="37"/>
      <c r="Y1217" s="37"/>
      <c r="Z1217" s="37"/>
      <c r="AA1217" s="59"/>
      <c r="AB1217" s="37"/>
      <c r="AC1217" s="37"/>
      <c r="AD1217" s="37"/>
      <c r="AF1217" s="190" t="s">
        <v>2</v>
      </c>
      <c r="AG1217" s="190"/>
      <c r="AH1217" s="61">
        <f>SUM(P656:P664)</f>
        <v>172.42857142857142</v>
      </c>
      <c r="AI1217" s="74"/>
      <c r="AJ1217" s="74"/>
      <c r="AK1217" s="74"/>
    </row>
    <row r="1218" spans="1:37" ht="22.5" hidden="1" customHeight="1" x14ac:dyDescent="0.2">
      <c r="A1218" s="35"/>
      <c r="B1218" s="42"/>
      <c r="C1218" s="42"/>
      <c r="D1218" s="42"/>
      <c r="E1218" s="42"/>
      <c r="F1218" s="42"/>
      <c r="H1218" s="1"/>
      <c r="I1218" s="2"/>
      <c r="J1218" s="2"/>
      <c r="K1218" s="37"/>
      <c r="L1218" s="37"/>
      <c r="M1218" s="37"/>
      <c r="N1218" s="37"/>
      <c r="O1218" s="37"/>
      <c r="P1218" s="37"/>
      <c r="Q1218" s="37"/>
      <c r="R1218" s="37"/>
      <c r="S1218" s="37"/>
      <c r="T1218" s="18"/>
      <c r="U1218" s="70"/>
      <c r="V1218" s="37"/>
      <c r="W1218" s="37"/>
      <c r="X1218" s="37"/>
      <c r="Y1218" s="37"/>
      <c r="Z1218" s="37"/>
      <c r="AA1218" s="59"/>
      <c r="AB1218" s="37"/>
      <c r="AC1218" s="37"/>
      <c r="AD1218" s="37"/>
      <c r="AF1218" s="190" t="s">
        <v>3</v>
      </c>
      <c r="AG1218" s="190"/>
      <c r="AH1218" s="65">
        <f>IF(SUM(Y656:Y664)=0,0,+(SUM(Y656:Y664)/AH1216))</f>
        <v>0.58295142071494055</v>
      </c>
      <c r="AI1218" s="74"/>
      <c r="AJ1218" s="74"/>
      <c r="AK1218" s="74"/>
    </row>
    <row r="1219" spans="1:37" ht="22.5" hidden="1" customHeight="1" x14ac:dyDescent="0.2">
      <c r="A1219" s="35"/>
      <c r="B1219" s="42"/>
      <c r="C1219" s="42"/>
      <c r="D1219" s="42"/>
      <c r="E1219" s="42"/>
      <c r="F1219" s="42"/>
      <c r="H1219" s="1"/>
      <c r="I1219" s="2"/>
      <c r="J1219" s="2"/>
      <c r="K1219" s="37"/>
      <c r="L1219" s="37"/>
      <c r="M1219" s="37"/>
      <c r="N1219" s="37"/>
      <c r="O1219" s="37"/>
      <c r="P1219" s="37"/>
      <c r="Q1219" s="37"/>
      <c r="R1219" s="37"/>
      <c r="S1219" s="37"/>
      <c r="T1219" s="18"/>
      <c r="U1219" s="70"/>
      <c r="V1219" s="37"/>
      <c r="W1219" s="37"/>
      <c r="X1219" s="37"/>
      <c r="Y1219" s="37"/>
      <c r="Z1219" s="37"/>
      <c r="AA1219" s="59"/>
      <c r="AB1219" s="37"/>
      <c r="AC1219" s="37"/>
      <c r="AD1219" s="37"/>
      <c r="AF1219" s="190" t="s">
        <v>1667</v>
      </c>
      <c r="AG1219" s="190"/>
      <c r="AH1219" s="66">
        <f>IF(SUM(X656:X664)=0,0,+(SUM(X656:X664)/AH1217))</f>
        <v>0.52692626346313176</v>
      </c>
      <c r="AI1219" s="74"/>
      <c r="AJ1219" s="74"/>
      <c r="AK1219" s="74"/>
    </row>
    <row r="1220" spans="1:37" ht="22.5" hidden="1" customHeight="1" x14ac:dyDescent="0.2">
      <c r="A1220" s="35"/>
      <c r="B1220" s="42"/>
      <c r="C1220" s="42"/>
      <c r="D1220" s="42"/>
      <c r="E1220" s="42"/>
      <c r="F1220" s="42"/>
      <c r="H1220" s="1"/>
      <c r="I1220" s="2"/>
      <c r="J1220" s="2"/>
      <c r="K1220" s="37"/>
      <c r="L1220" s="37"/>
      <c r="M1220" s="37"/>
      <c r="N1220" s="37"/>
      <c r="O1220" s="37"/>
      <c r="P1220" s="37"/>
      <c r="Q1220" s="37"/>
      <c r="R1220" s="37"/>
      <c r="S1220" s="37"/>
      <c r="T1220" s="18"/>
      <c r="U1220" s="70"/>
      <c r="V1220" s="37"/>
      <c r="W1220" s="37"/>
      <c r="X1220" s="37"/>
      <c r="Y1220" s="37"/>
      <c r="Z1220" s="37"/>
      <c r="AA1220" s="59"/>
      <c r="AB1220" s="37"/>
      <c r="AC1220" s="37"/>
      <c r="AD1220" s="37"/>
      <c r="AF1220" s="38"/>
      <c r="AG1220" s="38"/>
      <c r="AH1220" s="64"/>
      <c r="AI1220" s="74"/>
      <c r="AJ1220" s="74"/>
      <c r="AK1220" s="74"/>
    </row>
    <row r="1221" spans="1:37" ht="22.5" hidden="1" customHeight="1" x14ac:dyDescent="0.2">
      <c r="A1221" s="35"/>
      <c r="B1221" s="42"/>
      <c r="C1221" s="42"/>
      <c r="D1221" s="42"/>
      <c r="E1221" s="42"/>
      <c r="F1221" s="42"/>
      <c r="H1221" s="1"/>
      <c r="I1221" s="2"/>
      <c r="J1221" s="2"/>
      <c r="K1221" s="37"/>
      <c r="L1221" s="37"/>
      <c r="M1221" s="37"/>
      <c r="N1221" s="37"/>
      <c r="O1221" s="37"/>
      <c r="P1221" s="37"/>
      <c r="Q1221" s="37"/>
      <c r="R1221" s="37"/>
      <c r="S1221" s="37"/>
      <c r="T1221" s="18"/>
      <c r="U1221" s="70"/>
      <c r="V1221" s="37"/>
      <c r="W1221" s="37"/>
      <c r="X1221" s="37"/>
      <c r="Y1221" s="37"/>
      <c r="Z1221" s="37"/>
      <c r="AA1221" s="59"/>
      <c r="AB1221" s="37"/>
      <c r="AC1221" s="37"/>
      <c r="AD1221" s="37"/>
      <c r="AF1221" s="191" t="s">
        <v>878</v>
      </c>
      <c r="AG1221" s="191"/>
      <c r="AH1221" s="191"/>
      <c r="AI1221" s="74"/>
      <c r="AJ1221" s="74"/>
      <c r="AK1221" s="74"/>
    </row>
    <row r="1222" spans="1:37" ht="22.5" hidden="1" customHeight="1" x14ac:dyDescent="0.2">
      <c r="A1222" s="35"/>
      <c r="B1222" s="42"/>
      <c r="C1222" s="42"/>
      <c r="D1222" s="42"/>
      <c r="E1222" s="42"/>
      <c r="F1222" s="42"/>
      <c r="H1222" s="1"/>
      <c r="I1222" s="2"/>
      <c r="J1222" s="2"/>
      <c r="K1222" s="37"/>
      <c r="L1222" s="37"/>
      <c r="M1222" s="37"/>
      <c r="N1222" s="37"/>
      <c r="O1222" s="37"/>
      <c r="P1222" s="37"/>
      <c r="Q1222" s="37"/>
      <c r="R1222" s="37"/>
      <c r="S1222" s="37"/>
      <c r="T1222" s="18"/>
      <c r="U1222" s="70"/>
      <c r="V1222" s="37"/>
      <c r="W1222" s="37"/>
      <c r="X1222" s="37"/>
      <c r="Y1222" s="37"/>
      <c r="Z1222" s="37"/>
      <c r="AA1222" s="59"/>
      <c r="AB1222" s="37"/>
      <c r="AC1222" s="37"/>
      <c r="AD1222" s="37"/>
      <c r="AF1222" s="191"/>
      <c r="AG1222" s="191"/>
      <c r="AH1222" s="191"/>
      <c r="AI1222" s="74"/>
      <c r="AJ1222" s="74"/>
      <c r="AK1222" s="74"/>
    </row>
    <row r="1223" spans="1:37" ht="22.5" hidden="1" customHeight="1" x14ac:dyDescent="0.2">
      <c r="A1223" s="35"/>
      <c r="B1223" s="42"/>
      <c r="C1223" s="42"/>
      <c r="D1223" s="42"/>
      <c r="E1223" s="42"/>
      <c r="F1223" s="42"/>
      <c r="H1223" s="1"/>
      <c r="I1223" s="2"/>
      <c r="J1223" s="2"/>
      <c r="K1223" s="37"/>
      <c r="L1223" s="37"/>
      <c r="M1223" s="37"/>
      <c r="N1223" s="37"/>
      <c r="O1223" s="37"/>
      <c r="P1223" s="37"/>
      <c r="Q1223" s="37"/>
      <c r="R1223" s="37"/>
      <c r="S1223" s="37"/>
      <c r="T1223" s="18"/>
      <c r="U1223" s="70"/>
      <c r="V1223" s="37"/>
      <c r="W1223" s="37"/>
      <c r="X1223" s="37"/>
      <c r="Y1223" s="37"/>
      <c r="Z1223" s="37"/>
      <c r="AA1223" s="59"/>
      <c r="AB1223" s="37"/>
      <c r="AC1223" s="37"/>
      <c r="AD1223" s="37"/>
      <c r="AF1223" s="190" t="s">
        <v>1</v>
      </c>
      <c r="AG1223" s="190"/>
      <c r="AH1223" s="61">
        <f>SUM(Z665:Z678)</f>
        <v>315.42857142857144</v>
      </c>
      <c r="AI1223" s="74"/>
      <c r="AJ1223" s="74"/>
      <c r="AK1223" s="74"/>
    </row>
    <row r="1224" spans="1:37" ht="22.5" hidden="1" customHeight="1" x14ac:dyDescent="0.2">
      <c r="A1224" s="35"/>
      <c r="B1224" s="42"/>
      <c r="C1224" s="42"/>
      <c r="D1224" s="42"/>
      <c r="E1224" s="42"/>
      <c r="F1224" s="42"/>
      <c r="H1224" s="1"/>
      <c r="I1224" s="2"/>
      <c r="J1224" s="2"/>
      <c r="K1224" s="37"/>
      <c r="L1224" s="37"/>
      <c r="M1224" s="37"/>
      <c r="N1224" s="37"/>
      <c r="O1224" s="37"/>
      <c r="P1224" s="37"/>
      <c r="Q1224" s="37"/>
      <c r="R1224" s="37"/>
      <c r="S1224" s="37"/>
      <c r="T1224" s="18"/>
      <c r="U1224" s="70"/>
      <c r="V1224" s="37"/>
      <c r="W1224" s="37"/>
      <c r="X1224" s="37"/>
      <c r="Y1224" s="37"/>
      <c r="Z1224" s="37"/>
      <c r="AA1224" s="59"/>
      <c r="AB1224" s="37"/>
      <c r="AC1224" s="37"/>
      <c r="AD1224" s="37"/>
      <c r="AF1224" s="190" t="s">
        <v>2</v>
      </c>
      <c r="AG1224" s="190"/>
      <c r="AH1224" s="61">
        <f>SUM(P665:P678)</f>
        <v>315.42857142857144</v>
      </c>
      <c r="AI1224" s="74"/>
      <c r="AJ1224" s="74"/>
      <c r="AK1224" s="74"/>
    </row>
    <row r="1225" spans="1:37" ht="22.5" hidden="1" customHeight="1" x14ac:dyDescent="0.2">
      <c r="A1225" s="35"/>
      <c r="B1225" s="42"/>
      <c r="C1225" s="42"/>
      <c r="D1225" s="42"/>
      <c r="E1225" s="42"/>
      <c r="F1225" s="42"/>
      <c r="H1225" s="1"/>
      <c r="I1225" s="2"/>
      <c r="J1225" s="2"/>
      <c r="K1225" s="37"/>
      <c r="L1225" s="37"/>
      <c r="M1225" s="37"/>
      <c r="N1225" s="37"/>
      <c r="O1225" s="37"/>
      <c r="P1225" s="37"/>
      <c r="Q1225" s="37"/>
      <c r="R1225" s="37"/>
      <c r="S1225" s="37"/>
      <c r="T1225" s="18"/>
      <c r="U1225" s="70"/>
      <c r="V1225" s="37"/>
      <c r="W1225" s="37"/>
      <c r="X1225" s="37"/>
      <c r="Y1225" s="37"/>
      <c r="Z1225" s="37"/>
      <c r="AA1225" s="59"/>
      <c r="AB1225" s="37"/>
      <c r="AC1225" s="37"/>
      <c r="AD1225" s="37"/>
      <c r="AF1225" s="190" t="s">
        <v>3</v>
      </c>
      <c r="AG1225" s="190"/>
      <c r="AH1225" s="65">
        <f>IF(SUM(Y665:Y678)=0,0,+(SUM(Y665:Y678)/AH1223))</f>
        <v>0.71150362318840576</v>
      </c>
      <c r="AI1225" s="74"/>
      <c r="AJ1225" s="74"/>
      <c r="AK1225" s="74"/>
    </row>
    <row r="1226" spans="1:37" ht="22.5" hidden="1" customHeight="1" x14ac:dyDescent="0.2">
      <c r="A1226" s="35"/>
      <c r="B1226" s="42"/>
      <c r="C1226" s="42"/>
      <c r="D1226" s="42"/>
      <c r="E1226" s="42"/>
      <c r="F1226" s="42"/>
      <c r="H1226" s="1"/>
      <c r="I1226" s="2"/>
      <c r="J1226" s="2"/>
      <c r="K1226" s="37"/>
      <c r="L1226" s="37"/>
      <c r="M1226" s="37"/>
      <c r="N1226" s="37"/>
      <c r="O1226" s="37"/>
      <c r="P1226" s="37"/>
      <c r="Q1226" s="37"/>
      <c r="R1226" s="37"/>
      <c r="S1226" s="37"/>
      <c r="T1226" s="18"/>
      <c r="U1226" s="70"/>
      <c r="V1226" s="37"/>
      <c r="W1226" s="37"/>
      <c r="X1226" s="37"/>
      <c r="Y1226" s="37"/>
      <c r="Z1226" s="37"/>
      <c r="AA1226" s="59"/>
      <c r="AB1226" s="37"/>
      <c r="AC1226" s="37"/>
      <c r="AD1226" s="37"/>
      <c r="AF1226" s="190" t="s">
        <v>1667</v>
      </c>
      <c r="AG1226" s="190"/>
      <c r="AH1226" s="66">
        <f>IF(SUM(X665:X678)=0,0,+(SUM(X665:X678)/AH1224))</f>
        <v>0.71150362318840576</v>
      </c>
      <c r="AI1226" s="74"/>
      <c r="AJ1226" s="74"/>
      <c r="AK1226" s="74"/>
    </row>
    <row r="1227" spans="1:37" ht="22.5" hidden="1" customHeight="1" x14ac:dyDescent="0.2">
      <c r="A1227" s="35"/>
      <c r="B1227" s="42"/>
      <c r="C1227" s="42"/>
      <c r="D1227" s="42"/>
      <c r="E1227" s="42"/>
      <c r="F1227" s="42"/>
      <c r="H1227" s="1"/>
      <c r="I1227" s="2"/>
      <c r="J1227" s="2"/>
      <c r="K1227" s="37"/>
      <c r="L1227" s="37"/>
      <c r="M1227" s="37"/>
      <c r="N1227" s="37"/>
      <c r="O1227" s="37"/>
      <c r="P1227" s="37"/>
      <c r="Q1227" s="37"/>
      <c r="R1227" s="37"/>
      <c r="S1227" s="37"/>
      <c r="T1227" s="18"/>
      <c r="U1227" s="70"/>
      <c r="V1227" s="37"/>
      <c r="W1227" s="37"/>
      <c r="X1227" s="37"/>
      <c r="Y1227" s="37"/>
      <c r="Z1227" s="37"/>
      <c r="AA1227" s="59"/>
      <c r="AB1227" s="37"/>
      <c r="AC1227" s="37"/>
      <c r="AD1227" s="37"/>
      <c r="AF1227" s="38"/>
      <c r="AG1227" s="38"/>
      <c r="AH1227" s="64"/>
      <c r="AI1227" s="74"/>
      <c r="AJ1227" s="74"/>
      <c r="AK1227" s="74"/>
    </row>
    <row r="1228" spans="1:37" ht="22.5" hidden="1" customHeight="1" x14ac:dyDescent="0.2">
      <c r="A1228" s="35"/>
      <c r="B1228" s="42"/>
      <c r="C1228" s="42"/>
      <c r="D1228" s="42"/>
      <c r="E1228" s="42"/>
      <c r="F1228" s="42"/>
      <c r="H1228" s="1"/>
      <c r="I1228" s="2"/>
      <c r="J1228" s="2"/>
      <c r="K1228" s="37"/>
      <c r="L1228" s="37"/>
      <c r="M1228" s="37"/>
      <c r="N1228" s="37"/>
      <c r="O1228" s="37"/>
      <c r="P1228" s="37"/>
      <c r="Q1228" s="37"/>
      <c r="R1228" s="37"/>
      <c r="S1228" s="37"/>
      <c r="T1228" s="18"/>
      <c r="U1228" s="70"/>
      <c r="V1228" s="37"/>
      <c r="W1228" s="37"/>
      <c r="X1228" s="37"/>
      <c r="Y1228" s="37"/>
      <c r="Z1228" s="37"/>
      <c r="AA1228" s="59"/>
      <c r="AB1228" s="37"/>
      <c r="AC1228" s="37"/>
      <c r="AD1228" s="37"/>
      <c r="AF1228" s="191" t="s">
        <v>930</v>
      </c>
      <c r="AG1228" s="191"/>
      <c r="AH1228" s="191"/>
      <c r="AI1228" s="74"/>
      <c r="AJ1228" s="74"/>
      <c r="AK1228" s="74"/>
    </row>
    <row r="1229" spans="1:37" ht="22.5" hidden="1" customHeight="1" x14ac:dyDescent="0.2">
      <c r="A1229" s="35"/>
      <c r="B1229" s="42"/>
      <c r="C1229" s="42"/>
      <c r="D1229" s="42"/>
      <c r="E1229" s="42"/>
      <c r="F1229" s="42"/>
      <c r="H1229" s="1"/>
      <c r="I1229" s="2"/>
      <c r="J1229" s="2"/>
      <c r="K1229" s="37"/>
      <c r="L1229" s="37"/>
      <c r="M1229" s="37"/>
      <c r="N1229" s="37"/>
      <c r="O1229" s="37"/>
      <c r="P1229" s="37"/>
      <c r="Q1229" s="37"/>
      <c r="R1229" s="37"/>
      <c r="S1229" s="37"/>
      <c r="T1229" s="18"/>
      <c r="U1229" s="70"/>
      <c r="V1229" s="37"/>
      <c r="W1229" s="37"/>
      <c r="X1229" s="37"/>
      <c r="Y1229" s="37"/>
      <c r="Z1229" s="37"/>
      <c r="AA1229" s="59"/>
      <c r="AB1229" s="37"/>
      <c r="AC1229" s="37"/>
      <c r="AD1229" s="37"/>
      <c r="AF1229" s="191"/>
      <c r="AG1229" s="191"/>
      <c r="AH1229" s="191"/>
      <c r="AI1229" s="74"/>
      <c r="AJ1229" s="74"/>
      <c r="AK1229" s="74"/>
    </row>
    <row r="1230" spans="1:37" ht="22.5" hidden="1" customHeight="1" x14ac:dyDescent="0.2">
      <c r="A1230" s="35"/>
      <c r="B1230" s="42"/>
      <c r="C1230" s="42"/>
      <c r="D1230" s="42"/>
      <c r="E1230" s="42"/>
      <c r="F1230" s="42"/>
      <c r="H1230" s="1"/>
      <c r="I1230" s="2"/>
      <c r="J1230" s="2"/>
      <c r="K1230" s="37"/>
      <c r="L1230" s="37"/>
      <c r="M1230" s="37"/>
      <c r="N1230" s="37"/>
      <c r="O1230" s="37"/>
      <c r="P1230" s="37"/>
      <c r="Q1230" s="37"/>
      <c r="R1230" s="37"/>
      <c r="S1230" s="37"/>
      <c r="T1230" s="18"/>
      <c r="U1230" s="70"/>
      <c r="V1230" s="37"/>
      <c r="W1230" s="37"/>
      <c r="X1230" s="37"/>
      <c r="Y1230" s="37"/>
      <c r="Z1230" s="37"/>
      <c r="AA1230" s="59"/>
      <c r="AB1230" s="37"/>
      <c r="AC1230" s="37"/>
      <c r="AD1230" s="37"/>
      <c r="AF1230" s="190" t="s">
        <v>1</v>
      </c>
      <c r="AG1230" s="190"/>
      <c r="AH1230" s="61">
        <f>SUM(Z679:Z689)</f>
        <v>186.28571428571428</v>
      </c>
      <c r="AI1230" s="74"/>
      <c r="AJ1230" s="74"/>
      <c r="AK1230" s="74"/>
    </row>
    <row r="1231" spans="1:37" ht="22.5" hidden="1" customHeight="1" x14ac:dyDescent="0.2">
      <c r="A1231" s="35"/>
      <c r="B1231" s="42"/>
      <c r="C1231" s="42"/>
      <c r="D1231" s="42"/>
      <c r="E1231" s="42"/>
      <c r="F1231" s="42"/>
      <c r="H1231" s="1"/>
      <c r="I1231" s="2"/>
      <c r="J1231" s="2"/>
      <c r="K1231" s="37"/>
      <c r="L1231" s="37"/>
      <c r="M1231" s="37"/>
      <c r="N1231" s="37"/>
      <c r="O1231" s="37"/>
      <c r="P1231" s="37"/>
      <c r="Q1231" s="37"/>
      <c r="R1231" s="37"/>
      <c r="S1231" s="37"/>
      <c r="T1231" s="18"/>
      <c r="U1231" s="70"/>
      <c r="V1231" s="37"/>
      <c r="W1231" s="37"/>
      <c r="X1231" s="37"/>
      <c r="Y1231" s="37"/>
      <c r="Z1231" s="37"/>
      <c r="AA1231" s="59"/>
      <c r="AB1231" s="37"/>
      <c r="AC1231" s="37"/>
      <c r="AD1231" s="37"/>
      <c r="AF1231" s="190" t="s">
        <v>2</v>
      </c>
      <c r="AG1231" s="190"/>
      <c r="AH1231" s="61">
        <f>SUM(P679:P689)</f>
        <v>186.28571428571428</v>
      </c>
      <c r="AI1231" s="74"/>
      <c r="AJ1231" s="74"/>
      <c r="AK1231" s="74"/>
    </row>
    <row r="1232" spans="1:37" ht="22.5" hidden="1" customHeight="1" x14ac:dyDescent="0.2">
      <c r="A1232" s="35"/>
      <c r="B1232" s="42"/>
      <c r="C1232" s="42"/>
      <c r="D1232" s="42"/>
      <c r="E1232" s="42"/>
      <c r="F1232" s="42"/>
      <c r="H1232" s="1"/>
      <c r="I1232" s="2"/>
      <c r="J1232" s="2"/>
      <c r="K1232" s="37"/>
      <c r="L1232" s="37"/>
      <c r="M1232" s="37"/>
      <c r="N1232" s="37"/>
      <c r="O1232" s="37"/>
      <c r="P1232" s="37"/>
      <c r="Q1232" s="37"/>
      <c r="R1232" s="37"/>
      <c r="S1232" s="37"/>
      <c r="T1232" s="18"/>
      <c r="U1232" s="70"/>
      <c r="V1232" s="37"/>
      <c r="W1232" s="37"/>
      <c r="X1232" s="37"/>
      <c r="Y1232" s="37"/>
      <c r="Z1232" s="37"/>
      <c r="AA1232" s="59"/>
      <c r="AB1232" s="37"/>
      <c r="AC1232" s="37"/>
      <c r="AD1232" s="37"/>
      <c r="AF1232" s="190" t="s">
        <v>3</v>
      </c>
      <c r="AG1232" s="190"/>
      <c r="AH1232" s="65">
        <f>IF(SUM(Y679:Y689)=0,0,+(SUM(Y679:Y689)/AH1230))</f>
        <v>0.65107361963190191</v>
      </c>
      <c r="AI1232" s="74"/>
      <c r="AJ1232" s="74"/>
      <c r="AK1232" s="74"/>
    </row>
    <row r="1233" spans="1:37" ht="22.5" hidden="1" customHeight="1" x14ac:dyDescent="0.2">
      <c r="A1233" s="35"/>
      <c r="B1233" s="42"/>
      <c r="C1233" s="42"/>
      <c r="D1233" s="42"/>
      <c r="E1233" s="42"/>
      <c r="F1233" s="42"/>
      <c r="H1233" s="1"/>
      <c r="I1233" s="2"/>
      <c r="J1233" s="2"/>
      <c r="K1233" s="37"/>
      <c r="L1233" s="37"/>
      <c r="M1233" s="37"/>
      <c r="N1233" s="37"/>
      <c r="O1233" s="37"/>
      <c r="P1233" s="37"/>
      <c r="Q1233" s="37"/>
      <c r="R1233" s="37"/>
      <c r="S1233" s="37"/>
      <c r="T1233" s="18"/>
      <c r="U1233" s="70"/>
      <c r="V1233" s="37"/>
      <c r="W1233" s="37"/>
      <c r="X1233" s="37"/>
      <c r="Y1233" s="37"/>
      <c r="Z1233" s="37"/>
      <c r="AA1233" s="59"/>
      <c r="AB1233" s="37"/>
      <c r="AC1233" s="37"/>
      <c r="AD1233" s="37"/>
      <c r="AF1233" s="190" t="s">
        <v>1667</v>
      </c>
      <c r="AG1233" s="190"/>
      <c r="AH1233" s="66">
        <f>IF(SUM(X679:X689)=0,0,+(SUM(X679:X689)/AH1231))</f>
        <v>0.65107361963190191</v>
      </c>
      <c r="AI1233" s="74"/>
      <c r="AJ1233" s="74"/>
      <c r="AK1233" s="74"/>
    </row>
    <row r="1234" spans="1:37" ht="22.5" hidden="1" customHeight="1" x14ac:dyDescent="0.2">
      <c r="A1234" s="35"/>
      <c r="B1234" s="42"/>
      <c r="C1234" s="42"/>
      <c r="D1234" s="42"/>
      <c r="E1234" s="42"/>
      <c r="F1234" s="42"/>
      <c r="H1234" s="1"/>
      <c r="I1234" s="2"/>
      <c r="J1234" s="2"/>
      <c r="K1234" s="37"/>
      <c r="L1234" s="37"/>
      <c r="M1234" s="37"/>
      <c r="N1234" s="37"/>
      <c r="O1234" s="37"/>
      <c r="P1234" s="37"/>
      <c r="Q1234" s="37"/>
      <c r="R1234" s="37"/>
      <c r="S1234" s="37"/>
      <c r="T1234" s="18"/>
      <c r="U1234" s="70"/>
      <c r="V1234" s="37"/>
      <c r="W1234" s="37"/>
      <c r="X1234" s="37"/>
      <c r="Y1234" s="37"/>
      <c r="Z1234" s="37"/>
      <c r="AA1234" s="59"/>
      <c r="AB1234" s="37"/>
      <c r="AC1234" s="37"/>
      <c r="AD1234" s="37"/>
      <c r="AF1234" s="38"/>
      <c r="AG1234" s="38"/>
      <c r="AH1234" s="64"/>
      <c r="AI1234" s="74"/>
      <c r="AJ1234" s="74"/>
      <c r="AK1234" s="74"/>
    </row>
    <row r="1235" spans="1:37" ht="22.5" hidden="1" customHeight="1" x14ac:dyDescent="0.2">
      <c r="A1235" s="35"/>
      <c r="B1235" s="42"/>
      <c r="C1235" s="42"/>
      <c r="D1235" s="42"/>
      <c r="E1235" s="42"/>
      <c r="F1235" s="42"/>
      <c r="H1235" s="1"/>
      <c r="I1235" s="2"/>
      <c r="J1235" s="2"/>
      <c r="K1235" s="37"/>
      <c r="L1235" s="37"/>
      <c r="M1235" s="37"/>
      <c r="N1235" s="37"/>
      <c r="O1235" s="37"/>
      <c r="P1235" s="37"/>
      <c r="Q1235" s="37"/>
      <c r="R1235" s="37"/>
      <c r="S1235" s="37"/>
      <c r="T1235" s="18"/>
      <c r="U1235" s="70"/>
      <c r="V1235" s="37"/>
      <c r="W1235" s="37"/>
      <c r="X1235" s="37"/>
      <c r="Y1235" s="37"/>
      <c r="Z1235" s="37"/>
      <c r="AA1235" s="59"/>
      <c r="AB1235" s="37"/>
      <c r="AC1235" s="37"/>
      <c r="AD1235" s="37"/>
      <c r="AF1235" s="191" t="s">
        <v>836</v>
      </c>
      <c r="AG1235" s="191"/>
      <c r="AH1235" s="191"/>
      <c r="AI1235" s="74"/>
      <c r="AJ1235" s="74"/>
      <c r="AK1235" s="74"/>
    </row>
    <row r="1236" spans="1:37" ht="22.5" hidden="1" customHeight="1" x14ac:dyDescent="0.2">
      <c r="A1236" s="35"/>
      <c r="B1236" s="42"/>
      <c r="C1236" s="42"/>
      <c r="D1236" s="42"/>
      <c r="E1236" s="42"/>
      <c r="F1236" s="42"/>
      <c r="H1236" s="1"/>
      <c r="I1236" s="2"/>
      <c r="J1236" s="2"/>
      <c r="K1236" s="37"/>
      <c r="L1236" s="37"/>
      <c r="M1236" s="37"/>
      <c r="N1236" s="37"/>
      <c r="O1236" s="37"/>
      <c r="P1236" s="37"/>
      <c r="Q1236" s="37"/>
      <c r="R1236" s="37"/>
      <c r="S1236" s="37"/>
      <c r="T1236" s="18"/>
      <c r="U1236" s="70"/>
      <c r="V1236" s="37"/>
      <c r="W1236" s="37"/>
      <c r="X1236" s="37"/>
      <c r="Y1236" s="37"/>
      <c r="Z1236" s="37"/>
      <c r="AA1236" s="59"/>
      <c r="AB1236" s="37"/>
      <c r="AC1236" s="37"/>
      <c r="AD1236" s="37"/>
      <c r="AF1236" s="191"/>
      <c r="AG1236" s="191"/>
      <c r="AH1236" s="191"/>
      <c r="AI1236" s="74"/>
      <c r="AJ1236" s="74"/>
      <c r="AK1236" s="74"/>
    </row>
    <row r="1237" spans="1:37" ht="22.5" hidden="1" customHeight="1" x14ac:dyDescent="0.2">
      <c r="A1237" s="35"/>
      <c r="B1237" s="42"/>
      <c r="C1237" s="42"/>
      <c r="D1237" s="42"/>
      <c r="E1237" s="42"/>
      <c r="F1237" s="42"/>
      <c r="H1237" s="1"/>
      <c r="I1237" s="2"/>
      <c r="J1237" s="2"/>
      <c r="K1237" s="37"/>
      <c r="L1237" s="37"/>
      <c r="M1237" s="37"/>
      <c r="N1237" s="37"/>
      <c r="O1237" s="37"/>
      <c r="P1237" s="37"/>
      <c r="Q1237" s="37"/>
      <c r="R1237" s="37"/>
      <c r="S1237" s="37"/>
      <c r="T1237" s="18"/>
      <c r="U1237" s="70"/>
      <c r="V1237" s="37"/>
      <c r="W1237" s="37"/>
      <c r="X1237" s="37"/>
      <c r="Y1237" s="37"/>
      <c r="Z1237" s="37"/>
      <c r="AA1237" s="59"/>
      <c r="AB1237" s="37"/>
      <c r="AC1237" s="37"/>
      <c r="AD1237" s="37"/>
      <c r="AF1237" s="190" t="s">
        <v>1</v>
      </c>
      <c r="AG1237" s="190"/>
      <c r="AH1237" s="61">
        <f>SUM(Z690:Z691)</f>
        <v>27.285714285714285</v>
      </c>
      <c r="AI1237" s="74"/>
      <c r="AJ1237" s="74"/>
      <c r="AK1237" s="74"/>
    </row>
    <row r="1238" spans="1:37" ht="22.5" hidden="1" customHeight="1" x14ac:dyDescent="0.2">
      <c r="A1238" s="35"/>
      <c r="B1238" s="42"/>
      <c r="C1238" s="42"/>
      <c r="D1238" s="42"/>
      <c r="E1238" s="42"/>
      <c r="F1238" s="42"/>
      <c r="H1238" s="1"/>
      <c r="I1238" s="2"/>
      <c r="J1238" s="2"/>
      <c r="K1238" s="37"/>
      <c r="L1238" s="37"/>
      <c r="M1238" s="37"/>
      <c r="N1238" s="37"/>
      <c r="O1238" s="37"/>
      <c r="P1238" s="37"/>
      <c r="Q1238" s="37"/>
      <c r="R1238" s="37"/>
      <c r="S1238" s="37"/>
      <c r="T1238" s="18"/>
      <c r="U1238" s="70"/>
      <c r="V1238" s="37"/>
      <c r="W1238" s="37"/>
      <c r="X1238" s="37"/>
      <c r="Y1238" s="37"/>
      <c r="Z1238" s="37"/>
      <c r="AA1238" s="59"/>
      <c r="AB1238" s="37"/>
      <c r="AC1238" s="37"/>
      <c r="AD1238" s="37"/>
      <c r="AF1238" s="190" t="s">
        <v>2</v>
      </c>
      <c r="AG1238" s="190"/>
      <c r="AH1238" s="61">
        <f>SUM(P690:P691)</f>
        <v>27.285714285714285</v>
      </c>
      <c r="AI1238" s="74"/>
      <c r="AJ1238" s="74"/>
      <c r="AK1238" s="74"/>
    </row>
    <row r="1239" spans="1:37" ht="22.5" hidden="1" customHeight="1" x14ac:dyDescent="0.2">
      <c r="A1239" s="35"/>
      <c r="B1239" s="42"/>
      <c r="C1239" s="42"/>
      <c r="D1239" s="42"/>
      <c r="E1239" s="42"/>
      <c r="F1239" s="42"/>
      <c r="H1239" s="1"/>
      <c r="I1239" s="2"/>
      <c r="J1239" s="2"/>
      <c r="K1239" s="37"/>
      <c r="L1239" s="37"/>
      <c r="M1239" s="37"/>
      <c r="N1239" s="37"/>
      <c r="O1239" s="37"/>
      <c r="P1239" s="37"/>
      <c r="Q1239" s="37"/>
      <c r="R1239" s="37"/>
      <c r="S1239" s="37"/>
      <c r="T1239" s="18"/>
      <c r="U1239" s="70"/>
      <c r="V1239" s="37"/>
      <c r="W1239" s="37"/>
      <c r="X1239" s="37"/>
      <c r="Y1239" s="37"/>
      <c r="Z1239" s="37"/>
      <c r="AA1239" s="59"/>
      <c r="AB1239" s="37"/>
      <c r="AC1239" s="37"/>
      <c r="AD1239" s="37"/>
      <c r="AF1239" s="190" t="s">
        <v>3</v>
      </c>
      <c r="AG1239" s="190"/>
      <c r="AH1239" s="65">
        <f>IF(SUM(Y690:Y691)=0,0,+(SUM(Y690:Y691)/AH1237))</f>
        <v>0.52356020942408377</v>
      </c>
      <c r="AI1239" s="74"/>
      <c r="AJ1239" s="74"/>
      <c r="AK1239" s="74"/>
    </row>
    <row r="1240" spans="1:37" ht="22.5" hidden="1" customHeight="1" x14ac:dyDescent="0.2">
      <c r="A1240" s="35"/>
      <c r="B1240" s="42"/>
      <c r="C1240" s="42"/>
      <c r="D1240" s="42"/>
      <c r="E1240" s="42"/>
      <c r="F1240" s="42"/>
      <c r="H1240" s="1"/>
      <c r="I1240" s="2"/>
      <c r="J1240" s="2"/>
      <c r="K1240" s="37"/>
      <c r="L1240" s="37"/>
      <c r="M1240" s="37"/>
      <c r="N1240" s="37"/>
      <c r="O1240" s="37"/>
      <c r="P1240" s="37"/>
      <c r="Q1240" s="37"/>
      <c r="R1240" s="37"/>
      <c r="S1240" s="37"/>
      <c r="T1240" s="18"/>
      <c r="U1240" s="70"/>
      <c r="V1240" s="37"/>
      <c r="W1240" s="37"/>
      <c r="X1240" s="37"/>
      <c r="Y1240" s="37"/>
      <c r="Z1240" s="37"/>
      <c r="AA1240" s="59"/>
      <c r="AB1240" s="37"/>
      <c r="AC1240" s="37"/>
      <c r="AD1240" s="37"/>
      <c r="AF1240" s="190" t="s">
        <v>1667</v>
      </c>
      <c r="AG1240" s="190"/>
      <c r="AH1240" s="66">
        <f>IF(SUM(X690:X691)=0,0,+(SUM(X690:X691)/AH1238))</f>
        <v>0.52356020942408377</v>
      </c>
      <c r="AI1240" s="74"/>
      <c r="AJ1240" s="74"/>
      <c r="AK1240" s="74"/>
    </row>
    <row r="1241" spans="1:37" ht="22.5" hidden="1" customHeight="1" x14ac:dyDescent="0.2">
      <c r="A1241" s="35"/>
      <c r="B1241" s="42"/>
      <c r="C1241" s="42"/>
      <c r="D1241" s="42"/>
      <c r="E1241" s="42"/>
      <c r="F1241" s="42"/>
      <c r="H1241" s="1"/>
      <c r="I1241" s="2"/>
      <c r="J1241" s="2"/>
      <c r="K1241" s="37"/>
      <c r="L1241" s="37"/>
      <c r="M1241" s="37"/>
      <c r="N1241" s="37"/>
      <c r="O1241" s="37"/>
      <c r="P1241" s="37"/>
      <c r="Q1241" s="37"/>
      <c r="R1241" s="37"/>
      <c r="S1241" s="37"/>
      <c r="T1241" s="18"/>
      <c r="U1241" s="70"/>
      <c r="V1241" s="37"/>
      <c r="W1241" s="37"/>
      <c r="X1241" s="37"/>
      <c r="Y1241" s="37"/>
      <c r="Z1241" s="37"/>
      <c r="AA1241" s="59"/>
      <c r="AB1241" s="37"/>
      <c r="AC1241" s="37"/>
      <c r="AD1241" s="37"/>
      <c r="AF1241" s="38"/>
      <c r="AG1241" s="38"/>
      <c r="AH1241" s="64"/>
      <c r="AI1241" s="74"/>
      <c r="AJ1241" s="74"/>
      <c r="AK1241" s="74"/>
    </row>
    <row r="1242" spans="1:37" ht="18" hidden="1" customHeight="1" x14ac:dyDescent="0.2">
      <c r="A1242" s="35"/>
      <c r="B1242" s="42"/>
      <c r="C1242" s="42"/>
      <c r="D1242" s="42"/>
      <c r="E1242" s="42"/>
      <c r="F1242" s="42"/>
      <c r="H1242" s="1"/>
      <c r="I1242" s="2"/>
      <c r="J1242" s="2"/>
      <c r="K1242" s="37"/>
      <c r="L1242" s="37"/>
      <c r="M1242" s="37"/>
      <c r="N1242" s="37"/>
      <c r="O1242" s="37"/>
      <c r="P1242" s="37"/>
      <c r="Q1242" s="37"/>
      <c r="R1242" s="37"/>
      <c r="S1242" s="37"/>
      <c r="T1242" s="18"/>
      <c r="U1242" s="70"/>
      <c r="V1242" s="37"/>
      <c r="W1242" s="37"/>
      <c r="X1242" s="37"/>
      <c r="Y1242" s="37"/>
      <c r="Z1242" s="37"/>
      <c r="AA1242" s="59"/>
      <c r="AB1242" s="37"/>
      <c r="AC1242" s="37"/>
      <c r="AD1242" s="37"/>
      <c r="AF1242" s="192" t="s">
        <v>997</v>
      </c>
      <c r="AG1242" s="192"/>
      <c r="AH1242" s="192"/>
      <c r="AI1242" s="74"/>
      <c r="AJ1242" s="74"/>
      <c r="AK1242" s="74"/>
    </row>
    <row r="1243" spans="1:37" ht="18" hidden="1" customHeight="1" x14ac:dyDescent="0.2">
      <c r="A1243" s="35"/>
      <c r="B1243" s="42"/>
      <c r="C1243" s="42"/>
      <c r="D1243" s="42"/>
      <c r="E1243" s="42"/>
      <c r="F1243" s="42"/>
      <c r="H1243" s="1"/>
      <c r="I1243" s="2"/>
      <c r="J1243" s="2"/>
      <c r="K1243" s="37"/>
      <c r="L1243" s="37"/>
      <c r="M1243" s="37"/>
      <c r="N1243" s="37"/>
      <c r="O1243" s="37"/>
      <c r="P1243" s="37"/>
      <c r="Q1243" s="37"/>
      <c r="R1243" s="37"/>
      <c r="S1243" s="37"/>
      <c r="T1243" s="18"/>
      <c r="U1243" s="70"/>
      <c r="V1243" s="37"/>
      <c r="W1243" s="37"/>
      <c r="X1243" s="37"/>
      <c r="Y1243" s="37"/>
      <c r="Z1243" s="37"/>
      <c r="AA1243" s="59"/>
      <c r="AB1243" s="37"/>
      <c r="AC1243" s="37"/>
      <c r="AD1243" s="37"/>
      <c r="AF1243" s="192"/>
      <c r="AG1243" s="192"/>
      <c r="AH1243" s="192"/>
      <c r="AI1243" s="74"/>
      <c r="AJ1243" s="74"/>
      <c r="AK1243" s="74"/>
    </row>
    <row r="1244" spans="1:37" ht="22.5" hidden="1" customHeight="1" x14ac:dyDescent="0.2">
      <c r="A1244" s="35"/>
      <c r="B1244" s="42"/>
      <c r="C1244" s="42"/>
      <c r="D1244" s="42"/>
      <c r="E1244" s="42"/>
      <c r="F1244" s="42"/>
      <c r="H1244" s="1"/>
      <c r="I1244" s="2"/>
      <c r="J1244" s="2"/>
      <c r="K1244" s="37"/>
      <c r="L1244" s="37"/>
      <c r="M1244" s="37"/>
      <c r="N1244" s="37"/>
      <c r="O1244" s="37"/>
      <c r="P1244" s="37"/>
      <c r="Q1244" s="37"/>
      <c r="R1244" s="37"/>
      <c r="S1244" s="37"/>
      <c r="T1244" s="18"/>
      <c r="U1244" s="70"/>
      <c r="V1244" s="37"/>
      <c r="W1244" s="37"/>
      <c r="X1244" s="37"/>
      <c r="Y1244" s="37"/>
      <c r="Z1244" s="37"/>
      <c r="AA1244" s="59"/>
      <c r="AB1244" s="37"/>
      <c r="AC1244" s="37"/>
      <c r="AD1244" s="37"/>
      <c r="AF1244" s="190" t="s">
        <v>1</v>
      </c>
      <c r="AG1244" s="190"/>
      <c r="AH1244" s="61">
        <f>SUM(Z692:Z699)</f>
        <v>95</v>
      </c>
      <c r="AI1244" s="74"/>
      <c r="AJ1244" s="74"/>
      <c r="AK1244" s="74"/>
    </row>
    <row r="1245" spans="1:37" ht="22.5" hidden="1" customHeight="1" x14ac:dyDescent="0.2">
      <c r="A1245" s="35"/>
      <c r="B1245" s="42"/>
      <c r="C1245" s="42"/>
      <c r="D1245" s="42"/>
      <c r="E1245" s="42"/>
      <c r="F1245" s="42"/>
      <c r="H1245" s="1"/>
      <c r="I1245" s="2"/>
      <c r="J1245" s="2"/>
      <c r="K1245" s="37"/>
      <c r="L1245" s="37"/>
      <c r="M1245" s="37"/>
      <c r="N1245" s="37"/>
      <c r="O1245" s="37"/>
      <c r="P1245" s="37"/>
      <c r="Q1245" s="37"/>
      <c r="R1245" s="37"/>
      <c r="S1245" s="37"/>
      <c r="T1245" s="18"/>
      <c r="U1245" s="70"/>
      <c r="V1245" s="37"/>
      <c r="W1245" s="37"/>
      <c r="X1245" s="37"/>
      <c r="Y1245" s="37"/>
      <c r="Z1245" s="37"/>
      <c r="AA1245" s="59"/>
      <c r="AB1245" s="37"/>
      <c r="AC1245" s="37"/>
      <c r="AD1245" s="37"/>
      <c r="AF1245" s="190" t="s">
        <v>2</v>
      </c>
      <c r="AG1245" s="190"/>
      <c r="AH1245" s="61">
        <f>SUM(P692:P699)</f>
        <v>95</v>
      </c>
      <c r="AI1245" s="74"/>
      <c r="AJ1245" s="74"/>
      <c r="AK1245" s="74"/>
    </row>
    <row r="1246" spans="1:37" ht="22.5" hidden="1" customHeight="1" x14ac:dyDescent="0.2">
      <c r="A1246" s="35"/>
      <c r="B1246" s="42"/>
      <c r="C1246" s="42"/>
      <c r="D1246" s="42"/>
      <c r="E1246" s="42"/>
      <c r="F1246" s="42"/>
      <c r="H1246" s="1"/>
      <c r="I1246" s="2"/>
      <c r="J1246" s="2"/>
      <c r="K1246" s="37"/>
      <c r="L1246" s="37"/>
      <c r="M1246" s="37"/>
      <c r="N1246" s="37"/>
      <c r="O1246" s="37"/>
      <c r="P1246" s="37"/>
      <c r="Q1246" s="37"/>
      <c r="R1246" s="37"/>
      <c r="S1246" s="37"/>
      <c r="T1246" s="18"/>
      <c r="U1246" s="70"/>
      <c r="V1246" s="37"/>
      <c r="W1246" s="37"/>
      <c r="X1246" s="37"/>
      <c r="Y1246" s="37"/>
      <c r="Z1246" s="37"/>
      <c r="AA1246" s="59"/>
      <c r="AB1246" s="37"/>
      <c r="AC1246" s="37"/>
      <c r="AD1246" s="37"/>
      <c r="AF1246" s="190" t="s">
        <v>3</v>
      </c>
      <c r="AG1246" s="190"/>
      <c r="AH1246" s="62">
        <f>IF(SUM(Y692:Y699)=0,0,+(SUM(Y692:Y699)/AH1244))</f>
        <v>0.37142857142857144</v>
      </c>
      <c r="AI1246" s="74"/>
      <c r="AJ1246" s="74"/>
      <c r="AK1246" s="74"/>
    </row>
    <row r="1247" spans="1:37" ht="22.5" hidden="1" customHeight="1" x14ac:dyDescent="0.2">
      <c r="A1247" s="35"/>
      <c r="B1247" s="42"/>
      <c r="C1247" s="42"/>
      <c r="D1247" s="42"/>
      <c r="E1247" s="42"/>
      <c r="F1247" s="42"/>
      <c r="H1247" s="1"/>
      <c r="I1247" s="2"/>
      <c r="J1247" s="2"/>
      <c r="K1247" s="37"/>
      <c r="L1247" s="37"/>
      <c r="M1247" s="37"/>
      <c r="N1247" s="37"/>
      <c r="O1247" s="37"/>
      <c r="P1247" s="37"/>
      <c r="Q1247" s="37"/>
      <c r="R1247" s="37"/>
      <c r="S1247" s="37"/>
      <c r="T1247" s="18"/>
      <c r="U1247" s="70"/>
      <c r="V1247" s="37"/>
      <c r="W1247" s="37"/>
      <c r="X1247" s="37"/>
      <c r="Y1247" s="37"/>
      <c r="Z1247" s="37"/>
      <c r="AA1247" s="59"/>
      <c r="AB1247" s="37"/>
      <c r="AC1247" s="37"/>
      <c r="AD1247" s="37"/>
      <c r="AF1247" s="190" t="s">
        <v>1667</v>
      </c>
      <c r="AG1247" s="190"/>
      <c r="AH1247" s="67">
        <f>IF(SUM(X692:X699)=0,0,+(SUM(X692:X699)/AH1245))</f>
        <v>0.37142857142857144</v>
      </c>
      <c r="AI1247" s="74"/>
      <c r="AJ1247" s="74"/>
      <c r="AK1247" s="74"/>
    </row>
    <row r="1248" spans="1:37" ht="22.5" hidden="1" customHeight="1" x14ac:dyDescent="0.2">
      <c r="A1248" s="35"/>
      <c r="B1248" s="42"/>
      <c r="C1248" s="42"/>
      <c r="D1248" s="42"/>
      <c r="E1248" s="42"/>
      <c r="F1248" s="42"/>
      <c r="H1248" s="1"/>
      <c r="I1248" s="2"/>
      <c r="J1248" s="2"/>
      <c r="K1248" s="37"/>
      <c r="L1248" s="37"/>
      <c r="M1248" s="37"/>
      <c r="N1248" s="37"/>
      <c r="O1248" s="37"/>
      <c r="P1248" s="37"/>
      <c r="Q1248" s="37"/>
      <c r="R1248" s="37"/>
      <c r="S1248" s="37"/>
      <c r="T1248" s="18"/>
      <c r="U1248" s="70"/>
      <c r="V1248" s="37"/>
      <c r="W1248" s="37"/>
      <c r="X1248" s="37"/>
      <c r="Y1248" s="37"/>
      <c r="Z1248" s="37"/>
      <c r="AA1248" s="59"/>
      <c r="AB1248" s="37"/>
      <c r="AC1248" s="37"/>
      <c r="AD1248" s="37"/>
      <c r="AF1248" s="38"/>
      <c r="AG1248" s="38"/>
      <c r="AH1248" s="64"/>
      <c r="AI1248" s="74"/>
      <c r="AJ1248" s="74"/>
      <c r="AK1248" s="74"/>
    </row>
    <row r="1249" spans="1:37" ht="18.75" hidden="1" customHeight="1" x14ac:dyDescent="0.2">
      <c r="A1249" s="35"/>
      <c r="B1249" s="42"/>
      <c r="C1249" s="42"/>
      <c r="D1249" s="42"/>
      <c r="E1249" s="42"/>
      <c r="F1249" s="42"/>
      <c r="H1249" s="1"/>
      <c r="I1249" s="2"/>
      <c r="J1249" s="2"/>
      <c r="K1249" s="37"/>
      <c r="L1249" s="37"/>
      <c r="M1249" s="37"/>
      <c r="N1249" s="37"/>
      <c r="O1249" s="37"/>
      <c r="P1249" s="37"/>
      <c r="Q1249" s="37"/>
      <c r="R1249" s="37"/>
      <c r="S1249" s="37"/>
      <c r="T1249" s="18"/>
      <c r="U1249" s="70"/>
      <c r="V1249" s="37"/>
      <c r="W1249" s="37"/>
      <c r="X1249" s="37"/>
      <c r="Y1249" s="37"/>
      <c r="Z1249" s="37"/>
      <c r="AA1249" s="59"/>
      <c r="AB1249" s="37"/>
      <c r="AC1249" s="37"/>
      <c r="AD1249" s="37"/>
      <c r="AF1249" s="192" t="s">
        <v>794</v>
      </c>
      <c r="AG1249" s="192"/>
      <c r="AH1249" s="192"/>
      <c r="AI1249" s="74"/>
      <c r="AJ1249" s="74"/>
      <c r="AK1249" s="74"/>
    </row>
    <row r="1250" spans="1:37" ht="18" hidden="1" customHeight="1" x14ac:dyDescent="0.2">
      <c r="A1250" s="35"/>
      <c r="B1250" s="42"/>
      <c r="C1250" s="42"/>
      <c r="D1250" s="42"/>
      <c r="E1250" s="42"/>
      <c r="F1250" s="42"/>
      <c r="H1250" s="1"/>
      <c r="I1250" s="2"/>
      <c r="J1250" s="2"/>
      <c r="K1250" s="37"/>
      <c r="L1250" s="37"/>
      <c r="M1250" s="37"/>
      <c r="N1250" s="37"/>
      <c r="O1250" s="37"/>
      <c r="P1250" s="37"/>
      <c r="Q1250" s="37"/>
      <c r="R1250" s="37"/>
      <c r="S1250" s="37"/>
      <c r="T1250" s="18"/>
      <c r="U1250" s="70"/>
      <c r="V1250" s="37"/>
      <c r="W1250" s="37"/>
      <c r="X1250" s="37"/>
      <c r="Y1250" s="37"/>
      <c r="Z1250" s="37"/>
      <c r="AA1250" s="59"/>
      <c r="AB1250" s="37"/>
      <c r="AC1250" s="37"/>
      <c r="AD1250" s="37"/>
      <c r="AF1250" s="192"/>
      <c r="AG1250" s="192"/>
      <c r="AH1250" s="192"/>
      <c r="AI1250" s="74"/>
      <c r="AJ1250" s="74"/>
      <c r="AK1250" s="74"/>
    </row>
    <row r="1251" spans="1:37" ht="22.5" hidden="1" customHeight="1" x14ac:dyDescent="0.2">
      <c r="A1251" s="35"/>
      <c r="B1251" s="42"/>
      <c r="C1251" s="42"/>
      <c r="D1251" s="42"/>
      <c r="E1251" s="42"/>
      <c r="F1251" s="42"/>
      <c r="H1251" s="1"/>
      <c r="I1251" s="2"/>
      <c r="J1251" s="2"/>
      <c r="K1251" s="37"/>
      <c r="L1251" s="37"/>
      <c r="M1251" s="37"/>
      <c r="N1251" s="37"/>
      <c r="O1251" s="37"/>
      <c r="P1251" s="37"/>
      <c r="Q1251" s="37"/>
      <c r="R1251" s="37"/>
      <c r="S1251" s="37"/>
      <c r="T1251" s="18"/>
      <c r="U1251" s="70"/>
      <c r="V1251" s="37"/>
      <c r="W1251" s="37"/>
      <c r="X1251" s="37"/>
      <c r="Y1251" s="37"/>
      <c r="Z1251" s="37"/>
      <c r="AA1251" s="59"/>
      <c r="AB1251" s="37"/>
      <c r="AC1251" s="37"/>
      <c r="AD1251" s="37"/>
      <c r="AF1251" s="190" t="s">
        <v>1</v>
      </c>
      <c r="AG1251" s="190"/>
      <c r="AH1251" s="61">
        <f>SUM(Z700:Z701)</f>
        <v>7.7142857142857144</v>
      </c>
      <c r="AI1251" s="74"/>
      <c r="AJ1251" s="74"/>
      <c r="AK1251" s="74"/>
    </row>
    <row r="1252" spans="1:37" ht="22.5" hidden="1" customHeight="1" x14ac:dyDescent="0.2">
      <c r="A1252" s="35"/>
      <c r="B1252" s="42"/>
      <c r="C1252" s="42"/>
      <c r="D1252" s="42"/>
      <c r="E1252" s="42"/>
      <c r="F1252" s="42"/>
      <c r="H1252" s="1"/>
      <c r="I1252" s="2"/>
      <c r="J1252" s="2"/>
      <c r="K1252" s="37"/>
      <c r="L1252" s="37"/>
      <c r="M1252" s="37"/>
      <c r="N1252" s="37"/>
      <c r="O1252" s="37"/>
      <c r="P1252" s="37"/>
      <c r="Q1252" s="37"/>
      <c r="R1252" s="37"/>
      <c r="S1252" s="37"/>
      <c r="T1252" s="18"/>
      <c r="U1252" s="70"/>
      <c r="V1252" s="37"/>
      <c r="W1252" s="37"/>
      <c r="X1252" s="37"/>
      <c r="Y1252" s="37"/>
      <c r="Z1252" s="37"/>
      <c r="AA1252" s="59"/>
      <c r="AB1252" s="37"/>
      <c r="AC1252" s="37"/>
      <c r="AD1252" s="37"/>
      <c r="AF1252" s="190" t="s">
        <v>2</v>
      </c>
      <c r="AG1252" s="190"/>
      <c r="AH1252" s="61">
        <f>SUM(P700:P701)</f>
        <v>7.7142857142857144</v>
      </c>
      <c r="AI1252" s="74"/>
      <c r="AJ1252" s="74"/>
      <c r="AK1252" s="74"/>
    </row>
    <row r="1253" spans="1:37" ht="22.5" hidden="1" customHeight="1" x14ac:dyDescent="0.2">
      <c r="A1253" s="35"/>
      <c r="B1253" s="42"/>
      <c r="C1253" s="42"/>
      <c r="D1253" s="42"/>
      <c r="E1253" s="42"/>
      <c r="F1253" s="42"/>
      <c r="H1253" s="1"/>
      <c r="I1253" s="2"/>
      <c r="J1253" s="2"/>
      <c r="K1253" s="37"/>
      <c r="L1253" s="37"/>
      <c r="M1253" s="37"/>
      <c r="N1253" s="37"/>
      <c r="O1253" s="37"/>
      <c r="P1253" s="37"/>
      <c r="Q1253" s="37"/>
      <c r="R1253" s="37"/>
      <c r="S1253" s="37"/>
      <c r="T1253" s="18"/>
      <c r="U1253" s="70"/>
      <c r="V1253" s="37"/>
      <c r="W1253" s="37"/>
      <c r="X1253" s="37"/>
      <c r="Y1253" s="37"/>
      <c r="Z1253" s="37"/>
      <c r="AA1253" s="59"/>
      <c r="AB1253" s="37"/>
      <c r="AC1253" s="37"/>
      <c r="AD1253" s="37"/>
      <c r="AF1253" s="190" t="s">
        <v>3</v>
      </c>
      <c r="AG1253" s="190"/>
      <c r="AH1253" s="62">
        <f>IF(SUM(Y700:Y701)=0,0,+(SUM(Y700:Y701)/AH1251))</f>
        <v>0</v>
      </c>
      <c r="AI1253" s="74"/>
      <c r="AJ1253" s="74"/>
      <c r="AK1253" s="74"/>
    </row>
    <row r="1254" spans="1:37" ht="22.5" hidden="1" customHeight="1" x14ac:dyDescent="0.2">
      <c r="A1254" s="35"/>
      <c r="B1254" s="42"/>
      <c r="C1254" s="42"/>
      <c r="D1254" s="42"/>
      <c r="E1254" s="42"/>
      <c r="F1254" s="42"/>
      <c r="H1254" s="1"/>
      <c r="I1254" s="2"/>
      <c r="J1254" s="2"/>
      <c r="K1254" s="37"/>
      <c r="L1254" s="37"/>
      <c r="M1254" s="37"/>
      <c r="N1254" s="37"/>
      <c r="O1254" s="37"/>
      <c r="P1254" s="37"/>
      <c r="Q1254" s="37"/>
      <c r="R1254" s="37"/>
      <c r="S1254" s="37"/>
      <c r="T1254" s="18"/>
      <c r="U1254" s="70"/>
      <c r="V1254" s="37"/>
      <c r="W1254" s="37"/>
      <c r="X1254" s="37"/>
      <c r="Y1254" s="37"/>
      <c r="Z1254" s="37"/>
      <c r="AA1254" s="59"/>
      <c r="AB1254" s="37"/>
      <c r="AC1254" s="37"/>
      <c r="AD1254" s="37"/>
      <c r="AF1254" s="190" t="s">
        <v>1667</v>
      </c>
      <c r="AG1254" s="190"/>
      <c r="AH1254" s="67">
        <f>IF(SUM(X700:X701)=0,0,+(SUM(X700:X701)/AH1252))</f>
        <v>0</v>
      </c>
      <c r="AI1254" s="74"/>
      <c r="AJ1254" s="74"/>
      <c r="AK1254" s="74"/>
    </row>
    <row r="1255" spans="1:37" ht="22.5" hidden="1" customHeight="1" x14ac:dyDescent="0.2">
      <c r="A1255" s="35"/>
      <c r="B1255" s="42"/>
      <c r="C1255" s="42"/>
      <c r="D1255" s="42"/>
      <c r="E1255" s="42"/>
      <c r="F1255" s="42"/>
      <c r="H1255" s="1"/>
      <c r="I1255" s="2"/>
      <c r="J1255" s="2"/>
      <c r="K1255" s="37"/>
      <c r="L1255" s="37"/>
      <c r="M1255" s="37"/>
      <c r="N1255" s="37"/>
      <c r="O1255" s="37"/>
      <c r="P1255" s="37"/>
      <c r="Q1255" s="37"/>
      <c r="R1255" s="37"/>
      <c r="S1255" s="37"/>
      <c r="T1255" s="18"/>
      <c r="U1255" s="70"/>
      <c r="V1255" s="37"/>
      <c r="W1255" s="37"/>
      <c r="X1255" s="37"/>
      <c r="Y1255" s="37"/>
      <c r="Z1255" s="37"/>
      <c r="AA1255" s="59"/>
      <c r="AB1255" s="37"/>
      <c r="AC1255" s="37"/>
      <c r="AD1255" s="37"/>
      <c r="AF1255" s="38"/>
      <c r="AG1255" s="38"/>
      <c r="AH1255" s="64"/>
      <c r="AI1255" s="74"/>
      <c r="AJ1255" s="74"/>
      <c r="AK1255" s="74"/>
    </row>
    <row r="1256" spans="1:37" ht="13.5" hidden="1" thickBot="1" x14ac:dyDescent="0.25">
      <c r="A1256" s="35"/>
      <c r="B1256" s="42"/>
      <c r="C1256" s="42"/>
      <c r="D1256" s="42"/>
      <c r="E1256" s="42"/>
      <c r="F1256" s="42"/>
      <c r="H1256" s="1"/>
      <c r="I1256" s="2"/>
      <c r="J1256" s="2"/>
      <c r="K1256" s="37"/>
      <c r="L1256" s="37"/>
      <c r="M1256" s="37"/>
      <c r="N1256" s="37"/>
      <c r="O1256" s="37"/>
      <c r="P1256" s="37"/>
      <c r="Q1256" s="37"/>
      <c r="R1256" s="37"/>
      <c r="S1256" s="37"/>
      <c r="T1256" s="18"/>
      <c r="U1256" s="70"/>
      <c r="V1256" s="37"/>
      <c r="W1256" s="37"/>
      <c r="X1256" s="37"/>
      <c r="Y1256" s="37"/>
      <c r="Z1256" s="37"/>
      <c r="AA1256" s="59"/>
      <c r="AB1256" s="37"/>
      <c r="AC1256" s="37"/>
      <c r="AD1256" s="37"/>
      <c r="AF1256" s="192" t="s">
        <v>706</v>
      </c>
      <c r="AG1256" s="192"/>
      <c r="AH1256" s="192"/>
      <c r="AI1256" s="74"/>
      <c r="AJ1256" s="74"/>
      <c r="AK1256" s="74"/>
    </row>
    <row r="1257" spans="1:37" ht="13.5" hidden="1" thickBot="1" x14ac:dyDescent="0.25">
      <c r="A1257" s="35"/>
      <c r="B1257" s="42"/>
      <c r="C1257" s="42"/>
      <c r="D1257" s="42"/>
      <c r="E1257" s="42"/>
      <c r="F1257" s="42"/>
      <c r="H1257" s="1"/>
      <c r="I1257" s="2"/>
      <c r="J1257" s="2"/>
      <c r="K1257" s="37"/>
      <c r="L1257" s="37"/>
      <c r="M1257" s="37"/>
      <c r="N1257" s="37"/>
      <c r="O1257" s="37"/>
      <c r="P1257" s="37"/>
      <c r="Q1257" s="37"/>
      <c r="R1257" s="37"/>
      <c r="S1257" s="37"/>
      <c r="T1257" s="18"/>
      <c r="U1257" s="70"/>
      <c r="V1257" s="37"/>
      <c r="W1257" s="37"/>
      <c r="X1257" s="37"/>
      <c r="Y1257" s="37"/>
      <c r="Z1257" s="37"/>
      <c r="AA1257" s="59"/>
      <c r="AB1257" s="37"/>
      <c r="AC1257" s="37"/>
      <c r="AD1257" s="37"/>
      <c r="AF1257" s="192"/>
      <c r="AG1257" s="192"/>
      <c r="AH1257" s="192"/>
      <c r="AI1257" s="74"/>
      <c r="AJ1257" s="74"/>
      <c r="AK1257" s="74"/>
    </row>
    <row r="1258" spans="1:37" ht="22.5" hidden="1" customHeight="1" x14ac:dyDescent="0.2">
      <c r="A1258" s="35"/>
      <c r="B1258" s="42"/>
      <c r="C1258" s="42"/>
      <c r="D1258" s="42"/>
      <c r="E1258" s="42"/>
      <c r="F1258" s="42"/>
      <c r="H1258" s="1"/>
      <c r="I1258" s="2"/>
      <c r="J1258" s="2"/>
      <c r="K1258" s="37"/>
      <c r="L1258" s="37"/>
      <c r="M1258" s="37"/>
      <c r="N1258" s="37"/>
      <c r="O1258" s="37"/>
      <c r="P1258" s="37"/>
      <c r="Q1258" s="37"/>
      <c r="R1258" s="37"/>
      <c r="S1258" s="37"/>
      <c r="T1258" s="18"/>
      <c r="U1258" s="70"/>
      <c r="V1258" s="37"/>
      <c r="W1258" s="37"/>
      <c r="X1258" s="37"/>
      <c r="Y1258" s="37"/>
      <c r="Z1258" s="37"/>
      <c r="AA1258" s="59"/>
      <c r="AB1258" s="37"/>
      <c r="AC1258" s="37"/>
      <c r="AD1258" s="37"/>
      <c r="AF1258" s="190" t="s">
        <v>1</v>
      </c>
      <c r="AG1258" s="190"/>
      <c r="AH1258" s="61">
        <f>SUM(Z702:Z703)</f>
        <v>7.7142857142857144</v>
      </c>
      <c r="AI1258" s="74"/>
      <c r="AJ1258" s="74"/>
      <c r="AK1258" s="74"/>
    </row>
    <row r="1259" spans="1:37" ht="22.5" hidden="1" customHeight="1" x14ac:dyDescent="0.2">
      <c r="A1259" s="35"/>
      <c r="B1259" s="42"/>
      <c r="C1259" s="42"/>
      <c r="D1259" s="42"/>
      <c r="E1259" s="42"/>
      <c r="F1259" s="42"/>
      <c r="H1259" s="1"/>
      <c r="I1259" s="2"/>
      <c r="J1259" s="2"/>
      <c r="K1259" s="37"/>
      <c r="L1259" s="37"/>
      <c r="M1259" s="37"/>
      <c r="N1259" s="37"/>
      <c r="O1259" s="37"/>
      <c r="P1259" s="37"/>
      <c r="Q1259" s="37"/>
      <c r="R1259" s="37"/>
      <c r="S1259" s="37"/>
      <c r="T1259" s="18"/>
      <c r="U1259" s="70"/>
      <c r="V1259" s="37"/>
      <c r="W1259" s="37"/>
      <c r="X1259" s="37"/>
      <c r="Y1259" s="37"/>
      <c r="Z1259" s="37"/>
      <c r="AA1259" s="59"/>
      <c r="AB1259" s="37"/>
      <c r="AC1259" s="37"/>
      <c r="AD1259" s="37"/>
      <c r="AF1259" s="190" t="s">
        <v>2</v>
      </c>
      <c r="AG1259" s="190"/>
      <c r="AH1259" s="61">
        <f>SUM(P702:P703)</f>
        <v>7.7142857142857144</v>
      </c>
      <c r="AI1259" s="74"/>
      <c r="AJ1259" s="74"/>
      <c r="AK1259" s="74"/>
    </row>
    <row r="1260" spans="1:37" ht="22.5" hidden="1" customHeight="1" x14ac:dyDescent="0.2">
      <c r="A1260" s="35"/>
      <c r="B1260" s="42"/>
      <c r="C1260" s="42"/>
      <c r="D1260" s="42"/>
      <c r="E1260" s="42"/>
      <c r="F1260" s="42"/>
      <c r="H1260" s="1"/>
      <c r="I1260" s="2"/>
      <c r="J1260" s="2"/>
      <c r="K1260" s="37"/>
      <c r="L1260" s="37"/>
      <c r="M1260" s="37"/>
      <c r="N1260" s="37"/>
      <c r="O1260" s="37"/>
      <c r="P1260" s="37"/>
      <c r="Q1260" s="37"/>
      <c r="R1260" s="37"/>
      <c r="S1260" s="37"/>
      <c r="T1260" s="18"/>
      <c r="U1260" s="70"/>
      <c r="V1260" s="37"/>
      <c r="W1260" s="37"/>
      <c r="X1260" s="37"/>
      <c r="Y1260" s="37"/>
      <c r="Z1260" s="37"/>
      <c r="AA1260" s="59"/>
      <c r="AB1260" s="37"/>
      <c r="AC1260" s="37"/>
      <c r="AD1260" s="37"/>
      <c r="AF1260" s="190" t="s">
        <v>3</v>
      </c>
      <c r="AG1260" s="190"/>
      <c r="AH1260" s="62">
        <f>IF(SUM(Y702:Y703)=0,0,+(SUM(Y702:Y703)/AH1258))</f>
        <v>0</v>
      </c>
      <c r="AI1260" s="74"/>
      <c r="AJ1260" s="74"/>
      <c r="AK1260" s="74"/>
    </row>
    <row r="1261" spans="1:37" ht="22.5" hidden="1" customHeight="1" x14ac:dyDescent="0.2">
      <c r="A1261" s="35"/>
      <c r="B1261" s="42"/>
      <c r="C1261" s="42"/>
      <c r="D1261" s="42"/>
      <c r="E1261" s="42"/>
      <c r="F1261" s="42"/>
      <c r="H1261" s="1"/>
      <c r="I1261" s="2"/>
      <c r="J1261" s="2"/>
      <c r="K1261" s="37"/>
      <c r="L1261" s="37"/>
      <c r="M1261" s="37"/>
      <c r="N1261" s="37"/>
      <c r="O1261" s="37"/>
      <c r="P1261" s="37"/>
      <c r="Q1261" s="37"/>
      <c r="R1261" s="37"/>
      <c r="S1261" s="37"/>
      <c r="T1261" s="18"/>
      <c r="U1261" s="70"/>
      <c r="V1261" s="37"/>
      <c r="W1261" s="37"/>
      <c r="X1261" s="37"/>
      <c r="Y1261" s="37"/>
      <c r="Z1261" s="37"/>
      <c r="AA1261" s="59"/>
      <c r="AB1261" s="37"/>
      <c r="AC1261" s="37"/>
      <c r="AD1261" s="37"/>
      <c r="AF1261" s="190" t="s">
        <v>1667</v>
      </c>
      <c r="AG1261" s="190"/>
      <c r="AH1261" s="67">
        <f>IF(SUM(X702:X703)=0,0,+(SUM(X702:X703)/AH1259))</f>
        <v>0</v>
      </c>
      <c r="AI1261" s="74"/>
      <c r="AJ1261" s="74"/>
      <c r="AK1261" s="74"/>
    </row>
    <row r="1262" spans="1:37" hidden="1" x14ac:dyDescent="0.2">
      <c r="A1262" s="35"/>
      <c r="B1262" s="42"/>
      <c r="C1262" s="42"/>
      <c r="D1262" s="42"/>
      <c r="E1262" s="42"/>
      <c r="F1262" s="42"/>
      <c r="H1262" s="1"/>
      <c r="I1262" s="2"/>
      <c r="J1262" s="2"/>
      <c r="K1262" s="37"/>
      <c r="L1262" s="37"/>
      <c r="M1262" s="37"/>
      <c r="N1262" s="37"/>
      <c r="O1262" s="37"/>
      <c r="P1262" s="37"/>
      <c r="Q1262" s="37"/>
      <c r="R1262" s="37"/>
      <c r="S1262" s="37"/>
      <c r="T1262" s="18"/>
      <c r="U1262" s="70"/>
      <c r="V1262" s="37"/>
      <c r="W1262" s="37"/>
      <c r="X1262" s="37"/>
      <c r="Y1262" s="37"/>
      <c r="Z1262" s="37"/>
      <c r="AA1262" s="59"/>
      <c r="AB1262" s="37"/>
      <c r="AC1262" s="37"/>
      <c r="AD1262" s="37"/>
      <c r="AF1262" s="38"/>
      <c r="AG1262" s="38"/>
      <c r="AH1262" s="64"/>
      <c r="AI1262" s="74"/>
      <c r="AJ1262" s="74"/>
      <c r="AK1262" s="74"/>
    </row>
    <row r="1263" spans="1:37" ht="13.5" hidden="1" thickBot="1" x14ac:dyDescent="0.25">
      <c r="A1263" s="35"/>
      <c r="B1263" s="42"/>
      <c r="C1263" s="42"/>
      <c r="D1263" s="42"/>
      <c r="E1263" s="42"/>
      <c r="F1263" s="42"/>
      <c r="H1263" s="1"/>
      <c r="I1263" s="2"/>
      <c r="J1263" s="2"/>
      <c r="K1263" s="37"/>
      <c r="L1263" s="37"/>
      <c r="M1263" s="37"/>
      <c r="N1263" s="37"/>
      <c r="O1263" s="37"/>
      <c r="P1263" s="37"/>
      <c r="Q1263" s="37"/>
      <c r="R1263" s="37"/>
      <c r="S1263" s="37"/>
      <c r="T1263" s="18"/>
      <c r="U1263" s="70"/>
      <c r="V1263" s="37"/>
      <c r="W1263" s="37"/>
      <c r="X1263" s="37"/>
      <c r="Y1263" s="37"/>
      <c r="Z1263" s="37"/>
      <c r="AA1263" s="59"/>
      <c r="AB1263" s="37"/>
      <c r="AC1263" s="37"/>
      <c r="AD1263" s="37"/>
      <c r="AF1263" s="192" t="s">
        <v>701</v>
      </c>
      <c r="AG1263" s="192"/>
      <c r="AH1263" s="192"/>
      <c r="AI1263" s="74"/>
      <c r="AJ1263" s="74"/>
      <c r="AK1263" s="74"/>
    </row>
    <row r="1264" spans="1:37" ht="13.5" hidden="1" thickBot="1" x14ac:dyDescent="0.25">
      <c r="A1264" s="35"/>
      <c r="B1264" s="42"/>
      <c r="C1264" s="42"/>
      <c r="D1264" s="42"/>
      <c r="E1264" s="42"/>
      <c r="F1264" s="42"/>
      <c r="H1264" s="1"/>
      <c r="I1264" s="2"/>
      <c r="J1264" s="2"/>
      <c r="K1264" s="37"/>
      <c r="L1264" s="37"/>
      <c r="M1264" s="37"/>
      <c r="N1264" s="37"/>
      <c r="O1264" s="37"/>
      <c r="P1264" s="37"/>
      <c r="Q1264" s="37"/>
      <c r="R1264" s="37"/>
      <c r="S1264" s="37"/>
      <c r="T1264" s="18"/>
      <c r="U1264" s="70"/>
      <c r="V1264" s="37"/>
      <c r="W1264" s="37"/>
      <c r="X1264" s="37"/>
      <c r="Y1264" s="37"/>
      <c r="Z1264" s="37"/>
      <c r="AA1264" s="59"/>
      <c r="AB1264" s="37"/>
      <c r="AC1264" s="37"/>
      <c r="AD1264" s="37"/>
      <c r="AF1264" s="192"/>
      <c r="AG1264" s="192"/>
      <c r="AH1264" s="192"/>
      <c r="AI1264" s="74"/>
      <c r="AJ1264" s="74"/>
      <c r="AK1264" s="74"/>
    </row>
    <row r="1265" spans="1:37" ht="22.5" hidden="1" customHeight="1" x14ac:dyDescent="0.2">
      <c r="A1265" s="35"/>
      <c r="B1265" s="42"/>
      <c r="C1265" s="42"/>
      <c r="D1265" s="42"/>
      <c r="E1265" s="42"/>
      <c r="F1265" s="42"/>
      <c r="H1265" s="1"/>
      <c r="I1265" s="2"/>
      <c r="J1265" s="2"/>
      <c r="K1265" s="37"/>
      <c r="L1265" s="37"/>
      <c r="M1265" s="37"/>
      <c r="N1265" s="37"/>
      <c r="O1265" s="37"/>
      <c r="P1265" s="37"/>
      <c r="Q1265" s="37"/>
      <c r="R1265" s="37"/>
      <c r="S1265" s="37"/>
      <c r="T1265" s="18"/>
      <c r="U1265" s="70"/>
      <c r="V1265" s="37"/>
      <c r="W1265" s="37"/>
      <c r="X1265" s="37"/>
      <c r="Y1265" s="37"/>
      <c r="Z1265" s="37"/>
      <c r="AA1265" s="59"/>
      <c r="AB1265" s="37"/>
      <c r="AC1265" s="37"/>
      <c r="AD1265" s="37"/>
      <c r="AF1265" s="190" t="s">
        <v>1</v>
      </c>
      <c r="AG1265" s="190"/>
      <c r="AH1265" s="61">
        <f>SUM(Z704:Z740)</f>
        <v>392.28571428571422</v>
      </c>
      <c r="AI1265" s="74"/>
      <c r="AJ1265" s="74"/>
      <c r="AK1265" s="74"/>
    </row>
    <row r="1266" spans="1:37" ht="22.5" hidden="1" customHeight="1" x14ac:dyDescent="0.2">
      <c r="A1266" s="35"/>
      <c r="B1266" s="42"/>
      <c r="C1266" s="42"/>
      <c r="D1266" s="42"/>
      <c r="E1266" s="42"/>
      <c r="F1266" s="42"/>
      <c r="H1266" s="1"/>
      <c r="I1266" s="2"/>
      <c r="J1266" s="2"/>
      <c r="K1266" s="37"/>
      <c r="L1266" s="37"/>
      <c r="M1266" s="37"/>
      <c r="N1266" s="37"/>
      <c r="O1266" s="37"/>
      <c r="P1266" s="37"/>
      <c r="Q1266" s="37"/>
      <c r="R1266" s="37"/>
      <c r="S1266" s="37"/>
      <c r="T1266" s="18"/>
      <c r="U1266" s="70"/>
      <c r="V1266" s="37"/>
      <c r="W1266" s="37"/>
      <c r="X1266" s="37"/>
      <c r="Y1266" s="37"/>
      <c r="Z1266" s="37"/>
      <c r="AA1266" s="59"/>
      <c r="AB1266" s="37"/>
      <c r="AC1266" s="37"/>
      <c r="AD1266" s="37"/>
      <c r="AF1266" s="190" t="s">
        <v>2</v>
      </c>
      <c r="AG1266" s="190"/>
      <c r="AH1266" s="61">
        <f>SUM(P704:P740)</f>
        <v>734.28571428571422</v>
      </c>
      <c r="AI1266" s="74"/>
      <c r="AJ1266" s="74"/>
      <c r="AK1266" s="74"/>
    </row>
    <row r="1267" spans="1:37" ht="22.5" hidden="1" customHeight="1" x14ac:dyDescent="0.2">
      <c r="A1267" s="35"/>
      <c r="B1267" s="42"/>
      <c r="C1267" s="42"/>
      <c r="D1267" s="42"/>
      <c r="E1267" s="42"/>
      <c r="F1267" s="42"/>
      <c r="H1267" s="1"/>
      <c r="I1267" s="2"/>
      <c r="J1267" s="2"/>
      <c r="K1267" s="37"/>
      <c r="L1267" s="37"/>
      <c r="M1267" s="37"/>
      <c r="N1267" s="37"/>
      <c r="O1267" s="37"/>
      <c r="P1267" s="37"/>
      <c r="Q1267" s="37"/>
      <c r="R1267" s="37"/>
      <c r="S1267" s="37"/>
      <c r="T1267" s="18"/>
      <c r="U1267" s="70"/>
      <c r="V1267" s="37"/>
      <c r="W1267" s="37"/>
      <c r="X1267" s="37"/>
      <c r="Y1267" s="37"/>
      <c r="Z1267" s="37"/>
      <c r="AA1267" s="59"/>
      <c r="AB1267" s="37"/>
      <c r="AC1267" s="37"/>
      <c r="AD1267" s="37"/>
      <c r="AF1267" s="190" t="s">
        <v>3</v>
      </c>
      <c r="AG1267" s="190"/>
      <c r="AH1267" s="62">
        <f>IF(SUM(Y704:Y740)=0,0,+(SUM(Y704:Y740)/AH1265))</f>
        <v>0.79533867443554274</v>
      </c>
      <c r="AI1267" s="74"/>
      <c r="AJ1267" s="74"/>
      <c r="AK1267" s="74"/>
    </row>
    <row r="1268" spans="1:37" ht="22.5" hidden="1" customHeight="1" x14ac:dyDescent="0.2">
      <c r="A1268" s="35"/>
      <c r="B1268" s="42"/>
      <c r="C1268" s="42"/>
      <c r="D1268" s="42"/>
      <c r="E1268" s="42"/>
      <c r="F1268" s="42"/>
      <c r="H1268" s="1"/>
      <c r="I1268" s="2"/>
      <c r="J1268" s="2"/>
      <c r="K1268" s="37"/>
      <c r="L1268" s="37"/>
      <c r="M1268" s="37"/>
      <c r="N1268" s="37"/>
      <c r="O1268" s="37"/>
      <c r="P1268" s="37"/>
      <c r="Q1268" s="37"/>
      <c r="R1268" s="37"/>
      <c r="S1268" s="37"/>
      <c r="T1268" s="18"/>
      <c r="U1268" s="70"/>
      <c r="V1268" s="37"/>
      <c r="W1268" s="37"/>
      <c r="X1268" s="37"/>
      <c r="Y1268" s="37"/>
      <c r="Z1268" s="37"/>
      <c r="AA1268" s="59"/>
      <c r="AB1268" s="37"/>
      <c r="AC1268" s="37"/>
      <c r="AD1268" s="37"/>
      <c r="AF1268" s="190" t="s">
        <v>1667</v>
      </c>
      <c r="AG1268" s="190"/>
      <c r="AH1268" s="67">
        <f>IF(SUM(X704:X740)=0,0,+(SUM(X704:X740)/AH1266))</f>
        <v>0.42490272373540861</v>
      </c>
      <c r="AI1268" s="74"/>
      <c r="AJ1268" s="74"/>
      <c r="AK1268" s="74"/>
    </row>
    <row r="1269" spans="1:37" hidden="1" x14ac:dyDescent="0.2">
      <c r="A1269" s="35"/>
      <c r="B1269" s="42"/>
      <c r="C1269" s="42"/>
      <c r="D1269" s="42"/>
      <c r="E1269" s="42"/>
      <c r="F1269" s="42"/>
      <c r="H1269" s="1"/>
      <c r="I1269" s="2"/>
      <c r="J1269" s="2"/>
      <c r="K1269" s="37"/>
      <c r="L1269" s="37"/>
      <c r="M1269" s="37"/>
      <c r="N1269" s="37"/>
      <c r="O1269" s="37"/>
      <c r="P1269" s="37"/>
      <c r="Q1269" s="37"/>
      <c r="R1269" s="37"/>
      <c r="S1269" s="37"/>
      <c r="T1269" s="18"/>
      <c r="U1269" s="70"/>
      <c r="V1269" s="37"/>
      <c r="W1269" s="37"/>
      <c r="X1269" s="37"/>
      <c r="Y1269" s="37"/>
      <c r="Z1269" s="37"/>
      <c r="AA1269" s="59"/>
      <c r="AB1269" s="37"/>
      <c r="AC1269" s="37"/>
      <c r="AD1269" s="37"/>
      <c r="AF1269" s="38"/>
      <c r="AG1269" s="38"/>
      <c r="AH1269" s="64"/>
      <c r="AI1269" s="74"/>
      <c r="AJ1269" s="74"/>
      <c r="AK1269" s="74"/>
    </row>
    <row r="1270" spans="1:37" ht="13.5" hidden="1" thickBot="1" x14ac:dyDescent="0.25">
      <c r="A1270" s="35"/>
      <c r="B1270" s="42"/>
      <c r="C1270" s="42"/>
      <c r="D1270" s="42"/>
      <c r="E1270" s="42"/>
      <c r="F1270" s="42"/>
      <c r="H1270" s="1"/>
      <c r="I1270" s="2"/>
      <c r="J1270" s="2"/>
      <c r="K1270" s="37"/>
      <c r="L1270" s="37"/>
      <c r="M1270" s="37"/>
      <c r="N1270" s="37"/>
      <c r="O1270" s="37"/>
      <c r="P1270" s="37"/>
      <c r="Q1270" s="37"/>
      <c r="R1270" s="37"/>
      <c r="S1270" s="37"/>
      <c r="T1270" s="18"/>
      <c r="U1270" s="70"/>
      <c r="V1270" s="37"/>
      <c r="W1270" s="37"/>
      <c r="X1270" s="37"/>
      <c r="Y1270" s="37"/>
      <c r="Z1270" s="37"/>
      <c r="AA1270" s="59"/>
      <c r="AB1270" s="37"/>
      <c r="AC1270" s="37"/>
      <c r="AD1270" s="37"/>
      <c r="AF1270" s="192" t="s">
        <v>655</v>
      </c>
      <c r="AG1270" s="192"/>
      <c r="AH1270" s="192"/>
      <c r="AI1270" s="74"/>
      <c r="AJ1270" s="74"/>
      <c r="AK1270" s="74"/>
    </row>
    <row r="1271" spans="1:37" ht="13.5" hidden="1" thickBot="1" x14ac:dyDescent="0.25">
      <c r="A1271" s="35"/>
      <c r="B1271" s="42"/>
      <c r="C1271" s="42"/>
      <c r="D1271" s="42"/>
      <c r="E1271" s="42"/>
      <c r="F1271" s="42"/>
      <c r="H1271" s="1"/>
      <c r="I1271" s="2"/>
      <c r="J1271" s="2"/>
      <c r="K1271" s="37"/>
      <c r="L1271" s="37"/>
      <c r="M1271" s="37"/>
      <c r="N1271" s="37"/>
      <c r="O1271" s="37"/>
      <c r="P1271" s="37"/>
      <c r="Q1271" s="37"/>
      <c r="R1271" s="37"/>
      <c r="S1271" s="37"/>
      <c r="T1271" s="18"/>
      <c r="U1271" s="70"/>
      <c r="V1271" s="37"/>
      <c r="W1271" s="37"/>
      <c r="X1271" s="37"/>
      <c r="Y1271" s="37"/>
      <c r="Z1271" s="37"/>
      <c r="AA1271" s="59"/>
      <c r="AB1271" s="37"/>
      <c r="AC1271" s="37"/>
      <c r="AD1271" s="37"/>
      <c r="AF1271" s="192"/>
      <c r="AG1271" s="192"/>
      <c r="AH1271" s="192"/>
      <c r="AI1271" s="74"/>
      <c r="AJ1271" s="74"/>
      <c r="AK1271" s="74"/>
    </row>
    <row r="1272" spans="1:37" ht="22.5" hidden="1" customHeight="1" x14ac:dyDescent="0.2">
      <c r="A1272" s="35"/>
      <c r="B1272" s="42"/>
      <c r="C1272" s="42"/>
      <c r="D1272" s="42"/>
      <c r="E1272" s="42"/>
      <c r="F1272" s="42"/>
      <c r="H1272" s="1"/>
      <c r="I1272" s="2"/>
      <c r="J1272" s="2"/>
      <c r="K1272" s="37"/>
      <c r="L1272" s="37"/>
      <c r="M1272" s="37"/>
      <c r="N1272" s="37"/>
      <c r="O1272" s="37"/>
      <c r="P1272" s="37"/>
      <c r="Q1272" s="37"/>
      <c r="R1272" s="37"/>
      <c r="S1272" s="37"/>
      <c r="T1272" s="18"/>
      <c r="U1272" s="70"/>
      <c r="V1272" s="37"/>
      <c r="W1272" s="37"/>
      <c r="X1272" s="37"/>
      <c r="Y1272" s="37"/>
      <c r="Z1272" s="37"/>
      <c r="AA1272" s="59"/>
      <c r="AB1272" s="37"/>
      <c r="AC1272" s="37"/>
      <c r="AD1272" s="37"/>
      <c r="AF1272" s="190" t="s">
        <v>1</v>
      </c>
      <c r="AG1272" s="190"/>
      <c r="AH1272" s="61">
        <f>SUM(Z741:Z744)</f>
        <v>20.428571428571431</v>
      </c>
      <c r="AI1272" s="74"/>
      <c r="AJ1272" s="74"/>
      <c r="AK1272" s="74"/>
    </row>
    <row r="1273" spans="1:37" ht="22.5" hidden="1" customHeight="1" x14ac:dyDescent="0.2">
      <c r="A1273" s="35"/>
      <c r="B1273" s="42"/>
      <c r="C1273" s="42"/>
      <c r="D1273" s="42"/>
      <c r="E1273" s="42"/>
      <c r="F1273" s="42"/>
      <c r="H1273" s="1"/>
      <c r="I1273" s="2"/>
      <c r="J1273" s="2"/>
      <c r="K1273" s="37"/>
      <c r="L1273" s="37"/>
      <c r="M1273" s="37"/>
      <c r="N1273" s="37"/>
      <c r="O1273" s="37"/>
      <c r="P1273" s="37"/>
      <c r="Q1273" s="37"/>
      <c r="R1273" s="37"/>
      <c r="S1273" s="37"/>
      <c r="T1273" s="18"/>
      <c r="U1273" s="70"/>
      <c r="V1273" s="37"/>
      <c r="W1273" s="37"/>
      <c r="X1273" s="37"/>
      <c r="Y1273" s="37"/>
      <c r="Z1273" s="37"/>
      <c r="AA1273" s="59"/>
      <c r="AB1273" s="37"/>
      <c r="AC1273" s="37"/>
      <c r="AD1273" s="37"/>
      <c r="AF1273" s="190" t="s">
        <v>2</v>
      </c>
      <c r="AG1273" s="190"/>
      <c r="AH1273" s="61">
        <f>SUM(P741:P744)</f>
        <v>37</v>
      </c>
      <c r="AI1273" s="74"/>
      <c r="AJ1273" s="74"/>
      <c r="AK1273" s="74"/>
    </row>
    <row r="1274" spans="1:37" ht="22.5" hidden="1" customHeight="1" x14ac:dyDescent="0.2">
      <c r="A1274" s="35"/>
      <c r="B1274" s="42"/>
      <c r="C1274" s="42"/>
      <c r="D1274" s="42"/>
      <c r="E1274" s="42"/>
      <c r="F1274" s="42"/>
      <c r="H1274" s="1"/>
      <c r="I1274" s="2"/>
      <c r="J1274" s="2"/>
      <c r="K1274" s="37"/>
      <c r="L1274" s="37"/>
      <c r="M1274" s="37"/>
      <c r="N1274" s="37"/>
      <c r="O1274" s="37"/>
      <c r="P1274" s="37"/>
      <c r="Q1274" s="37"/>
      <c r="R1274" s="37"/>
      <c r="S1274" s="37"/>
      <c r="T1274" s="18"/>
      <c r="U1274" s="70"/>
      <c r="V1274" s="37"/>
      <c r="W1274" s="37"/>
      <c r="X1274" s="37"/>
      <c r="Y1274" s="37"/>
      <c r="Z1274" s="37"/>
      <c r="AA1274" s="59"/>
      <c r="AB1274" s="37"/>
      <c r="AC1274" s="37"/>
      <c r="AD1274" s="37"/>
      <c r="AF1274" s="190" t="s">
        <v>3</v>
      </c>
      <c r="AG1274" s="190"/>
      <c r="AH1274" s="62">
        <f>IF(SUM(Y741:Y744)=0,0,+(SUM(Y741:Y744)/AH1272))</f>
        <v>0</v>
      </c>
      <c r="AI1274" s="74"/>
      <c r="AJ1274" s="74"/>
      <c r="AK1274" s="74"/>
    </row>
    <row r="1275" spans="1:37" ht="22.5" hidden="1" customHeight="1" x14ac:dyDescent="0.2">
      <c r="A1275" s="35"/>
      <c r="B1275" s="42"/>
      <c r="C1275" s="42"/>
      <c r="D1275" s="42"/>
      <c r="E1275" s="42"/>
      <c r="F1275" s="42"/>
      <c r="H1275" s="1"/>
      <c r="I1275" s="2"/>
      <c r="J1275" s="2"/>
      <c r="K1275" s="37"/>
      <c r="L1275" s="37"/>
      <c r="M1275" s="37"/>
      <c r="N1275" s="37"/>
      <c r="O1275" s="37"/>
      <c r="P1275" s="37"/>
      <c r="Q1275" s="37"/>
      <c r="R1275" s="37"/>
      <c r="S1275" s="37"/>
      <c r="T1275" s="18"/>
      <c r="U1275" s="70"/>
      <c r="V1275" s="37"/>
      <c r="W1275" s="37"/>
      <c r="X1275" s="37"/>
      <c r="Y1275" s="37"/>
      <c r="Z1275" s="37"/>
      <c r="AA1275" s="59"/>
      <c r="AB1275" s="37"/>
      <c r="AC1275" s="37"/>
      <c r="AD1275" s="37"/>
      <c r="AF1275" s="190" t="s">
        <v>1667</v>
      </c>
      <c r="AG1275" s="190"/>
      <c r="AH1275" s="67">
        <f>IF(SUM(X741:X744)=0,0,+(SUM(X741:X744)/AH1273))</f>
        <v>0</v>
      </c>
      <c r="AI1275" s="74"/>
      <c r="AJ1275" s="74"/>
      <c r="AK1275" s="74"/>
    </row>
    <row r="1276" spans="1:37" hidden="1" x14ac:dyDescent="0.2">
      <c r="A1276" s="35"/>
      <c r="B1276" s="42"/>
      <c r="C1276" s="42"/>
      <c r="D1276" s="42"/>
      <c r="E1276" s="42"/>
      <c r="F1276" s="42"/>
      <c r="H1276" s="1"/>
      <c r="I1276" s="2"/>
      <c r="J1276" s="2"/>
      <c r="K1276" s="37"/>
      <c r="L1276" s="37"/>
      <c r="M1276" s="37"/>
      <c r="N1276" s="37"/>
      <c r="O1276" s="37"/>
      <c r="P1276" s="37"/>
      <c r="Q1276" s="37"/>
      <c r="R1276" s="37"/>
      <c r="S1276" s="37"/>
      <c r="T1276" s="18"/>
      <c r="U1276" s="70"/>
      <c r="V1276" s="37"/>
      <c r="W1276" s="37"/>
      <c r="X1276" s="37"/>
      <c r="Y1276" s="37"/>
      <c r="Z1276" s="37"/>
      <c r="AA1276" s="59"/>
      <c r="AB1276" s="37"/>
      <c r="AC1276" s="37"/>
      <c r="AD1276" s="37"/>
      <c r="AF1276" s="38"/>
      <c r="AG1276" s="38"/>
      <c r="AH1276" s="64"/>
      <c r="AI1276" s="74"/>
      <c r="AJ1276" s="74"/>
      <c r="AK1276" s="74"/>
    </row>
    <row r="1277" spans="1:37" ht="13.5" hidden="1" thickBot="1" x14ac:dyDescent="0.25">
      <c r="A1277" s="35"/>
      <c r="B1277" s="42"/>
      <c r="C1277" s="42"/>
      <c r="D1277" s="42"/>
      <c r="E1277" s="42"/>
      <c r="F1277" s="42"/>
      <c r="H1277" s="1"/>
      <c r="I1277" s="2"/>
      <c r="J1277" s="2"/>
      <c r="K1277" s="37"/>
      <c r="L1277" s="37"/>
      <c r="M1277" s="37"/>
      <c r="N1277" s="37"/>
      <c r="O1277" s="37"/>
      <c r="P1277" s="37"/>
      <c r="Q1277" s="37"/>
      <c r="R1277" s="37"/>
      <c r="S1277" s="37"/>
      <c r="T1277" s="18"/>
      <c r="U1277" s="70"/>
      <c r="V1277" s="37"/>
      <c r="W1277" s="37"/>
      <c r="X1277" s="37"/>
      <c r="Y1277" s="37"/>
      <c r="Z1277" s="37"/>
      <c r="AA1277" s="59"/>
      <c r="AB1277" s="37"/>
      <c r="AC1277" s="37"/>
      <c r="AD1277" s="37"/>
      <c r="AF1277" s="192" t="s">
        <v>651</v>
      </c>
      <c r="AG1277" s="192"/>
      <c r="AH1277" s="192"/>
      <c r="AI1277" s="74"/>
      <c r="AJ1277" s="74"/>
      <c r="AK1277" s="74"/>
    </row>
    <row r="1278" spans="1:37" ht="13.5" hidden="1" thickBot="1" x14ac:dyDescent="0.25">
      <c r="A1278" s="35"/>
      <c r="B1278" s="42"/>
      <c r="C1278" s="42"/>
      <c r="D1278" s="42"/>
      <c r="E1278" s="42"/>
      <c r="F1278" s="42"/>
      <c r="H1278" s="1"/>
      <c r="I1278" s="2"/>
      <c r="J1278" s="2"/>
      <c r="K1278" s="37"/>
      <c r="L1278" s="37"/>
      <c r="M1278" s="37"/>
      <c r="N1278" s="37"/>
      <c r="O1278" s="37"/>
      <c r="P1278" s="37"/>
      <c r="Q1278" s="37"/>
      <c r="R1278" s="37"/>
      <c r="S1278" s="37"/>
      <c r="T1278" s="18"/>
      <c r="U1278" s="70"/>
      <c r="V1278" s="37"/>
      <c r="W1278" s="37"/>
      <c r="X1278" s="37"/>
      <c r="Y1278" s="37"/>
      <c r="Z1278" s="37"/>
      <c r="AA1278" s="59"/>
      <c r="AB1278" s="37"/>
      <c r="AC1278" s="37"/>
      <c r="AD1278" s="37"/>
      <c r="AF1278" s="192"/>
      <c r="AG1278" s="192"/>
      <c r="AH1278" s="192"/>
      <c r="AI1278" s="74"/>
      <c r="AJ1278" s="74"/>
      <c r="AK1278" s="74"/>
    </row>
    <row r="1279" spans="1:37" ht="22.5" hidden="1" customHeight="1" x14ac:dyDescent="0.2">
      <c r="A1279" s="35"/>
      <c r="B1279" s="42"/>
      <c r="C1279" s="42"/>
      <c r="D1279" s="42"/>
      <c r="E1279" s="42"/>
      <c r="F1279" s="42"/>
      <c r="H1279" s="1"/>
      <c r="I1279" s="2"/>
      <c r="J1279" s="2"/>
      <c r="K1279" s="37"/>
      <c r="L1279" s="37"/>
      <c r="M1279" s="37"/>
      <c r="N1279" s="37"/>
      <c r="O1279" s="37"/>
      <c r="P1279" s="37"/>
      <c r="Q1279" s="37"/>
      <c r="R1279" s="37"/>
      <c r="S1279" s="37"/>
      <c r="T1279" s="18"/>
      <c r="U1279" s="70"/>
      <c r="V1279" s="37"/>
      <c r="W1279" s="37"/>
      <c r="X1279" s="37"/>
      <c r="Y1279" s="37"/>
      <c r="Z1279" s="37"/>
      <c r="AA1279" s="59"/>
      <c r="AB1279" s="37"/>
      <c r="AC1279" s="37"/>
      <c r="AD1279" s="37"/>
      <c r="AF1279" s="190" t="s">
        <v>1</v>
      </c>
      <c r="AG1279" s="190"/>
      <c r="AH1279" s="61">
        <f>SUM(Z746:Z768)</f>
        <v>434.71428571428572</v>
      </c>
      <c r="AI1279" s="74"/>
      <c r="AJ1279" s="74"/>
      <c r="AK1279" s="74"/>
    </row>
    <row r="1280" spans="1:37" ht="22.5" hidden="1" customHeight="1" x14ac:dyDescent="0.2">
      <c r="A1280" s="35"/>
      <c r="B1280" s="42"/>
      <c r="C1280" s="42"/>
      <c r="D1280" s="42"/>
      <c r="E1280" s="42"/>
      <c r="F1280" s="42"/>
      <c r="H1280" s="1"/>
      <c r="I1280" s="2"/>
      <c r="J1280" s="2"/>
      <c r="K1280" s="37"/>
      <c r="L1280" s="37"/>
      <c r="M1280" s="37"/>
      <c r="N1280" s="37"/>
      <c r="O1280" s="37"/>
      <c r="P1280" s="37"/>
      <c r="Q1280" s="37"/>
      <c r="R1280" s="37"/>
      <c r="S1280" s="37"/>
      <c r="T1280" s="18"/>
      <c r="U1280" s="70"/>
      <c r="V1280" s="37"/>
      <c r="W1280" s="37"/>
      <c r="X1280" s="37"/>
      <c r="Y1280" s="37"/>
      <c r="Z1280" s="37"/>
      <c r="AA1280" s="59"/>
      <c r="AB1280" s="37"/>
      <c r="AC1280" s="37"/>
      <c r="AD1280" s="37"/>
      <c r="AF1280" s="190" t="s">
        <v>2</v>
      </c>
      <c r="AG1280" s="190"/>
      <c r="AH1280" s="61">
        <f>SUM(P746:P768)</f>
        <v>643.28571428571433</v>
      </c>
      <c r="AI1280" s="74"/>
      <c r="AJ1280" s="74"/>
      <c r="AK1280" s="74"/>
    </row>
    <row r="1281" spans="1:39" ht="22.5" hidden="1" customHeight="1" x14ac:dyDescent="0.2">
      <c r="A1281" s="35"/>
      <c r="B1281" s="42"/>
      <c r="C1281" s="42"/>
      <c r="D1281" s="42"/>
      <c r="E1281" s="42"/>
      <c r="F1281" s="42"/>
      <c r="H1281" s="1"/>
      <c r="I1281" s="2"/>
      <c r="J1281" s="2"/>
      <c r="K1281" s="37"/>
      <c r="L1281" s="37"/>
      <c r="M1281" s="37"/>
      <c r="N1281" s="37"/>
      <c r="O1281" s="37"/>
      <c r="P1281" s="37"/>
      <c r="Q1281" s="37"/>
      <c r="R1281" s="37"/>
      <c r="S1281" s="37"/>
      <c r="T1281" s="18"/>
      <c r="U1281" s="70"/>
      <c r="V1281" s="37"/>
      <c r="W1281" s="37"/>
      <c r="X1281" s="37"/>
      <c r="Y1281" s="37"/>
      <c r="Z1281" s="37"/>
      <c r="AA1281" s="59"/>
      <c r="AB1281" s="37"/>
      <c r="AC1281" s="37"/>
      <c r="AD1281" s="37"/>
      <c r="AF1281" s="190" t="s">
        <v>3</v>
      </c>
      <c r="AG1281" s="190"/>
      <c r="AH1281" s="62">
        <f>IF(SUM(Y746:Y768)=0,0,+(SUM(Y746:Y768)/AH1279))</f>
        <v>0.49895180572710685</v>
      </c>
      <c r="AI1281" s="74"/>
      <c r="AJ1281" s="74"/>
      <c r="AK1281" s="74"/>
    </row>
    <row r="1282" spans="1:39" ht="22.5" hidden="1" customHeight="1" x14ac:dyDescent="0.2">
      <c r="A1282" s="35"/>
      <c r="B1282" s="42"/>
      <c r="C1282" s="42"/>
      <c r="D1282" s="42"/>
      <c r="E1282" s="42"/>
      <c r="F1282" s="42"/>
      <c r="H1282" s="1"/>
      <c r="I1282" s="2"/>
      <c r="J1282" s="2"/>
      <c r="K1282" s="37"/>
      <c r="L1282" s="37"/>
      <c r="M1282" s="37"/>
      <c r="N1282" s="37"/>
      <c r="O1282" s="37"/>
      <c r="P1282" s="37"/>
      <c r="Q1282" s="37"/>
      <c r="R1282" s="37"/>
      <c r="S1282" s="37"/>
      <c r="T1282" s="18"/>
      <c r="U1282" s="70"/>
      <c r="V1282" s="37"/>
      <c r="W1282" s="37"/>
      <c r="X1282" s="37"/>
      <c r="Y1282" s="37"/>
      <c r="Z1282" s="37"/>
      <c r="AA1282" s="59"/>
      <c r="AB1282" s="37"/>
      <c r="AC1282" s="37"/>
      <c r="AD1282" s="37"/>
      <c r="AF1282" s="190" t="s">
        <v>1667</v>
      </c>
      <c r="AG1282" s="190"/>
      <c r="AH1282" s="67">
        <f>IF(SUM(X746:X768)=0,0,+(SUM(X746:X768)/AH1280))</f>
        <v>0.33717751384134714</v>
      </c>
      <c r="AI1282" s="74"/>
      <c r="AJ1282" s="74"/>
      <c r="AK1282" s="74"/>
    </row>
    <row r="1283" spans="1:39" hidden="1" x14ac:dyDescent="0.2">
      <c r="A1283" s="35"/>
      <c r="B1283" s="42"/>
      <c r="C1283" s="42"/>
      <c r="D1283" s="42"/>
      <c r="E1283" s="42"/>
      <c r="F1283" s="42"/>
      <c r="H1283" s="1"/>
      <c r="I1283" s="2"/>
      <c r="J1283" s="2"/>
      <c r="K1283" s="37"/>
      <c r="L1283" s="37"/>
      <c r="M1283" s="37"/>
      <c r="N1283" s="37"/>
      <c r="O1283" s="37"/>
      <c r="P1283" s="37"/>
      <c r="Q1283" s="37"/>
      <c r="R1283" s="37"/>
      <c r="S1283" s="37"/>
      <c r="T1283" s="18"/>
      <c r="U1283" s="70"/>
      <c r="V1283" s="37"/>
      <c r="W1283" s="37"/>
      <c r="X1283" s="37"/>
      <c r="Y1283" s="37"/>
      <c r="Z1283" s="37"/>
      <c r="AA1283" s="59"/>
      <c r="AB1283" s="37"/>
      <c r="AC1283" s="37"/>
      <c r="AD1283" s="37"/>
      <c r="AF1283" s="38"/>
      <c r="AG1283" s="38"/>
      <c r="AH1283" s="64"/>
      <c r="AI1283" s="74"/>
      <c r="AJ1283" s="74"/>
      <c r="AK1283" s="74"/>
    </row>
    <row r="1284" spans="1:39" ht="13.5" hidden="1" thickBot="1" x14ac:dyDescent="0.25">
      <c r="A1284" s="35"/>
      <c r="B1284" s="42"/>
      <c r="C1284" s="42"/>
      <c r="D1284" s="42"/>
      <c r="E1284" s="42"/>
      <c r="F1284" s="42"/>
      <c r="H1284" s="1"/>
      <c r="I1284" s="2"/>
      <c r="J1284" s="2"/>
      <c r="K1284" s="37"/>
      <c r="L1284" s="37"/>
      <c r="M1284" s="37"/>
      <c r="N1284" s="37"/>
      <c r="O1284" s="37"/>
      <c r="P1284" s="37"/>
      <c r="Q1284" s="37"/>
      <c r="R1284" s="37"/>
      <c r="S1284" s="37"/>
      <c r="T1284" s="18"/>
      <c r="U1284" s="70"/>
      <c r="V1284" s="37"/>
      <c r="W1284" s="37"/>
      <c r="X1284" s="37"/>
      <c r="Y1284" s="37"/>
      <c r="Z1284" s="37"/>
      <c r="AA1284" s="59"/>
      <c r="AB1284" s="37"/>
      <c r="AC1284" s="37"/>
      <c r="AD1284" s="37"/>
      <c r="AF1284" s="192" t="s">
        <v>511</v>
      </c>
      <c r="AG1284" s="192"/>
      <c r="AH1284" s="192"/>
      <c r="AI1284" s="74"/>
      <c r="AJ1284" s="74"/>
      <c r="AK1284" s="74"/>
    </row>
    <row r="1285" spans="1:39" ht="13.5" hidden="1" thickBot="1" x14ac:dyDescent="0.25">
      <c r="A1285" s="35"/>
      <c r="B1285" s="42"/>
      <c r="C1285" s="42"/>
      <c r="D1285" s="42"/>
      <c r="E1285" s="42"/>
      <c r="F1285" s="42"/>
      <c r="H1285" s="1"/>
      <c r="I1285" s="2"/>
      <c r="J1285" s="2"/>
      <c r="K1285" s="37"/>
      <c r="L1285" s="37"/>
      <c r="M1285" s="37"/>
      <c r="N1285" s="37"/>
      <c r="O1285" s="37"/>
      <c r="P1285" s="37"/>
      <c r="Q1285" s="37"/>
      <c r="R1285" s="37"/>
      <c r="S1285" s="37"/>
      <c r="T1285" s="18"/>
      <c r="U1285" s="70"/>
      <c r="V1285" s="37"/>
      <c r="W1285" s="37"/>
      <c r="X1285" s="37"/>
      <c r="Y1285" s="37"/>
      <c r="Z1285" s="37"/>
      <c r="AA1285" s="59"/>
      <c r="AB1285" s="37"/>
      <c r="AC1285" s="37"/>
      <c r="AD1285" s="37"/>
      <c r="AF1285" s="192"/>
      <c r="AG1285" s="192"/>
      <c r="AH1285" s="192"/>
      <c r="AI1285" s="74"/>
      <c r="AJ1285" s="74"/>
      <c r="AK1285" s="74"/>
    </row>
    <row r="1286" spans="1:39" ht="22.5" hidden="1" customHeight="1" x14ac:dyDescent="0.2">
      <c r="A1286" s="35"/>
      <c r="B1286" s="42"/>
      <c r="C1286" s="42"/>
      <c r="D1286" s="42"/>
      <c r="E1286" s="42"/>
      <c r="F1286" s="42"/>
      <c r="H1286" s="1"/>
      <c r="I1286" s="2"/>
      <c r="J1286" s="2"/>
      <c r="K1286" s="37"/>
      <c r="L1286" s="37"/>
      <c r="M1286" s="37"/>
      <c r="N1286" s="37"/>
      <c r="O1286" s="37"/>
      <c r="P1286" s="37"/>
      <c r="Q1286" s="37"/>
      <c r="R1286" s="37"/>
      <c r="S1286" s="37"/>
      <c r="T1286" s="18"/>
      <c r="U1286" s="70"/>
      <c r="V1286" s="37"/>
      <c r="W1286" s="37"/>
      <c r="X1286" s="37"/>
      <c r="Y1286" s="37"/>
      <c r="Z1286" s="37"/>
      <c r="AA1286" s="59"/>
      <c r="AB1286" s="37"/>
      <c r="AC1286" s="37"/>
      <c r="AD1286" s="37"/>
      <c r="AF1286" s="190" t="s">
        <v>1</v>
      </c>
      <c r="AG1286" s="190"/>
      <c r="AH1286" s="61">
        <f>SUM(Z769:Z773)</f>
        <v>37.142857142857139</v>
      </c>
      <c r="AI1286" s="74"/>
      <c r="AJ1286" s="74"/>
      <c r="AK1286" s="74"/>
    </row>
    <row r="1287" spans="1:39" ht="22.5" hidden="1" customHeight="1" x14ac:dyDescent="0.2">
      <c r="A1287" s="35"/>
      <c r="B1287" s="42"/>
      <c r="C1287" s="42"/>
      <c r="D1287" s="42"/>
      <c r="E1287" s="42"/>
      <c r="F1287" s="42"/>
      <c r="H1287" s="1"/>
      <c r="I1287" s="2"/>
      <c r="J1287" s="2"/>
      <c r="K1287" s="37"/>
      <c r="L1287" s="37"/>
      <c r="M1287" s="37"/>
      <c r="N1287" s="37"/>
      <c r="O1287" s="37"/>
      <c r="P1287" s="37"/>
      <c r="Q1287" s="37"/>
      <c r="R1287" s="37"/>
      <c r="S1287" s="37"/>
      <c r="T1287" s="18"/>
      <c r="U1287" s="70"/>
      <c r="V1287" s="37"/>
      <c r="W1287" s="37"/>
      <c r="X1287" s="37"/>
      <c r="Y1287" s="37"/>
      <c r="Z1287" s="37"/>
      <c r="AA1287" s="59"/>
      <c r="AB1287" s="37"/>
      <c r="AC1287" s="37"/>
      <c r="AD1287" s="37"/>
      <c r="AF1287" s="190" t="s">
        <v>2</v>
      </c>
      <c r="AG1287" s="190"/>
      <c r="AH1287" s="61">
        <f>SUM(P769:P773)</f>
        <v>37.142857142857139</v>
      </c>
      <c r="AI1287" s="74"/>
      <c r="AJ1287" s="74"/>
      <c r="AK1287" s="74"/>
    </row>
    <row r="1288" spans="1:39" ht="22.5" hidden="1" customHeight="1" x14ac:dyDescent="0.2">
      <c r="A1288" s="35"/>
      <c r="B1288" s="42"/>
      <c r="C1288" s="42"/>
      <c r="D1288" s="42"/>
      <c r="E1288" s="42"/>
      <c r="F1288" s="42"/>
      <c r="H1288" s="1"/>
      <c r="I1288" s="2"/>
      <c r="J1288" s="2"/>
      <c r="K1288" s="37"/>
      <c r="L1288" s="37"/>
      <c r="M1288" s="37"/>
      <c r="N1288" s="37"/>
      <c r="O1288" s="37"/>
      <c r="P1288" s="37"/>
      <c r="Q1288" s="37"/>
      <c r="R1288" s="37"/>
      <c r="S1288" s="37"/>
      <c r="T1288" s="18"/>
      <c r="U1288" s="70"/>
      <c r="V1288" s="37"/>
      <c r="W1288" s="37"/>
      <c r="X1288" s="37"/>
      <c r="Y1288" s="37"/>
      <c r="Z1288" s="37"/>
      <c r="AA1288" s="59"/>
      <c r="AB1288" s="37"/>
      <c r="AC1288" s="37"/>
      <c r="AD1288" s="37"/>
      <c r="AF1288" s="190" t="s">
        <v>3</v>
      </c>
      <c r="AG1288" s="190"/>
      <c r="AH1288" s="62">
        <f>IF(SUM(Y769:Y773)=0,0,+(SUM(Y769:Y773)/AH1286))</f>
        <v>0.65</v>
      </c>
      <c r="AI1288" s="74"/>
      <c r="AJ1288" s="74"/>
      <c r="AK1288" s="74"/>
    </row>
    <row r="1289" spans="1:39" ht="22.5" hidden="1" customHeight="1" x14ac:dyDescent="0.2">
      <c r="A1289" s="35"/>
      <c r="B1289" s="42"/>
      <c r="C1289" s="42"/>
      <c r="D1289" s="42"/>
      <c r="E1289" s="42"/>
      <c r="F1289" s="42"/>
      <c r="H1289" s="1"/>
      <c r="I1289" s="2"/>
      <c r="J1289" s="2"/>
      <c r="K1289" s="37"/>
      <c r="L1289" s="37"/>
      <c r="M1289" s="37"/>
      <c r="N1289" s="37"/>
      <c r="O1289" s="37"/>
      <c r="P1289" s="37"/>
      <c r="Q1289" s="37"/>
      <c r="R1289" s="37"/>
      <c r="S1289" s="37"/>
      <c r="T1289" s="18"/>
      <c r="U1289" s="70"/>
      <c r="V1289" s="37"/>
      <c r="W1289" s="37"/>
      <c r="X1289" s="37"/>
      <c r="Y1289" s="37"/>
      <c r="Z1289" s="37"/>
      <c r="AA1289" s="59"/>
      <c r="AB1289" s="37"/>
      <c r="AC1289" s="37"/>
      <c r="AD1289" s="37"/>
      <c r="AF1289" s="190" t="s">
        <v>1667</v>
      </c>
      <c r="AG1289" s="190"/>
      <c r="AH1289" s="67">
        <f>IF(SUM(X769:X773)=0,0,+(SUM(X769:X773)/AH1287))</f>
        <v>0.65</v>
      </c>
      <c r="AI1289" s="74"/>
      <c r="AJ1289" s="74"/>
      <c r="AK1289" s="74"/>
    </row>
    <row r="1290" spans="1:39" ht="15.75" hidden="1" customHeight="1" x14ac:dyDescent="0.2">
      <c r="A1290" s="35"/>
      <c r="B1290" s="42"/>
      <c r="C1290" s="42"/>
      <c r="D1290" s="42"/>
      <c r="E1290" s="42"/>
      <c r="F1290" s="42"/>
      <c r="H1290" s="1"/>
      <c r="I1290" s="2"/>
      <c r="J1290" s="2"/>
      <c r="K1290" s="37"/>
      <c r="L1290" s="37"/>
      <c r="M1290" s="37"/>
      <c r="N1290" s="37"/>
      <c r="O1290" s="37"/>
      <c r="P1290" s="37"/>
      <c r="Q1290" s="37"/>
      <c r="R1290" s="37"/>
      <c r="S1290" s="37"/>
      <c r="T1290" s="18"/>
      <c r="U1290" s="70"/>
      <c r="V1290" s="37"/>
      <c r="W1290" s="37"/>
      <c r="X1290" s="37"/>
      <c r="Y1290" s="37"/>
      <c r="Z1290" s="37"/>
      <c r="AA1290" s="59"/>
      <c r="AB1290" s="37"/>
      <c r="AC1290" s="37"/>
      <c r="AD1290" s="37"/>
      <c r="AF1290" s="38"/>
      <c r="AG1290" s="38"/>
      <c r="AH1290" s="64"/>
      <c r="AI1290" s="74"/>
      <c r="AJ1290" s="74"/>
      <c r="AK1290" s="74"/>
    </row>
    <row r="1291" spans="1:39" ht="13.5" hidden="1" thickBot="1" x14ac:dyDescent="0.25">
      <c r="A1291" s="35"/>
      <c r="B1291" s="42"/>
      <c r="C1291" s="42"/>
      <c r="D1291" s="42"/>
      <c r="E1291" s="42"/>
      <c r="F1291" s="42"/>
      <c r="H1291" s="1"/>
      <c r="I1291" s="2"/>
      <c r="J1291" s="2"/>
      <c r="K1291" s="37"/>
      <c r="L1291" s="37"/>
      <c r="M1291" s="37"/>
      <c r="N1291" s="37"/>
      <c r="O1291" s="37"/>
      <c r="P1291" s="37"/>
      <c r="Q1291" s="37"/>
      <c r="R1291" s="37"/>
      <c r="S1291" s="37"/>
      <c r="T1291" s="18"/>
      <c r="U1291" s="70"/>
      <c r="V1291" s="37"/>
      <c r="W1291" s="37"/>
      <c r="X1291" s="37"/>
      <c r="Y1291" s="37"/>
      <c r="Z1291" s="37"/>
      <c r="AA1291" s="59"/>
      <c r="AB1291" s="37"/>
      <c r="AC1291" s="37"/>
      <c r="AD1291" s="37"/>
      <c r="AF1291" s="192" t="s">
        <v>491</v>
      </c>
      <c r="AG1291" s="192"/>
      <c r="AH1291" s="192"/>
      <c r="AI1291" s="74"/>
      <c r="AJ1291" s="74"/>
      <c r="AK1291" s="74"/>
    </row>
    <row r="1292" spans="1:39" ht="13.5" hidden="1" thickBot="1" x14ac:dyDescent="0.25">
      <c r="A1292" s="35"/>
      <c r="B1292" s="42"/>
      <c r="C1292" s="42"/>
      <c r="D1292" s="42"/>
      <c r="E1292" s="42"/>
      <c r="F1292" s="42"/>
      <c r="H1292" s="1"/>
      <c r="I1292" s="2"/>
      <c r="J1292" s="2"/>
      <c r="K1292" s="37"/>
      <c r="L1292" s="37"/>
      <c r="M1292" s="37"/>
      <c r="N1292" s="37"/>
      <c r="O1292" s="37"/>
      <c r="P1292" s="37"/>
      <c r="Q1292" s="37"/>
      <c r="R1292" s="37"/>
      <c r="S1292" s="37"/>
      <c r="T1292" s="18"/>
      <c r="U1292" s="70"/>
      <c r="V1292" s="37"/>
      <c r="W1292" s="37"/>
      <c r="X1292" s="37"/>
      <c r="Y1292" s="37"/>
      <c r="Z1292" s="37"/>
      <c r="AA1292" s="59"/>
      <c r="AB1292" s="37"/>
      <c r="AC1292" s="37"/>
      <c r="AD1292" s="37"/>
      <c r="AF1292" s="192"/>
      <c r="AG1292" s="192"/>
      <c r="AH1292" s="192"/>
      <c r="AI1292" s="74"/>
      <c r="AJ1292" s="74"/>
      <c r="AK1292" s="74"/>
    </row>
    <row r="1293" spans="1:39" ht="22.5" hidden="1" customHeight="1" x14ac:dyDescent="0.2">
      <c r="A1293" s="35"/>
      <c r="B1293" s="42"/>
      <c r="C1293" s="42"/>
      <c r="D1293" s="42"/>
      <c r="E1293" s="42"/>
      <c r="F1293" s="42"/>
      <c r="H1293" s="1"/>
      <c r="I1293" s="2"/>
      <c r="J1293" s="2"/>
      <c r="K1293" s="37"/>
      <c r="L1293" s="37"/>
      <c r="M1293" s="37"/>
      <c r="N1293" s="37"/>
      <c r="O1293" s="37"/>
      <c r="P1293" s="37"/>
      <c r="Q1293" s="37"/>
      <c r="R1293" s="37"/>
      <c r="S1293" s="37"/>
      <c r="T1293" s="18"/>
      <c r="U1293" s="70"/>
      <c r="V1293" s="37"/>
      <c r="W1293" s="37"/>
      <c r="X1293" s="37"/>
      <c r="Y1293" s="37"/>
      <c r="Z1293" s="37"/>
      <c r="AA1293" s="59"/>
      <c r="AB1293" s="37"/>
      <c r="AC1293" s="37"/>
      <c r="AD1293" s="37"/>
      <c r="AF1293" s="190" t="s">
        <v>1</v>
      </c>
      <c r="AG1293" s="190"/>
      <c r="AH1293" s="61">
        <f>SUM(Z774:Z809)</f>
        <v>523.85714285714289</v>
      </c>
      <c r="AI1293" s="74"/>
      <c r="AJ1293" s="74"/>
      <c r="AK1293" s="74"/>
    </row>
    <row r="1294" spans="1:39" ht="22.5" hidden="1" customHeight="1" x14ac:dyDescent="0.2">
      <c r="AF1294" s="190" t="s">
        <v>2</v>
      </c>
      <c r="AG1294" s="190"/>
      <c r="AH1294" s="61">
        <f>SUM(P774:P809)</f>
        <v>552.71428571428578</v>
      </c>
      <c r="AM1294" s="41"/>
    </row>
    <row r="1295" spans="1:39" ht="22.5" hidden="1" customHeight="1" x14ac:dyDescent="0.2">
      <c r="AF1295" s="190" t="s">
        <v>3</v>
      </c>
      <c r="AG1295" s="190"/>
      <c r="AH1295" s="62">
        <f>IF(SUM(Y774:Y809)=0,0,+(SUM(Y774:Y809)/AH1293))</f>
        <v>0.92064357785655837</v>
      </c>
      <c r="AM1295" s="41"/>
    </row>
    <row r="1296" spans="1:39" ht="22.5" hidden="1" customHeight="1" x14ac:dyDescent="0.2">
      <c r="AF1296" s="190" t="s">
        <v>1667</v>
      </c>
      <c r="AG1296" s="190"/>
      <c r="AH1296" s="67">
        <f>IF(SUM(X774:X809)=0,0,+(SUM(X774:X809)/AH1294))</f>
        <v>0.87257689325407073</v>
      </c>
      <c r="AM1296" s="41"/>
    </row>
    <row r="1297" spans="32:34" hidden="1" x14ac:dyDescent="0.2"/>
    <row r="1298" spans="32:34" ht="13.5" hidden="1" thickBot="1" x14ac:dyDescent="0.25">
      <c r="AF1298" s="192" t="s">
        <v>434</v>
      </c>
      <c r="AG1298" s="192"/>
      <c r="AH1298" s="192"/>
    </row>
    <row r="1299" spans="32:34" ht="13.5" hidden="1" thickBot="1" x14ac:dyDescent="0.25">
      <c r="AF1299" s="192"/>
      <c r="AG1299" s="192"/>
      <c r="AH1299" s="192"/>
    </row>
    <row r="1300" spans="32:34" ht="22.5" hidden="1" customHeight="1" x14ac:dyDescent="0.2">
      <c r="AF1300" s="190" t="s">
        <v>1</v>
      </c>
      <c r="AG1300" s="190"/>
      <c r="AH1300" s="61">
        <f>SUM(Z810:Z815)</f>
        <v>33.428571428571431</v>
      </c>
    </row>
    <row r="1301" spans="32:34" ht="22.5" hidden="1" customHeight="1" x14ac:dyDescent="0.2">
      <c r="AF1301" s="190" t="s">
        <v>2</v>
      </c>
      <c r="AG1301" s="190"/>
      <c r="AH1301" s="61">
        <f>SUM(P810:P815)</f>
        <v>76</v>
      </c>
    </row>
    <row r="1302" spans="32:34" ht="22.5" hidden="1" customHeight="1" x14ac:dyDescent="0.2">
      <c r="AF1302" s="190" t="s">
        <v>3</v>
      </c>
      <c r="AG1302" s="190"/>
      <c r="AH1302" s="62">
        <f>IF(SUM(Y810:Y815)=0,0,+(SUM(Y810:Y815)/AH1300))</f>
        <v>0.38888888888888884</v>
      </c>
    </row>
    <row r="1303" spans="32:34" ht="22.5" hidden="1" customHeight="1" x14ac:dyDescent="0.2">
      <c r="AF1303" s="190" t="s">
        <v>1667</v>
      </c>
      <c r="AG1303" s="190"/>
      <c r="AH1303" s="67">
        <f>IF(SUM(X810:X815)=0,0,+(SUM(X810:X815)/AH1301))</f>
        <v>0.17105263157894737</v>
      </c>
    </row>
    <row r="1304" spans="32:34" hidden="1" x14ac:dyDescent="0.2"/>
    <row r="1305" spans="32:34" ht="13.5" hidden="1" thickBot="1" x14ac:dyDescent="0.25">
      <c r="AF1305" s="192" t="s">
        <v>435</v>
      </c>
      <c r="AG1305" s="192"/>
      <c r="AH1305" s="192"/>
    </row>
    <row r="1306" spans="32:34" ht="13.5" hidden="1" thickBot="1" x14ac:dyDescent="0.25">
      <c r="AF1306" s="192"/>
      <c r="AG1306" s="192"/>
      <c r="AH1306" s="192"/>
    </row>
    <row r="1307" spans="32:34" ht="22.5" hidden="1" customHeight="1" x14ac:dyDescent="0.2">
      <c r="AF1307" s="190" t="s">
        <v>1</v>
      </c>
      <c r="AG1307" s="190"/>
      <c r="AH1307" s="61">
        <f>SUM(Z816:Z853)</f>
        <v>797.28571428571433</v>
      </c>
    </row>
    <row r="1308" spans="32:34" ht="22.5" hidden="1" customHeight="1" x14ac:dyDescent="0.2">
      <c r="AF1308" s="190" t="s">
        <v>2</v>
      </c>
      <c r="AG1308" s="190"/>
      <c r="AH1308" s="61">
        <f>SUM(P816:P853)</f>
        <v>871.85714285714289</v>
      </c>
    </row>
    <row r="1309" spans="32:34" ht="22.5" hidden="1" customHeight="1" x14ac:dyDescent="0.2">
      <c r="AF1309" s="190" t="s">
        <v>3</v>
      </c>
      <c r="AG1309" s="190"/>
      <c r="AH1309" s="62">
        <f>IF(SUM(Y816:Y853)=0,0,+(SUM(Y816:Y853)/AH1307))</f>
        <v>0.91990682673356028</v>
      </c>
    </row>
    <row r="1310" spans="32:34" ht="22.5" hidden="1" customHeight="1" x14ac:dyDescent="0.2">
      <c r="AF1310" s="190" t="s">
        <v>1667</v>
      </c>
      <c r="AG1310" s="190"/>
      <c r="AH1310" s="67">
        <f>IF(SUM(X816:X853)=0,0,+(SUM(X816:X853)/AH1308))</f>
        <v>0.84122562674094703</v>
      </c>
    </row>
    <row r="1311" spans="32:34" hidden="1" x14ac:dyDescent="0.2"/>
    <row r="1312" spans="32:34" ht="13.5" hidden="1" thickBot="1" x14ac:dyDescent="0.25">
      <c r="AF1312" s="192" t="s">
        <v>436</v>
      </c>
      <c r="AG1312" s="192"/>
      <c r="AH1312" s="192"/>
    </row>
    <row r="1313" spans="32:34" ht="13.5" hidden="1" thickBot="1" x14ac:dyDescent="0.25">
      <c r="AF1313" s="192"/>
      <c r="AG1313" s="192"/>
      <c r="AH1313" s="192"/>
    </row>
    <row r="1314" spans="32:34" ht="22.5" hidden="1" customHeight="1" x14ac:dyDescent="0.2">
      <c r="AF1314" s="190" t="s">
        <v>1</v>
      </c>
      <c r="AG1314" s="190"/>
      <c r="AH1314" s="61">
        <f>SUM(Z854:Z857)</f>
        <v>186</v>
      </c>
    </row>
    <row r="1315" spans="32:34" ht="22.5" hidden="1" customHeight="1" x14ac:dyDescent="0.2">
      <c r="AF1315" s="190" t="s">
        <v>2</v>
      </c>
      <c r="AG1315" s="190"/>
      <c r="AH1315" s="61">
        <f>SUM(P854:P857)</f>
        <v>186</v>
      </c>
    </row>
    <row r="1316" spans="32:34" ht="22.5" hidden="1" customHeight="1" x14ac:dyDescent="0.2">
      <c r="AF1316" s="190" t="s">
        <v>3</v>
      </c>
      <c r="AG1316" s="190"/>
      <c r="AH1316" s="62">
        <f>IF(SUM(Y854:Y857)=0,0,+(SUM(Y854:Y857)/AH1314))</f>
        <v>1</v>
      </c>
    </row>
    <row r="1317" spans="32:34" ht="22.5" hidden="1" customHeight="1" x14ac:dyDescent="0.2">
      <c r="AF1317" s="190" t="s">
        <v>1667</v>
      </c>
      <c r="AG1317" s="190"/>
      <c r="AH1317" s="67">
        <f>IF(SUM(X854:X857)=0,0,+(SUM(X854:X857)/AH1315))</f>
        <v>1</v>
      </c>
    </row>
    <row r="1318" spans="32:34" hidden="1" x14ac:dyDescent="0.2"/>
    <row r="1319" spans="32:34" ht="13.5" hidden="1" thickBot="1" x14ac:dyDescent="0.25">
      <c r="AF1319" s="192" t="s">
        <v>437</v>
      </c>
      <c r="AG1319" s="192"/>
      <c r="AH1319" s="192"/>
    </row>
    <row r="1320" spans="32:34" ht="13.5" hidden="1" thickBot="1" x14ac:dyDescent="0.25">
      <c r="AF1320" s="192"/>
      <c r="AG1320" s="192"/>
      <c r="AH1320" s="192"/>
    </row>
    <row r="1321" spans="32:34" ht="22.5" hidden="1" customHeight="1" x14ac:dyDescent="0.2">
      <c r="AF1321" s="190" t="s">
        <v>1</v>
      </c>
      <c r="AG1321" s="190"/>
      <c r="AH1321" s="61">
        <f>SUM(Z858:Z878)</f>
        <v>408.14285714285717</v>
      </c>
    </row>
    <row r="1322" spans="32:34" ht="22.5" hidden="1" customHeight="1" x14ac:dyDescent="0.2">
      <c r="AF1322" s="190" t="s">
        <v>2</v>
      </c>
      <c r="AG1322" s="190"/>
      <c r="AH1322" s="61">
        <f>SUM(P858:P878)</f>
        <v>616.71428571428578</v>
      </c>
    </row>
    <row r="1323" spans="32:34" ht="22.5" hidden="1" customHeight="1" x14ac:dyDescent="0.2">
      <c r="AF1323" s="190" t="s">
        <v>3</v>
      </c>
      <c r="AG1323" s="190"/>
      <c r="AH1323" s="62">
        <f>IF(SUM(Y858:Y878)=0,0,+(SUM(Y858:Y878)/AH1321))</f>
        <v>0.89853342667133373</v>
      </c>
    </row>
    <row r="1324" spans="32:34" ht="22.5" hidden="1" customHeight="1" x14ac:dyDescent="0.2">
      <c r="AF1324" s="190" t="s">
        <v>1667</v>
      </c>
      <c r="AG1324" s="190"/>
      <c r="AH1324" s="67">
        <f>IF(SUM(X858:X878)=0,0,+(SUM(X858:X878)/AH1322))</f>
        <v>0.59465137827194814</v>
      </c>
    </row>
    <row r="1325" spans="32:34" hidden="1" x14ac:dyDescent="0.2"/>
    <row r="1326" spans="32:34" ht="13.5" hidden="1" thickBot="1" x14ac:dyDescent="0.25">
      <c r="AF1326" s="192" t="s">
        <v>438</v>
      </c>
      <c r="AG1326" s="192"/>
      <c r="AH1326" s="192"/>
    </row>
    <row r="1327" spans="32:34" ht="13.5" hidden="1" thickBot="1" x14ac:dyDescent="0.25">
      <c r="AF1327" s="192"/>
      <c r="AG1327" s="192"/>
      <c r="AH1327" s="192"/>
    </row>
    <row r="1328" spans="32:34" ht="22.5" hidden="1" customHeight="1" x14ac:dyDescent="0.2">
      <c r="AF1328" s="190" t="s">
        <v>1</v>
      </c>
      <c r="AG1328" s="190"/>
      <c r="AH1328" s="61">
        <f>SUM(Z879:Z883)</f>
        <v>56.714285714285715</v>
      </c>
    </row>
    <row r="1329" spans="32:34" ht="22.5" hidden="1" customHeight="1" x14ac:dyDescent="0.2">
      <c r="AF1329" s="190" t="s">
        <v>2</v>
      </c>
      <c r="AG1329" s="190"/>
      <c r="AH1329" s="61">
        <f>SUM(P879:P883)</f>
        <v>56.714285714285715</v>
      </c>
    </row>
    <row r="1330" spans="32:34" ht="22.5" hidden="1" customHeight="1" x14ac:dyDescent="0.2">
      <c r="AF1330" s="190" t="s">
        <v>3</v>
      </c>
      <c r="AG1330" s="190"/>
      <c r="AH1330" s="62">
        <f>IF(SUM(Y879:Y883)=0,0,+(SUM(Y879:Y883)/AH1328))</f>
        <v>0.81234256926952131</v>
      </c>
    </row>
    <row r="1331" spans="32:34" ht="22.5" hidden="1" customHeight="1" x14ac:dyDescent="0.2">
      <c r="AF1331" s="190" t="s">
        <v>1667</v>
      </c>
      <c r="AG1331" s="190"/>
      <c r="AH1331" s="67">
        <f>IF(SUM(X879:X883)=0,0,+(SUM(X879:X883)/AH1329))</f>
        <v>0.81234256926952131</v>
      </c>
    </row>
    <row r="1332" spans="32:34" hidden="1" x14ac:dyDescent="0.2"/>
    <row r="1333" spans="32:34" ht="13.5" hidden="1" thickBot="1" x14ac:dyDescent="0.25">
      <c r="AF1333" s="192" t="s">
        <v>439</v>
      </c>
      <c r="AG1333" s="192"/>
      <c r="AH1333" s="192"/>
    </row>
    <row r="1334" spans="32:34" ht="13.5" hidden="1" thickBot="1" x14ac:dyDescent="0.25">
      <c r="AF1334" s="192"/>
      <c r="AG1334" s="192"/>
      <c r="AH1334" s="192"/>
    </row>
    <row r="1335" spans="32:34" ht="22.5" hidden="1" customHeight="1" x14ac:dyDescent="0.2">
      <c r="AF1335" s="190" t="s">
        <v>1</v>
      </c>
      <c r="AG1335" s="190"/>
      <c r="AH1335" s="61">
        <f>SUM(Z884:Z915)</f>
        <v>637.71428571428555</v>
      </c>
    </row>
    <row r="1336" spans="32:34" ht="22.5" hidden="1" customHeight="1" x14ac:dyDescent="0.2">
      <c r="AF1336" s="190" t="s">
        <v>2</v>
      </c>
      <c r="AG1336" s="190"/>
      <c r="AH1336" s="61">
        <f>SUM(P884:P915)</f>
        <v>689.71428571428555</v>
      </c>
    </row>
    <row r="1337" spans="32:34" ht="22.5" hidden="1" customHeight="1" x14ac:dyDescent="0.2">
      <c r="AF1337" s="190" t="s">
        <v>3</v>
      </c>
      <c r="AG1337" s="190"/>
      <c r="AH1337" s="62">
        <f>IF(SUM(Y884:Y915)=0,0,+(SUM(Y884:Y915)/AH1335))</f>
        <v>0.91353046594982079</v>
      </c>
    </row>
    <row r="1338" spans="32:34" ht="22.5" hidden="1" customHeight="1" x14ac:dyDescent="0.2">
      <c r="AF1338" s="190" t="s">
        <v>1667</v>
      </c>
      <c r="AG1338" s="190"/>
      <c r="AH1338" s="67">
        <f>IF(SUM(X884:X915)=0,0,+(SUM(X884:X915)/AH1336))</f>
        <v>0.84465617232808621</v>
      </c>
    </row>
    <row r="1339" spans="32:34" hidden="1" x14ac:dyDescent="0.2"/>
    <row r="1340" spans="32:34" ht="13.5" hidden="1" thickBot="1" x14ac:dyDescent="0.25">
      <c r="AF1340" s="192" t="s">
        <v>440</v>
      </c>
      <c r="AG1340" s="192"/>
      <c r="AH1340" s="192"/>
    </row>
    <row r="1341" spans="32:34" ht="13.5" hidden="1" thickBot="1" x14ac:dyDescent="0.25">
      <c r="AF1341" s="192"/>
      <c r="AG1341" s="192"/>
      <c r="AH1341" s="192"/>
    </row>
    <row r="1342" spans="32:34" ht="22.5" hidden="1" customHeight="1" x14ac:dyDescent="0.2">
      <c r="AF1342" s="190" t="s">
        <v>1</v>
      </c>
      <c r="AG1342" s="190"/>
      <c r="AH1342" s="61">
        <f>SUM(Z916:Z1000)</f>
        <v>1941.571428571428</v>
      </c>
    </row>
    <row r="1343" spans="32:34" ht="22.5" hidden="1" customHeight="1" x14ac:dyDescent="0.2">
      <c r="AF1343" s="190" t="s">
        <v>2</v>
      </c>
      <c r="AG1343" s="190"/>
      <c r="AH1343" s="61">
        <f>SUM(P916:P1000)</f>
        <v>2164.7142857142853</v>
      </c>
    </row>
    <row r="1344" spans="32:34" ht="22.5" hidden="1" customHeight="1" x14ac:dyDescent="0.2">
      <c r="AF1344" s="190" t="s">
        <v>3</v>
      </c>
      <c r="AG1344" s="190"/>
      <c r="AH1344" s="62">
        <f>IF(SUM(Y916:Y1000)=0,0,+(SUM(Y916:Y1000)/AH1342))</f>
        <v>0.88390846883967333</v>
      </c>
    </row>
    <row r="1345" spans="32:34" ht="22.5" hidden="1" customHeight="1" x14ac:dyDescent="0.2">
      <c r="AF1345" s="190" t="s">
        <v>1667</v>
      </c>
      <c r="AG1345" s="190"/>
      <c r="AH1345" s="67">
        <f>IF(SUM(X916:X1000)=0,0,+(SUM(X916:X1000)/AH1343))</f>
        <v>0.79279350623638878</v>
      </c>
    </row>
    <row r="1346" spans="32:34" hidden="1" x14ac:dyDescent="0.2"/>
    <row r="1347" spans="32:34" hidden="1" x14ac:dyDescent="0.2"/>
    <row r="1348" spans="32:34" hidden="1" x14ac:dyDescent="0.2"/>
    <row r="1349" spans="32:34" hidden="1" x14ac:dyDescent="0.2"/>
    <row r="1350" spans="32:34" hidden="1" x14ac:dyDescent="0.2"/>
    <row r="1351" spans="32:34" hidden="1" x14ac:dyDescent="0.2"/>
    <row r="1352" spans="32:34" hidden="1" x14ac:dyDescent="0.2"/>
    <row r="1353" spans="32:34" hidden="1" x14ac:dyDescent="0.2"/>
    <row r="1354" spans="32:34" hidden="1" x14ac:dyDescent="0.2"/>
  </sheetData>
  <sheetProtection algorithmName="SHA-512" hashValue="aNRYGV5vLWdyakebFLYft104RBaMZBcWG2uVgkQIrNgqrhlXtAswG2cNZFdohJ7OqKh09SmsyHUQbnEW9OPMvg==" saltValue="UtqjRdgdTIVW2BmAu2qWVg==" spinCount="100000" sheet="1" objects="1" scenarios="1" autoFilter="0"/>
  <autoFilter ref="A1:AH1002" xr:uid="{00000000-0009-0000-0000-000002000000}"/>
  <mergeCells count="259">
    <mergeCell ref="AF1046:AH1047"/>
    <mergeCell ref="AF1048:AG1048"/>
    <mergeCell ref="AF1049:AG1049"/>
    <mergeCell ref="AF1050:AG1050"/>
    <mergeCell ref="AF1051:AG1051"/>
    <mergeCell ref="K1016:AC1016"/>
    <mergeCell ref="AF1144:AH1145"/>
    <mergeCell ref="AF1146:AG1146"/>
    <mergeCell ref="AF1147:AG1147"/>
    <mergeCell ref="AF1128:AG1128"/>
    <mergeCell ref="AF1130:AH1131"/>
    <mergeCell ref="AF1132:AG1132"/>
    <mergeCell ref="AF1133:AG1133"/>
    <mergeCell ref="AF1134:AG1134"/>
    <mergeCell ref="AF1135:AG1135"/>
    <mergeCell ref="AF1079:AG1079"/>
    <mergeCell ref="AF1039:AH1040"/>
    <mergeCell ref="AF1041:AG1041"/>
    <mergeCell ref="AF1042:AG1042"/>
    <mergeCell ref="AF1043:AG1043"/>
    <mergeCell ref="AF1044:AG1044"/>
    <mergeCell ref="AF1018:AH1019"/>
    <mergeCell ref="AF1020:AG1020"/>
    <mergeCell ref="AF1021:AG1021"/>
    <mergeCell ref="AF1148:AG1148"/>
    <mergeCell ref="AF1149:AG1149"/>
    <mergeCell ref="AF1098:AG1098"/>
    <mergeCell ref="AF1099:AG1099"/>
    <mergeCell ref="AF1100:AG1100"/>
    <mergeCell ref="AF1102:AH1103"/>
    <mergeCell ref="AF1104:AG1104"/>
    <mergeCell ref="AF1105:AG1105"/>
    <mergeCell ref="AF1106:AG1106"/>
    <mergeCell ref="AF1107:AG1107"/>
    <mergeCell ref="AF1116:AH1117"/>
    <mergeCell ref="AF1118:AG1118"/>
    <mergeCell ref="AF1119:AG1119"/>
    <mergeCell ref="AF1120:AG1120"/>
    <mergeCell ref="AF1121:AG1121"/>
    <mergeCell ref="AF1137:AH1138"/>
    <mergeCell ref="AF1139:AG1139"/>
    <mergeCell ref="AF1140:AG1140"/>
    <mergeCell ref="AF1141:AG1141"/>
    <mergeCell ref="AF1142:AG1142"/>
    <mergeCell ref="AF1123:AH1124"/>
    <mergeCell ref="AF1125:AG1125"/>
    <mergeCell ref="AF1126:AG1126"/>
    <mergeCell ref="AF1127:AG1127"/>
    <mergeCell ref="AF1014:AG1014"/>
    <mergeCell ref="AF1016:AG1016"/>
    <mergeCell ref="AF1015:AG1015"/>
    <mergeCell ref="AF1109:AH1110"/>
    <mergeCell ref="AF1111:AG1111"/>
    <mergeCell ref="AF1112:AG1112"/>
    <mergeCell ref="AF1113:AG1113"/>
    <mergeCell ref="AF1114:AG1114"/>
    <mergeCell ref="AF1095:AH1096"/>
    <mergeCell ref="AF1097:AG1097"/>
    <mergeCell ref="AF1088:AH1089"/>
    <mergeCell ref="AF1090:AG1090"/>
    <mergeCell ref="AF1091:AG1091"/>
    <mergeCell ref="AF1092:AG1092"/>
    <mergeCell ref="AF1093:AG1093"/>
    <mergeCell ref="AF1081:AH1082"/>
    <mergeCell ref="AF1083:AG1083"/>
    <mergeCell ref="AF1084:AG1084"/>
    <mergeCell ref="AF1085:AG1085"/>
    <mergeCell ref="AF1086:AG1086"/>
    <mergeCell ref="AF1074:AH1075"/>
    <mergeCell ref="AF1076:AG1076"/>
    <mergeCell ref="AF1077:AG1077"/>
    <mergeCell ref="AF1078:AG1078"/>
    <mergeCell ref="AF1175:AG1175"/>
    <mergeCell ref="AF1176:AG1176"/>
    <mergeCell ref="AF1177:AG1177"/>
    <mergeCell ref="AF1179:AH1180"/>
    <mergeCell ref="AF1151:AH1152"/>
    <mergeCell ref="AF1153:AG1153"/>
    <mergeCell ref="AF1154:AG1154"/>
    <mergeCell ref="AF1155:AG1155"/>
    <mergeCell ref="AF1156:AG1156"/>
    <mergeCell ref="AF1158:AH1159"/>
    <mergeCell ref="AF1160:AG1160"/>
    <mergeCell ref="AF1161:AG1161"/>
    <mergeCell ref="AF1162:AG1162"/>
    <mergeCell ref="AF1163:AG1163"/>
    <mergeCell ref="AF1165:AH1166"/>
    <mergeCell ref="AF1167:AG1167"/>
    <mergeCell ref="AF1168:AG1168"/>
    <mergeCell ref="AF1169:AG1169"/>
    <mergeCell ref="AF1170:AG1170"/>
    <mergeCell ref="AF1174:AG1174"/>
    <mergeCell ref="AF1172:AH1173"/>
    <mergeCell ref="AF1258:AG1258"/>
    <mergeCell ref="AF1259:AG1259"/>
    <mergeCell ref="AF1260:AG1260"/>
    <mergeCell ref="AF1242:AH1243"/>
    <mergeCell ref="AF1235:AH1236"/>
    <mergeCell ref="AF1237:AG1237"/>
    <mergeCell ref="AF1238:AG1238"/>
    <mergeCell ref="AF1239:AG1239"/>
    <mergeCell ref="AF1240:AG1240"/>
    <mergeCell ref="AF1244:AG1244"/>
    <mergeCell ref="AF1245:AG1245"/>
    <mergeCell ref="AF1246:AG1246"/>
    <mergeCell ref="AF1247:AG1247"/>
    <mergeCell ref="AF1249:AH1250"/>
    <mergeCell ref="AF1252:AG1252"/>
    <mergeCell ref="AF1253:AG1253"/>
    <mergeCell ref="AF1254:AG1254"/>
    <mergeCell ref="AF1256:AH1257"/>
    <mergeCell ref="AF1218:AG1218"/>
    <mergeCell ref="AF1011:AH1012"/>
    <mergeCell ref="AF1013:AG1013"/>
    <mergeCell ref="AF1261:AG1261"/>
    <mergeCell ref="AF1203:AG1203"/>
    <mergeCell ref="AF1204:AG1204"/>
    <mergeCell ref="AF1205:AG1205"/>
    <mergeCell ref="AF1207:AH1208"/>
    <mergeCell ref="AF1209:AG1209"/>
    <mergeCell ref="AF1210:AG1210"/>
    <mergeCell ref="AF1211:AG1211"/>
    <mergeCell ref="AF1184:AG1184"/>
    <mergeCell ref="AF1186:AH1187"/>
    <mergeCell ref="AF1188:AG1188"/>
    <mergeCell ref="AF1189:AG1189"/>
    <mergeCell ref="AF1190:AG1190"/>
    <mergeCell ref="AF1191:AG1191"/>
    <mergeCell ref="AF1181:AG1181"/>
    <mergeCell ref="AF1182:AG1182"/>
    <mergeCell ref="AF1183:AG1183"/>
    <mergeCell ref="AF1251:AG1251"/>
    <mergeCell ref="AF1198:AG1198"/>
    <mergeCell ref="AF1212:AG1212"/>
    <mergeCell ref="AF1214:AH1215"/>
    <mergeCell ref="AF1233:AG1233"/>
    <mergeCell ref="AF1230:AG1230"/>
    <mergeCell ref="AF1231:AG1231"/>
    <mergeCell ref="AF1232:AG1232"/>
    <mergeCell ref="AF1221:AH1222"/>
    <mergeCell ref="AF1223:AG1223"/>
    <mergeCell ref="AF1224:AG1224"/>
    <mergeCell ref="AF1225:AG1225"/>
    <mergeCell ref="AF1226:AG1226"/>
    <mergeCell ref="AF1228:AH1229"/>
    <mergeCell ref="A1001:W1001"/>
    <mergeCell ref="A1002:S1002"/>
    <mergeCell ref="A1015:G1015"/>
    <mergeCell ref="H1015:I1015"/>
    <mergeCell ref="A1012:I1012"/>
    <mergeCell ref="K1012:AA1012"/>
    <mergeCell ref="A1013:G1013"/>
    <mergeCell ref="H1013:I1013"/>
    <mergeCell ref="A1011:I1011"/>
    <mergeCell ref="M1008:O1008"/>
    <mergeCell ref="M1006:O1006"/>
    <mergeCell ref="M1005:O1005"/>
    <mergeCell ref="A1014:G1014"/>
    <mergeCell ref="H1014:I1014"/>
    <mergeCell ref="K1015:AC1015"/>
    <mergeCell ref="M1007:O1007"/>
    <mergeCell ref="K1013:AC1013"/>
    <mergeCell ref="K1014:AC1014"/>
    <mergeCell ref="AF1345:AG1345"/>
    <mergeCell ref="AF1333:AH1334"/>
    <mergeCell ref="AF1335:AG1335"/>
    <mergeCell ref="AF1336:AG1336"/>
    <mergeCell ref="AF1337:AG1337"/>
    <mergeCell ref="AF1338:AG1338"/>
    <mergeCell ref="AF1314:AG1314"/>
    <mergeCell ref="AF1315:AG1315"/>
    <mergeCell ref="AF1316:AG1316"/>
    <mergeCell ref="AF1317:AG1317"/>
    <mergeCell ref="AF1319:AH1320"/>
    <mergeCell ref="AF1321:AG1321"/>
    <mergeCell ref="AF1322:AG1322"/>
    <mergeCell ref="AF1323:AG1323"/>
    <mergeCell ref="AF1324:AG1324"/>
    <mergeCell ref="AF1340:AH1341"/>
    <mergeCell ref="AF1342:AG1342"/>
    <mergeCell ref="AF1343:AG1343"/>
    <mergeCell ref="AF1344:AG1344"/>
    <mergeCell ref="AF1326:AH1327"/>
    <mergeCell ref="AF1328:AG1328"/>
    <mergeCell ref="AF1329:AG1329"/>
    <mergeCell ref="AF1330:AG1330"/>
    <mergeCell ref="AF1331:AG1331"/>
    <mergeCell ref="AF1294:AG1294"/>
    <mergeCell ref="AF1295:AG1295"/>
    <mergeCell ref="AF1310:AG1310"/>
    <mergeCell ref="AF1312:AH1313"/>
    <mergeCell ref="AF1298:AH1299"/>
    <mergeCell ref="AF1300:AG1300"/>
    <mergeCell ref="AF1301:AG1301"/>
    <mergeCell ref="AF1302:AG1302"/>
    <mergeCell ref="AF1303:AG1303"/>
    <mergeCell ref="AF1305:AH1306"/>
    <mergeCell ref="AF1307:AG1307"/>
    <mergeCell ref="AF1308:AG1308"/>
    <mergeCell ref="AF1309:AG1309"/>
    <mergeCell ref="AF1296:AG1296"/>
    <mergeCell ref="AF1282:AG1282"/>
    <mergeCell ref="AF1263:AH1264"/>
    <mergeCell ref="AF1288:AG1288"/>
    <mergeCell ref="AF1289:AG1289"/>
    <mergeCell ref="AF1293:AG1293"/>
    <mergeCell ref="AF1270:AH1271"/>
    <mergeCell ref="AF1272:AG1272"/>
    <mergeCell ref="AF1273:AG1273"/>
    <mergeCell ref="AF1274:AG1274"/>
    <mergeCell ref="AF1275:AG1275"/>
    <mergeCell ref="AF1277:AH1278"/>
    <mergeCell ref="AF1279:AG1279"/>
    <mergeCell ref="AF1280:AG1280"/>
    <mergeCell ref="AF1281:AG1281"/>
    <mergeCell ref="AF1284:AH1285"/>
    <mergeCell ref="AF1286:AG1286"/>
    <mergeCell ref="AF1287:AG1287"/>
    <mergeCell ref="AF1291:AH1292"/>
    <mergeCell ref="AF1265:AG1265"/>
    <mergeCell ref="AF1266:AG1266"/>
    <mergeCell ref="AF1267:AG1267"/>
    <mergeCell ref="AF1268:AG1268"/>
    <mergeCell ref="AF1219:AG1219"/>
    <mergeCell ref="AF1065:AG1065"/>
    <mergeCell ref="AF1067:AH1068"/>
    <mergeCell ref="AF1069:AG1069"/>
    <mergeCell ref="AF1070:AG1070"/>
    <mergeCell ref="AF1071:AG1071"/>
    <mergeCell ref="AF1072:AG1072"/>
    <mergeCell ref="AF1053:AH1054"/>
    <mergeCell ref="AF1055:AG1055"/>
    <mergeCell ref="AF1056:AG1056"/>
    <mergeCell ref="AF1057:AG1057"/>
    <mergeCell ref="AF1058:AG1058"/>
    <mergeCell ref="AF1060:AH1061"/>
    <mergeCell ref="AF1062:AG1062"/>
    <mergeCell ref="AF1063:AG1063"/>
    <mergeCell ref="AF1064:AG1064"/>
    <mergeCell ref="AF1193:AH1194"/>
    <mergeCell ref="AF1195:AG1195"/>
    <mergeCell ref="AF1196:AG1196"/>
    <mergeCell ref="AF1197:AG1197"/>
    <mergeCell ref="AF1216:AG1216"/>
    <mergeCell ref="AF1217:AG1217"/>
    <mergeCell ref="AF1200:AH1201"/>
    <mergeCell ref="AF1202:AG1202"/>
    <mergeCell ref="AF1035:AG1035"/>
    <mergeCell ref="AF1036:AG1036"/>
    <mergeCell ref="AF1037:AG1037"/>
    <mergeCell ref="AF1022:AG1022"/>
    <mergeCell ref="AF1023:AG1023"/>
    <mergeCell ref="AF1025:AH1026"/>
    <mergeCell ref="AF1027:AG1027"/>
    <mergeCell ref="AF1028:AG1028"/>
    <mergeCell ref="AF1029:AG1029"/>
    <mergeCell ref="AF1030:AG1030"/>
    <mergeCell ref="AF1032:AH1033"/>
    <mergeCell ref="AF1034:AG1034"/>
  </mergeCells>
  <phoneticPr fontId="6" type="noConversion"/>
  <conditionalFormatting sqref="A2:A1000">
    <cfRule type="duplicateValues" dxfId="95" priority="11264"/>
    <cfRule type="duplicateValues" dxfId="94" priority="11263"/>
    <cfRule type="duplicateValues" dxfId="93" priority="11261"/>
  </conditionalFormatting>
  <conditionalFormatting sqref="A1001:A1048576 A1">
    <cfRule type="duplicateValues" dxfId="92" priority="5634"/>
    <cfRule type="duplicateValues" dxfId="91" priority="4709"/>
    <cfRule type="duplicateValues" dxfId="90" priority="4686"/>
  </conditionalFormatting>
  <conditionalFormatting sqref="A1:T1 A1001:XFD1004 A1005:L1008 A1009:XFD1009 A1010:AE1012 A1013:XFD1017 A1018:AE1023 A1024:XFD1024 A1025:AE1030 A1031:XFD1031 A1032:AE1037 A1038:XFD1038 A1039:AE1044 A1045:XFD1045 A1046:AE1051 A1052:XFD1052 A1053:AE1058 A1059:XFD1059 A1060:AE1065 A1066:XFD1066 A1067:AE1072 A1073:XFD1073 A1074:AE1079 A1080:XFD1080 A1081:AE1086 A1087:XFD1087 A1088:AE1093 A1094:XFD1094 A1095:AE1100 A1101:XFD1101 A1102:AE1107 A1108:XFD1108 A1109:AE1114 A1115:XFD1115 A1116:AE1121 A1122:XFD1122 A1123:AE1128 A1129:XFD1129 A1130:AE1135 A1136:XFD1136 A1137:AE1142 A1143:XFD1143 A1144:AE1149 A1150:XFD1150 A1151:AE1156 A1157:XFD1157 A1158:AE1163 A1164:XFD1164 A1165:AE1170 A1171:XFD1171 A1172:AE1177 A1178:XFD1178 A1179:AE1184 A1185:XFD1185 A1186:AE1191 A1192:XFD1192 A1193:AE1198 A1199:XFD1199 A1200:AE1205 A1206:XFD1206 A1207:AE1212 A1213:XFD1213 A1214:AE1219 A1220:XFD1220 A1221:AE1226 A1227:XFD1227 A1228:AE1233 A1234:XFD1234 A1235:AE1240 A1241:XFD1241 A1242:AE1247 A1248:XFD1248 A1249:AE1254 A1255:XFD1255 A1256:AE1261 A1262:XFD1262 A1263:AE1268 A1269:XFD1269 A1270:AE1275 A1276:XFD1276 A1277:AE1282 A1283:XFD1283 A1284:AE1289 A1290:XFD1290 A1291:AE1296 A1297:XFD1297 A1298:AE1303 A1304:XFD1304 A1305:AE1310 A1311:XFD1311 A1312:AE1317 A1318:XFD1318 A1319:AE1324 A1325:XFD1325 A1326:AE1345 A1346:XFD1048576 W1:AQ1 P1005:XFD1008 AB2:AC967 AB969:AC1000 AT1:XFD1 F2:O32 AM2:XFD1000 F33:F35 H33:O35 F36:O154 F257:O257 H258:O317 F258:G358 H318:I356 F359:O391 R359:R400 F392:I396 AI1010:XFD1012 AI1018:XFD1023 AI1025:XFD1030 AI1032:XFD1037 AI1039:XFD1044 AI1046:XFD1051 AI1053:XFD1058 AI1060:XFD1065 AI1067:XFD1072 AI1074:XFD1079 AI1081:XFD1086 AI1088:XFD1093 AI1095:XFD1100 AI1102:XFD1107 AI1109:XFD1114 AI1116:XFD1121 AI1123:XFD1128 AI1130:XFD1135 AI1137:XFD1142 AI1144:XFD1149 AI1151:XFD1156 AI1158:XFD1163 AI1165:XFD1170 AI1172:XFD1177 AI1179:XFD1184 AI1186:XFD1191 AI1193:XFD1198 AI1200:XFD1205 AI1207:XFD1212 AI1214:XFD1219 AI1221:XFD1226 AI1228:XFD1233 AI1235:XFD1240 AI1242:XFD1247 AI1249:XFD1254 AI1256:XFD1261 AI1263:XFD1268 AI1270:XFD1275 AI1277:XFD1282 AI1284:XFD1289 AI1291:XFD1296 AI1298:XFD1303 AI1305:XFD1310 AI1312:XFD1317 AI1319:XFD1324 AI1326:XFD1345 AF1332:AH1332">
    <cfRule type="containsErrors" dxfId="89" priority="9912">
      <formula>ISERROR(A1)</formula>
    </cfRule>
  </conditionalFormatting>
  <conditionalFormatting sqref="E156">
    <cfRule type="containsErrors" dxfId="88" priority="95">
      <formula>ISERROR(E156)</formula>
    </cfRule>
  </conditionalFormatting>
  <conditionalFormatting sqref="E158">
    <cfRule type="containsErrors" dxfId="87" priority="94">
      <formula>ISERROR(E158)</formula>
    </cfRule>
  </conditionalFormatting>
  <conditionalFormatting sqref="E168">
    <cfRule type="containsErrors" dxfId="86" priority="93">
      <formula>ISERROR(E168)</formula>
    </cfRule>
  </conditionalFormatting>
  <conditionalFormatting sqref="E227:E228">
    <cfRule type="containsErrors" dxfId="85" priority="91">
      <formula>ISERROR(E227)</formula>
    </cfRule>
  </conditionalFormatting>
  <conditionalFormatting sqref="E231">
    <cfRule type="containsErrors" dxfId="84" priority="90">
      <formula>ISERROR(E231)</formula>
    </cfRule>
  </conditionalFormatting>
  <conditionalFormatting sqref="F411:F465">
    <cfRule type="containsErrors" dxfId="83" priority="118">
      <formula>ISERROR(F411)</formula>
    </cfRule>
  </conditionalFormatting>
  <conditionalFormatting sqref="F550">
    <cfRule type="containsErrors" dxfId="82" priority="117">
      <formula>ISERROR(F550)</formula>
    </cfRule>
  </conditionalFormatting>
  <conditionalFormatting sqref="F665">
    <cfRule type="containsErrors" dxfId="81" priority="116">
      <formula>ISERROR(F665)</formula>
    </cfRule>
  </conditionalFormatting>
  <conditionalFormatting sqref="F770">
    <cfRule type="containsErrors" dxfId="80" priority="115">
      <formula>ISERROR(F770)</formula>
    </cfRule>
  </conditionalFormatting>
  <conditionalFormatting sqref="F155:I256">
    <cfRule type="containsErrors" dxfId="79" priority="107">
      <formula>ISERROR(F155)</formula>
    </cfRule>
  </conditionalFormatting>
  <conditionalFormatting sqref="F397:I410">
    <cfRule type="containsErrors" dxfId="78" priority="129">
      <formula>ISERROR(F397)</formula>
    </cfRule>
  </conditionalFormatting>
  <conditionalFormatting sqref="F497:I497">
    <cfRule type="cellIs" dxfId="77" priority="735" operator="equal">
      <formula>0</formula>
    </cfRule>
  </conditionalFormatting>
  <conditionalFormatting sqref="F506:O506">
    <cfRule type="cellIs" dxfId="76" priority="752" operator="equal">
      <formula>0</formula>
    </cfRule>
  </conditionalFormatting>
  <conditionalFormatting sqref="H357:I358">
    <cfRule type="containsErrors" dxfId="75" priority="122">
      <formula>ISERROR(H357)</formula>
    </cfRule>
  </conditionalFormatting>
  <conditionalFormatting sqref="H411:O465">
    <cfRule type="containsErrors" dxfId="74" priority="38">
      <formula>ISERROR(H411)</formula>
    </cfRule>
  </conditionalFormatting>
  <conditionalFormatting sqref="J159:J162">
    <cfRule type="containsErrors" dxfId="73" priority="96">
      <formula>ISERROR(J159)</formula>
    </cfRule>
  </conditionalFormatting>
  <conditionalFormatting sqref="J507 Q507:R507">
    <cfRule type="containsErrors" dxfId="72" priority="171">
      <formula>ISERROR(J507)</formula>
    </cfRule>
  </conditionalFormatting>
  <conditionalFormatting sqref="J509 Q509:R509">
    <cfRule type="containsErrors" dxfId="71" priority="170">
      <formula>ISERROR(J509)</formula>
    </cfRule>
  </conditionalFormatting>
  <conditionalFormatting sqref="J520 Q520:R520">
    <cfRule type="containsErrors" dxfId="70" priority="169">
      <formula>ISERROR(J520)</formula>
    </cfRule>
  </conditionalFormatting>
  <conditionalFormatting sqref="J526 Q526:R526">
    <cfRule type="containsErrors" dxfId="69" priority="168">
      <formula>ISERROR(J526)</formula>
    </cfRule>
  </conditionalFormatting>
  <conditionalFormatting sqref="J552 Q552:R552">
    <cfRule type="containsErrors" dxfId="68" priority="167">
      <formula>ISERROR(J552)</formula>
    </cfRule>
  </conditionalFormatting>
  <conditionalFormatting sqref="J555:J556 Q555:R556">
    <cfRule type="containsErrors" dxfId="67" priority="165">
      <formula>ISERROR(J555)</formula>
    </cfRule>
  </conditionalFormatting>
  <conditionalFormatting sqref="J558 Q558:R558">
    <cfRule type="containsErrors" dxfId="66" priority="164">
      <formula>ISERROR(J558)</formula>
    </cfRule>
  </conditionalFormatting>
  <conditionalFormatting sqref="J640 Q640:R640">
    <cfRule type="containsErrors" dxfId="65" priority="163">
      <formula>ISERROR(J640)</formula>
    </cfRule>
  </conditionalFormatting>
  <conditionalFormatting sqref="J709:J711 Q709:R711">
    <cfRule type="containsErrors" dxfId="64" priority="160">
      <formula>ISERROR(J709)</formula>
    </cfRule>
  </conditionalFormatting>
  <conditionalFormatting sqref="J713:J720 Q713:R720">
    <cfRule type="containsErrors" dxfId="63" priority="154">
      <formula>ISERROR(J713)</formula>
    </cfRule>
  </conditionalFormatting>
  <conditionalFormatting sqref="J780 Q780:R780">
    <cfRule type="containsErrors" dxfId="62" priority="153">
      <formula>ISERROR(J780)</formula>
    </cfRule>
  </conditionalFormatting>
  <conditionalFormatting sqref="J784 Q784:R784">
    <cfRule type="containsErrors" dxfId="61" priority="152">
      <formula>ISERROR(J784)</formula>
    </cfRule>
  </conditionalFormatting>
  <conditionalFormatting sqref="J789:J790 Q789:R790">
    <cfRule type="containsErrors" dxfId="60" priority="151">
      <formula>ISERROR(J789)</formula>
    </cfRule>
  </conditionalFormatting>
  <conditionalFormatting sqref="J794:J795 Q794:R795">
    <cfRule type="containsErrors" dxfId="59" priority="150">
      <formula>ISERROR(J794)</formula>
    </cfRule>
  </conditionalFormatting>
  <conditionalFormatting sqref="J797 Q797:R797">
    <cfRule type="containsErrors" dxfId="58" priority="149">
      <formula>ISERROR(J797)</formula>
    </cfRule>
  </conditionalFormatting>
  <conditionalFormatting sqref="J799 Q799:R799">
    <cfRule type="containsErrors" dxfId="57" priority="148">
      <formula>ISERROR(J799)</formula>
    </cfRule>
  </conditionalFormatting>
  <conditionalFormatting sqref="J843 Q843:R843">
    <cfRule type="containsErrors" dxfId="56" priority="147">
      <formula>ISERROR(J843)</formula>
    </cfRule>
  </conditionalFormatting>
  <conditionalFormatting sqref="J876:J877 Q876:R877">
    <cfRule type="containsErrors" dxfId="55" priority="145">
      <formula>ISERROR(J876)</formula>
    </cfRule>
  </conditionalFormatting>
  <conditionalFormatting sqref="J881:J884 Q881:R884">
    <cfRule type="containsErrors" dxfId="54" priority="142">
      <formula>ISERROR(J881)</formula>
    </cfRule>
  </conditionalFormatting>
  <conditionalFormatting sqref="J886 Q886:R886">
    <cfRule type="containsErrors" dxfId="53" priority="141">
      <formula>ISERROR(J886)</formula>
    </cfRule>
  </conditionalFormatting>
  <conditionalFormatting sqref="J898:J899 Q898:R899">
    <cfRule type="containsErrors" dxfId="52" priority="140">
      <formula>ISERROR(J898)</formula>
    </cfRule>
  </conditionalFormatting>
  <conditionalFormatting sqref="J917 Q917:R917">
    <cfRule type="containsErrors" dxfId="51" priority="139">
      <formula>ISERROR(J917)</formula>
    </cfRule>
  </conditionalFormatting>
  <conditionalFormatting sqref="J968 Q968:R968">
    <cfRule type="containsErrors" dxfId="50" priority="138">
      <formula>ISERROR(J968)</formula>
    </cfRule>
  </conditionalFormatting>
  <conditionalFormatting sqref="J564:K564">
    <cfRule type="containsErrors" dxfId="49" priority="177">
      <formula>ISERROR(J564)</formula>
    </cfRule>
  </conditionalFormatting>
  <conditionalFormatting sqref="J163:L166">
    <cfRule type="containsErrors" dxfId="48" priority="106">
      <formula>ISERROR(J163)</formula>
    </cfRule>
  </conditionalFormatting>
  <conditionalFormatting sqref="J235:L235">
    <cfRule type="containsErrors" dxfId="47" priority="102">
      <formula>ISERROR(J235)</formula>
    </cfRule>
  </conditionalFormatting>
  <conditionalFormatting sqref="J358:L358">
    <cfRule type="containsErrors" dxfId="46" priority="120">
      <formula>ISERROR(J358)</formula>
    </cfRule>
  </conditionalFormatting>
  <conditionalFormatting sqref="J179:M179">
    <cfRule type="containsErrors" dxfId="45" priority="105">
      <formula>ISERROR(J179)</formula>
    </cfRule>
  </conditionalFormatting>
  <conditionalFormatting sqref="J226:M226">
    <cfRule type="containsErrors" dxfId="44" priority="103">
      <formula>ISERROR(J226)</formula>
    </cfRule>
  </conditionalFormatting>
  <conditionalFormatting sqref="J357:O357">
    <cfRule type="containsErrors" dxfId="43" priority="121">
      <formula>ISERROR(J357)</formula>
    </cfRule>
  </conditionalFormatting>
  <conditionalFormatting sqref="J573:O574">
    <cfRule type="containsErrors" dxfId="42" priority="173">
      <formula>ISERROR(J573)</formula>
    </cfRule>
  </conditionalFormatting>
  <conditionalFormatting sqref="M564">
    <cfRule type="containsErrors" dxfId="41" priority="178">
      <formula>ISERROR(M564)</formula>
    </cfRule>
  </conditionalFormatting>
  <conditionalFormatting sqref="M757">
    <cfRule type="cellIs" dxfId="40" priority="1699" operator="equal">
      <formula>0</formula>
    </cfRule>
  </conditionalFormatting>
  <conditionalFormatting sqref="M1006:M1008">
    <cfRule type="containsErrors" dxfId="39" priority="109">
      <formula>ISERROR(M1006)</formula>
    </cfRule>
  </conditionalFormatting>
  <conditionalFormatting sqref="M532:O532">
    <cfRule type="containsErrors" dxfId="38" priority="66">
      <formula>ISERROR(M532)</formula>
    </cfRule>
  </conditionalFormatting>
  <conditionalFormatting sqref="M667:O668">
    <cfRule type="containsErrors" dxfId="37" priority="61">
      <formula>ISERROR(M667)</formula>
    </cfRule>
  </conditionalFormatting>
  <conditionalFormatting sqref="M678:O678">
    <cfRule type="containsErrors" dxfId="36" priority="59">
      <formula>ISERROR(M678)</formula>
    </cfRule>
  </conditionalFormatting>
  <conditionalFormatting sqref="M683:O684">
    <cfRule type="containsErrors" dxfId="35" priority="55">
      <formula>ISERROR(M683)</formula>
    </cfRule>
  </conditionalFormatting>
  <conditionalFormatting sqref="M712:O712">
    <cfRule type="containsErrors" dxfId="34" priority="52">
      <formula>ISERROR(M712)</formula>
    </cfRule>
  </conditionalFormatting>
  <conditionalFormatting sqref="M729:O729">
    <cfRule type="containsErrors" dxfId="33" priority="50">
      <formula>ISERROR(M729)</formula>
    </cfRule>
  </conditionalFormatting>
  <conditionalFormatting sqref="M752:O752">
    <cfRule type="containsErrors" dxfId="32" priority="45">
      <formula>ISERROR(M752)</formula>
    </cfRule>
  </conditionalFormatting>
  <conditionalFormatting sqref="M764:O764">
    <cfRule type="containsErrors" dxfId="31" priority="43">
      <formula>ISERROR(M764)</formula>
    </cfRule>
  </conditionalFormatting>
  <conditionalFormatting sqref="N178:O178 Q178">
    <cfRule type="expression" dxfId="30" priority="99">
      <formula>ISERROR(N178)</formula>
    </cfRule>
  </conditionalFormatting>
  <conditionalFormatting sqref="N228:O228">
    <cfRule type="expression" dxfId="29" priority="97">
      <formula>ISERROR(N228)</formula>
    </cfRule>
  </conditionalFormatting>
  <conditionalFormatting sqref="O225">
    <cfRule type="cellIs" dxfId="28" priority="104" operator="equal">
      <formula>0</formula>
    </cfRule>
  </conditionalFormatting>
  <conditionalFormatting sqref="O339">
    <cfRule type="cellIs" dxfId="27" priority="123" operator="equal">
      <formula>0</formula>
    </cfRule>
  </conditionalFormatting>
  <conditionalFormatting sqref="P2:P1000">
    <cfRule type="cellIs" dxfId="26" priority="1888" operator="equal">
      <formula>0</formula>
    </cfRule>
  </conditionalFormatting>
  <conditionalFormatting sqref="Q564:R564">
    <cfRule type="containsErrors" dxfId="25" priority="176">
      <formula>ISERROR(Q564)</formula>
    </cfRule>
  </conditionalFormatting>
  <conditionalFormatting sqref="Q573:R574">
    <cfRule type="containsErrors" dxfId="24" priority="172">
      <formula>ISERROR(Q573)</formula>
    </cfRule>
  </conditionalFormatting>
  <conditionalFormatting sqref="R403:R465">
    <cfRule type="containsErrors" dxfId="23" priority="37">
      <formula>ISERROR(R403)</formula>
    </cfRule>
  </conditionalFormatting>
  <conditionalFormatting sqref="S2:S1000">
    <cfRule type="cellIs" dxfId="22" priority="35" operator="equal">
      <formula>0</formula>
    </cfRule>
  </conditionalFormatting>
  <conditionalFormatting sqref="T523">
    <cfRule type="cellIs" dxfId="21" priority="792" operator="equal">
      <formula>0</formula>
    </cfRule>
  </conditionalFormatting>
  <conditionalFormatting sqref="T978">
    <cfRule type="cellIs" dxfId="20" priority="796" operator="equal">
      <formula>0</formula>
    </cfRule>
  </conditionalFormatting>
  <conditionalFormatting sqref="V2:V1000">
    <cfRule type="cellIs" dxfId="19" priority="916" operator="lessThan">
      <formula>0</formula>
    </cfRule>
  </conditionalFormatting>
  <conditionalFormatting sqref="AB2:AB1000">
    <cfRule type="expression" dxfId="18" priority="12" stopIfTrue="1">
      <formula>AB2="PRÓXIMA A VENCER"</formula>
    </cfRule>
    <cfRule type="expression" dxfId="17" priority="11">
      <formula>AB2="EN TERMINO"</formula>
    </cfRule>
    <cfRule type="expression" dxfId="16" priority="10" stopIfTrue="1">
      <formula>AB2="CON AVANCE"</formula>
    </cfRule>
    <cfRule type="containsText" dxfId="15" priority="8" operator="containsText" text="CUMPLIDA NO EFECTIVA">
      <formula>NOT(ISERROR(SEARCH("CUMPLIDA NO EFECTIVA",AB2)))</formula>
    </cfRule>
    <cfRule type="expression" dxfId="14" priority="13" stopIfTrue="1">
      <formula>AB2="VENCIDA"</formula>
    </cfRule>
    <cfRule type="expression" dxfId="13" priority="9" stopIfTrue="1">
      <formula>AB2="CUMPLIDA"</formula>
    </cfRule>
  </conditionalFormatting>
  <conditionalFormatting sqref="AB968">
    <cfRule type="containsErrors" dxfId="12" priority="14">
      <formula>ISERROR(AB968)</formula>
    </cfRule>
  </conditionalFormatting>
  <conditionalFormatting sqref="AC2:AC1000">
    <cfRule type="expression" dxfId="11" priority="3">
      <formula>$AJ2=5</formula>
    </cfRule>
    <cfRule type="expression" dxfId="10" priority="4">
      <formula>$AJ2=4</formula>
    </cfRule>
    <cfRule type="expression" dxfId="9" priority="6">
      <formula>$AJ2=2</formula>
    </cfRule>
    <cfRule type="expression" dxfId="8" priority="5" stopIfTrue="1">
      <formula>$AJ2=3</formula>
    </cfRule>
    <cfRule type="containsText" dxfId="7" priority="1" operator="containsText" text="CUMPLIDO NO EFECTIVO">
      <formula>NOT(ISERROR(SEARCH("CUMPLIDO NO EFECTIVO",AC2)))</formula>
    </cfRule>
    <cfRule type="expression" dxfId="6" priority="2">
      <formula>$AJ2=1</formula>
    </cfRule>
  </conditionalFormatting>
  <conditionalFormatting sqref="AC968">
    <cfRule type="containsErrors" dxfId="5" priority="7">
      <formula>ISERROR(AC968)</formula>
    </cfRule>
  </conditionalFormatting>
  <conditionalFormatting sqref="AD1:AD1048576">
    <cfRule type="containsText" dxfId="4" priority="15" operator="containsText" text="CUMPLIDA EN MENOS DEL 100% PENDIENTE DE REVISIÓN POR LA CGR">
      <formula>NOT(ISERROR(SEARCH("CUMPLIDA EN MENOS DEL 100% PENDIENTE DE REVISIÓN POR LA CGR",AD1)))</formula>
    </cfRule>
  </conditionalFormatting>
  <conditionalFormatting sqref="AD2:AD1000">
    <cfRule type="containsText" dxfId="3" priority="18" operator="containsText" text="VENCIDA">
      <formula>NOT(ISERROR(SEARCH("VENCIDA",AD2)))</formula>
    </cfRule>
    <cfRule type="containsText" dxfId="2" priority="17" operator="containsText" text="CUMPLIDA PENDIENTE DE REVISIÓN DE LA CGR">
      <formula>NOT(ISERROR(SEARCH("CUMPLIDA PENDIENTE DE REVISIÓN DE LA CGR",AD2)))</formula>
    </cfRule>
    <cfRule type="containsText" dxfId="1" priority="16" operator="containsText" text="CUMPLIDA NO EFECTIVA">
      <formula>NOT(ISERROR(SEARCH("CUMPLIDA NO EFECTIVA",AD2)))</formula>
    </cfRule>
    <cfRule type="containsText" dxfId="0" priority="19" operator="containsText" text="EN EJECUCIÓN">
      <formula>NOT(ISERROR(SEARCH("EN EJECUCIÓN",AD2)))</formula>
    </cfRule>
  </conditionalFormatting>
  <dataValidations count="4">
    <dataValidation type="whole" operator="greaterThanOrEqual" allowBlank="1" showInputMessage="1" showErrorMessage="1" sqref="WWH918:WWH920 WML918:WML920 WCP918:WCP920 VST918:VST920 VIX918:VIX920 UZB918:UZB920 UPF918:UPF920 UFJ918:UFJ920 TVN918:TVN920 TLR918:TLR920 TBV918:TBV920 SRZ918:SRZ920 SID918:SID920 RYH918:RYH920 ROL918:ROL920 REP918:REP920 QUT918:QUT920 QKX918:QKX920 QBB918:QBB920 PRF918:PRF920 PHJ918:PHJ920 OXN918:OXN920 ONR918:ONR920 ODV918:ODV920 NTZ918:NTZ920 NKD918:NKD920 NAH918:NAH920 MQL918:MQL920 MGP918:MGP920 LWT918:LWT920 LMX918:LMX920 LDB918:LDB920 KTF918:KTF920 KJJ918:KJJ920 JZN918:JZN920 JPR918:JPR920 JFV918:JFV920 IVZ918:IVZ920 IMD918:IMD920 ICH918:ICH920 HSL918:HSL920 HIP918:HIP920 GYT918:GYT920 GOX918:GOX920 GFB918:GFB920 FVF918:FVF920 FLJ918:FLJ920 FBN918:FBN920 ERR918:ERR920 EHV918:EHV920 DXZ918:DXZ920 DOD918:DOD920 DEH918:DEH920 CUL918:CUL920 CKP918:CKP920 CAT918:CAT920 BQX918:BQX920 BHB918:BHB920 AXF918:AXF920 ANJ918:ANJ920 ADN918:ADN920 TR918:TR920 JV918:JV920 JP897:JP899 TL897:TL899 ADH897:ADH899 AND897:AND899 AWZ897:AWZ899 BGV897:BGV899 BQR897:BQR899 CAN897:CAN899 CKJ897:CKJ899 CUF897:CUF899 DEB897:DEB899 DNX897:DNX899 DXT897:DXT899 EHP897:EHP899 ERL897:ERL899 FBH897:FBH899 FLD897:FLD899 FUZ897:FUZ899 GEV897:GEV899 GOR897:GOR899 GYN897:GYN899 HIJ897:HIJ899 HSF897:HSF899 ICB897:ICB899 ILX897:ILX899 IVT897:IVT899 JFP897:JFP899 JPL897:JPL899 JZH897:JZH899 KJD897:KJD899 KSZ897:KSZ899 LCV897:LCV899 LMR897:LMR899 LWN897:LWN899 MGJ897:MGJ899 MQF897:MQF899 NAB897:NAB899 NJX897:NJX899 NTT897:NTT899 ODP897:ODP899 ONL897:ONL899 OXH897:OXH899 PHD897:PHD899 PQZ897:PQZ899 QAV897:QAV899 QKR897:QKR899 QUN897:QUN899 REJ897:REJ899 ROF897:ROF899 RYB897:RYB899 SHX897:SHX899 SRT897:SRT899 TBP897:TBP899 TLL897:TLL899 TVH897:TVH899 UFD897:UFD899 UOZ897:UOZ899 UYV897:UYV899 VIR897:VIR899 VSN897:VSN899 WCJ897:WCJ899 WMF897:WMF899 WWB897:WWB899 WWH816:WWH818 WML816:WML818 WCP816:WCP818 VST816:VST818 VIX816:VIX818 UZB816:UZB818 UPF816:UPF818 UFJ816:UFJ818 TVN816:TVN818 TLR816:TLR818 TBV816:TBV818 SRZ816:SRZ818 SID816:SID818 RYH816:RYH818 ROL816:ROL818 REP816:REP818 QUT816:QUT818 QKX816:QKX818 QBB816:QBB818 PRF816:PRF818 PHJ816:PHJ818 OXN816:OXN818 ONR816:ONR818 ODV816:ODV818 NTZ816:NTZ818 NKD816:NKD818 NAH816:NAH818 MQL816:MQL818 MGP816:MGP818 LWT816:LWT818 LMX816:LMX818 LDB816:LDB818 KTF816:KTF818 KJJ816:KJJ818 JZN816:JZN818 JPR816:JPR818 JFV816:JFV818 IVZ816:IVZ818 IMD816:IMD818 ICH816:ICH818 HSL816:HSL818 HIP816:HIP818 GYT816:GYT818 GOX816:GOX818 GFB816:GFB818 FVF816:FVF818 FLJ816:FLJ818 FBN816:FBN818 ERR816:ERR818 EHV816:EHV818 DXZ816:DXZ818 DOD816:DOD818 DEH816:DEH818 CUL816:CUL818 CKP816:CKP818 CAT816:CAT818 BQX816:BQX818 BHB816:BHB818 AXF816:AXF818 ANJ816:ANJ818 ADN816:ADN818 TR816:TR818 JV816:JV818 JV842 TR842 ADN842 ANJ842 AXF842 BHB842 BQX842 CAT842 CKP842 CUL842 DEH842 DOD842 DXZ842 EHV842 ERR842 FBN842 FLJ842 FVF842 GFB842 GOX842 GYT842 HIP842 HSL842 ICH842 IMD842 IVZ842 JFV842 JPR842 JZN842 KJJ842 KTF842 LDB842 LMX842 LWT842 MGP842 MQL842 NAH842 NKD842 NTZ842 ODV842 ONR842 OXN842 PHJ842 PRF842 QBB842 QKX842 QUT842 REP842 ROL842 RYH842 SID842 SRZ842 TBV842 TLR842 TVN842 UFJ842 UPF842 UZB842 VIX842 VST842 WCP842 WML842 WWH842 JV874:JV875 TR874:TR875 ADN874:ADN875 ANJ874:ANJ875 AXF874:AXF875 BHB874:BHB875 BQX874:BQX875 CAT874:CAT875 CKP874:CKP875 CUL874:CUL875 DEH874:DEH875 DOD874:DOD875 DXZ874:DXZ875 EHV874:EHV875 ERR874:ERR875 FBN874:FBN875 FLJ874:FLJ875 FVF874:FVF875 GFB874:GFB875 GOX874:GOX875 GYT874:GYT875 HIP874:HIP875 HSL874:HSL875 ICH874:ICH875 IMD874:IMD875 IVZ874:IVZ875 JFV874:JFV875 JPR874:JPR875 JZN874:JZN875 KJJ874:KJJ875 KTF874:KTF875 LDB874:LDB875 LMX874:LMX875 LWT874:LWT875 MGP874:MGP875 MQL874:MQL875 NAH874:NAH875 NKD874:NKD875 NTZ874:NTZ875 ODV874:ODV875 ONR874:ONR875 OXN874:OXN875 PHJ874:PHJ875 PRF874:PRF875 QBB874:QBB875 QKX874:QKX875 QUT874:QUT875 REP874:REP875 ROL874:ROL875 RYH874:RYH875 SID874:SID875 SRZ874:SRZ875 TBV874:TBV875 TLR874:TLR875 TVN874:TVN875 UFJ874:UFJ875 UPF874:UPF875 UZB874:UZB875 VIX874:VIX875 VST874:VST875 WCP874:WCP875 WML874:WML875 WWH874:WWH875 RYH903:RYH911 REP903:REP911 ROL903:ROL911 WWH903:WWH911 SID903:SID911 SRZ903:SRZ911 TBV903:TBV911 TLR903:TLR911 TVN903:TVN911 UFJ903:UFJ911 UPF903:UPF911 UZB903:UZB911 VIX903:VIX911 VST903:VST911 WCP903:WCP911 WML903:WML911 JV903:JV911 TR903:TR911 ADN903:ADN911 ANJ903:ANJ911 AXF903:AXF911 BHB903:BHB911 BQX903:BQX911 CAT903:CAT911 CKP903:CKP911 CUL903:CUL911 DEH903:DEH911 DOD903:DOD911 DXZ903:DXZ911 EHV903:EHV911 ERR903:ERR911 FBN903:FBN911 FLJ903:FLJ911 FVF903:FVF911 GFB903:GFB911 GOX903:GOX911 GYT903:GYT911 HIP903:HIP911 HSL903:HSL911 ICH903:ICH911 IMD903:IMD911 IVZ903:IVZ911 JFV903:JFV911 JPR903:JPR911 JZN903:JZN911 KJJ903:KJJ911 KTF903:KTF911 LDB903:LDB911 LMX903:LMX911 LWT903:LWT911 MGP903:MGP911 MQL903:MQL911 NAH903:NAH911 NKD903:NKD911 NTZ903:NTZ911 ODV903:ODV911 ONR903:ONR911 OXN903:OXN911 PHJ903:PHJ911 PRF903:PRF911 QBB903:QBB911 QKX903:QKX911 QUT903:QUT911 JV827:JV832 TR827:TR832 ADN827:ADN832 ANJ827:ANJ832 AXF827:AXF832 BHB827:BHB832 BQX827:BQX832 CAT827:CAT832 CKP827:CKP832 CUL827:CUL832 DEH827:DEH832 DOD827:DOD832 DXZ827:DXZ832 EHV827:EHV832 ERR827:ERR832 FBN827:FBN832 FLJ827:FLJ832 FVF827:FVF832 GFB827:GFB832 GOX827:GOX832 GYT827:GYT832 HIP827:HIP832 HSL827:HSL832 ICH827:ICH832 IMD827:IMD832 IVZ827:IVZ832 JFV827:JFV832 JPR827:JPR832 JZN827:JZN832 KJJ827:KJJ832 KTF827:KTF832 LDB827:LDB832 LMX827:LMX832 LWT827:LWT832 MGP827:MGP832 MQL827:MQL832 NAH827:NAH832 NKD827:NKD832 NTZ827:NTZ832 ODV827:ODV832 ONR827:ONR832 OXN827:OXN832 PHJ827:PHJ832 PRF827:PRF832 QBB827:QBB832 QKX827:QKX832 QUT827:QUT832 REP827:REP832 ROL827:ROL832 RYH827:RYH832 SID827:SID832 SRZ827:SRZ832 TBV827:TBV832 TLR827:TLR832 TVN827:TVN832 UFJ827:UFJ832 UPF827:UPF832 UZB827:UZB832 VIX827:VIX832 VST827:VST832 WCP827:WCP832 WML827:WML832 WWH827:WWH832 WWH858:WWH861 WML858:WML861 WCP858:WCP861 VST858:VST861 VIX858:VIX861 UZB858:UZB861 UPF858:UPF861 UFJ858:UFJ861 TVN858:TVN861 TLR858:TLR861 TBV858:TBV861 SRZ858:SRZ861 SID858:SID861 RYH858:RYH861 ROL858:ROL861 REP858:REP861 QUT858:QUT861 QKX858:QKX861 QBB858:QBB861 PRF858:PRF861 PHJ858:PHJ861 OXN858:OXN861 ONR858:ONR861 ODV858:ODV861 NTZ858:NTZ861 NKD858:NKD861 NAH858:NAH861 MQL858:MQL861 MGP858:MGP861 LWT858:LWT861 LMX858:LMX861 LDB858:LDB861 KTF858:KTF861 KJJ858:KJJ861 JZN858:JZN861 JPR858:JPR861 JFV858:JFV861 IVZ858:IVZ861 IMD858:IMD861 ICH858:ICH861 HSL858:HSL861 HIP858:HIP861 GYT858:GYT861 GOX858:GOX861 GFB858:GFB861 FVF858:FVF861 FLJ858:FLJ861 FBN858:FBN861 ERR858:ERR861 EHV858:EHV861 DXZ858:DXZ861 DOD858:DOD861 DEH858:DEH861 CUL858:CUL861 CKP858:CKP861 CAT858:CAT861 BQX858:BQX861 BHB858:BHB861 AXF858:AXF861 ANJ858:ANJ861 ADN858:ADN861 TR858:TR861 JV858:JV861 JV892:JV893 TR892:TR893 ADN892:ADN893 ANJ892:ANJ893 AXF892:AXF893 BHB892:BHB893 BQX892:BQX893 CAT892:CAT893 CKP892:CKP893 CUL892:CUL893 DEH892:DEH893 DOD892:DOD893 DXZ892:DXZ893 EHV892:EHV893 ERR892:ERR893 FBN892:FBN893 FLJ892:FLJ893 FVF892:FVF893 GFB892:GFB893 GOX892:GOX893 GYT892:GYT893 HIP892:HIP893 HSL892:HSL893 ICH892:ICH893 IMD892:IMD893 IVZ892:IVZ893 JFV892:JFV893 JPR892:JPR893 JZN892:JZN893 KJJ892:KJJ893 KTF892:KTF893 LDB892:LDB893 LMX892:LMX893 LWT892:LWT893 MGP892:MGP893 MQL892:MQL893 NAH892:NAH893 NKD892:NKD893 NTZ892:NTZ893 ODV892:ODV893 ONR892:ONR893 OXN892:OXN893 PHJ892:PHJ893 PRF892:PRF893 QBB892:QBB893 QKX892:QKX893 QUT892:QUT893 REP892:REP893 ROL892:ROL893 RYH892:RYH893 SID892:SID893 SRZ892:SRZ893 TBV892:TBV893 TLR892:TLR893 TVN892:TVN893 UFJ892:UFJ893 UPF892:UPF893 UZB892:UZB893 VIX892:VIX893 VST892:VST893 WCP892:WCP893 WML892:WML893 WWH892:WWH893 WWB924:WWB926 WMF924:WMF926 WCJ924:WCJ926 VSN924:VSN926 VIR924:VIR926 UYV924:UYV926 UOZ924:UOZ926 UFD924:UFD926 TVH924:TVH926 TLL924:TLL926 TBP924:TBP926 SRT924:SRT926 SHX924:SHX926 RYB924:RYB926 ROF924:ROF926 REJ924:REJ926 QUN924:QUN926 QKR924:QKR926 QAV924:QAV926 PQZ924:PQZ926 PHD924:PHD926 OXH924:OXH926 ONL924:ONL926 ODP924:ODP926 NTT924:NTT926 NJX924:NJX926 NAB924:NAB926 MQF924:MQF926 MGJ924:MGJ926 LWN924:LWN926 LMR924:LMR926 LCV924:LCV926 KSZ924:KSZ926 KJD924:KJD926 JZH924:JZH926 JPL924:JPL926 JFP924:JFP926 IVT924:IVT926 ILX924:ILX926 ICB924:ICB926 HSF924:HSF926 HIJ924:HIJ926 GYN924:GYN926 GOR924:GOR926 GEV924:GEV926 FUZ924:FUZ926 FLD924:FLD926 FBH924:FBH926 ERL924:ERL926 EHP924:EHP926 DXT924:DXT926 DNX924:DNX926 DEB924:DEB926 CUF924:CUF926 CKJ924:CKJ926 CAN924:CAN926 BQR924:BQR926 BGV924:BGV926 AWZ924:AWZ926 AND924:AND926 ADH924:ADH926 TL924:TL926 JP924:JP926 M751 U893:U896 S905 S929 S994 U939 U855:U856 S923 U885 U851 S856 U937 U985:U992 U994:U999 M830:M832 U968:U973 U876:U879 M924:M943 M878:M880 M885 M380 M839:M842 WWB818:WWB845 WMF818:WMF845 WCJ818:WCJ845 VSN818:VSN845 VIR818:VIR845 UYV818:UYV845 UOZ818:UOZ845 UFD818:UFD845 TVH818:TVH845 TLL818:TLL845 TBP818:TBP845 SRT818:SRT845 SHX818:SHX845 RYB818:RYB845 ROF818:ROF845 REJ818:REJ845 QUN818:QUN845 QKR818:QKR845 QAV818:QAV845 PQZ818:PQZ845 PHD818:PHD845 OXH818:OXH845 ONL818:ONL845 ODP818:ODP845 NTT818:NTT845 NJX818:NJX845 NAB818:NAB845 MQF818:MQF845 MGJ818:MGJ845 LWN818:LWN845 LMR818:LMR845 LCV818:LCV845 KSZ818:KSZ845 KJD818:KJD845 JZH818:JZH845 JPL818:JPL845 JFP818:JFP845 IVT818:IVT845 ILX818:ILX845 ICB818:ICB845 HSF818:HSF845 HIJ818:HIJ845 GYN818:GYN845 GOR818:GOR845 GEV818:GEV845 FUZ818:FUZ845 FLD818:FLD845 FBH818:FBH845 ERL818:ERL845 EHP818:EHP845 DXT818:DXT845 DNX818:DNX845 DEB818:DEB845 CUF818:CUF845 CKJ818:CKJ845 CAN818:CAN845 BQR818:BQR845 BGV818:BGV845 AWZ818:AWZ845 AND818:AND845 ADH818:ADH845 TL818:TL845 JP818:JP845 U843:U845 WWH850 WML850 WCP850 VST850 VIX850 UZB850 UPF850 UFJ850 TVN850 TLR850 TBV850 SRZ850 SID850 RYH850 ROL850 REP850 QUT850 QKX850 QBB850 PRF850 PHJ850 OXN850 ONR850 ODV850 NTZ850 NKD850 NAH850 MQL850 MGP850 LWT850 LMX850 LDB850 KTF850 KJJ850 JZN850 JPR850 JFV850 IVZ850 IMD850 ICH850 HSL850 HIP850 GYT850 GOX850 GFB850 FVF850 FLJ850 FBN850 ERR850 EHV850 DXZ850 DOD850 DEH850 CUL850 CKP850 CAT850 BQX850 BHB850 AXF850 ANJ850 ADN850 TR850 JV850 M918:M922 M865:M875 M887:M897 JP901:JP907 TL901:TL907 ADH901:ADH907 AND901:AND907 AWZ901:AWZ907 BGV901:BGV907 BQR901:BQR907 CAN901:CAN907 CKJ901:CKJ907 CUF901:CUF907 DEB901:DEB907 DNX901:DNX907 DXT901:DXT907 EHP901:EHP907 ERL901:ERL907 FBH901:FBH907 FLD901:FLD907 FUZ901:FUZ907 GEV901:GEV907 GOR901:GOR907 GYN901:GYN907 HIJ901:HIJ907 HSF901:HSF907 ICB901:ICB907 ILX901:ILX907 IVT901:IVT907 JFP901:JFP907 JPL901:JPL907 JZH901:JZH907 KJD901:KJD907 KSZ901:KSZ907 LCV901:LCV907 LMR901:LMR907 LWN901:LWN907 MGJ901:MGJ907 MQF901:MQF907 NAB901:NAB907 NJX901:NJX907 NTT901:NTT907 ODP901:ODP907 ONL901:ONL907 OXH901:OXH907 PHD901:PHD907 PQZ901:PQZ907 QAV901:QAV907 QKR901:QKR907 QUN901:QUN907 REJ901:REJ907 ROF901:ROF907 RYB901:RYB907 SHX901:SHX907 SRT901:SRT907 TBP901:TBP907 TLL901:TLL907 TVH901:TVH907 UFD901:UFD907 UOZ901:UOZ907 UYV901:UYV907 VIR901:VIR907 VSN901:VSN907 WCJ901:WCJ907 WMF901:WMF907 WWB901:WWB907 M900:M914 WWB909:WWB921 WMF909:WMF921 WCJ909:WCJ921 VSN909:VSN921 VIR909:VIR921 UYV909:UYV921 UOZ909:UOZ921 UFD909:UFD921 TVH909:TVH921 TLL909:TLL921 TBP909:TBP921 SRT909:SRT921 SHX909:SHX921 RYB909:RYB921 ROF909:ROF921 REJ909:REJ921 QUN909:QUN921 QKR909:QKR921 QAV909:QAV921 PQZ909:PQZ921 PHD909:PHD921 OXH909:OXH921 ONL909:ONL921 ODP909:ODP921 NTT909:NTT921 NJX909:NJX921 NAB909:NAB921 MQF909:MQF921 MGJ909:MGJ921 LWN909:LWN921 LMR909:LMR921 LCV909:LCV921 KSZ909:KSZ921 KJD909:KJD921 JZH909:JZH921 JPL909:JPL921 JFP909:JFP921 IVT909:IVT921 ILX909:ILX921 ICB909:ICB921 HSF909:HSF921 HIJ909:HIJ921 GYN909:GYN921 GOR909:GOR921 GEV909:GEV921 FUZ909:FUZ921 FLD909:FLD921 FBH909:FBH921 ERL909:ERL921 EHP909:EHP921 DXT909:DXT921 DNX909:DNX921 DEB909:DEB921 CUF909:CUF921 CKJ909:CKJ921 CAN909:CAN921 BQR909:BQR921 BGV909:BGV921 AWZ909:AWZ921 AND909:AND921 ADH909:ADH921 TL909:TL921 JP909:JP921 U950:U961 M945:M967 U920:U926 M969:M973 M990:M1000 UFI816:UFI926 TVM816:TVM926 GFA816:GFA926 TLQ816:TLQ926 TBU816:TBU926 SRY816:SRY926 SIC816:SIC926 RYG816:RYG926 ROK816:ROK926 REO816:REO926 QUS816:QUS926 QKW816:QKW926 QBA816:QBA926 PRE816:PRE926 PHI816:PHI926 OXM816:OXM926 ONQ816:ONQ926 ODU816:ODU926 NTY816:NTY926 NKC816:NKC926 NAG816:NAG926 MQK816:MQK926 MGO816:MGO926 LWS816:LWS926 LMW816:LMW926 LDA816:LDA926 KTE816:KTE926 KJI816:KJI926 JZM816:JZM926 JPQ816:JPQ926 JFU816:JFU926 IVY816:IVY926 IMC816:IMC926 ICG816:ICG926 HSK816:HSK926 HIO816:HIO926 GYS816:GYS926 GOW816:GOW926 FVE816:FVE926 FLI816:FLI926 FBM816:FBM926 ERQ816:ERQ926 EHU816:EHU926 DXY816:DXY926 DOC816:DOC926 DEG816:DEG926 CUK816:CUK926 CKO816:CKO926 CAS816:CAS926 BQW816:BQW926 BHA816:BHA926 AXE816:AXE926 ANI816:ANI926 ADM816:ADM926 TQ816:TQ926 JU816:JU926 WWG816:WWG926 WMK816:WMK926 WCO816:WCO926 VSS816:VSS926 VIW816:VIW926 UZA816:UZA926 UPE816:UPE926 SRT848:SRT895 RYB848:RYB895 ROF848:ROF895 REJ848:REJ895 QUN848:QUN895 QKR848:QKR895 QAV848:QAV895 PQZ848:PQZ895 PHD848:PHD895 OXH848:OXH895 ONL848:ONL895 ODP848:ODP895 NTT848:NTT895 NJX848:NJX895 NAB848:NAB895 MQF848:MQF895 MGJ848:MGJ895 LWN848:LWN895 LMR848:LMR895 LCV848:LCV895 KSZ848:KSZ895 KJD848:KJD895 JZH848:JZH895 JPL848:JPL895 JFP848:JFP895 IVT848:IVT895 ILX848:ILX895 ICB848:ICB895 HSF848:HSF895 HIJ848:HIJ895 GYN848:GYN895 GOR848:GOR895 GEV848:GEV895 FUZ848:FUZ895 FLD848:FLD895 FBH848:FBH895 ERL848:ERL895 EHP848:EHP895 DXT848:DXT895 DNX848:DNX895 DEB848:DEB895 CUF848:CUF895 CKJ848:CKJ895 CAN848:CAN895 BQR848:BQR895 BGV848:BGV895 AWZ848:AWZ895 AND848:AND895 ADH848:ADH895 TL848:TL895 JP848:JP895 WMF848:WMF895 WCJ848:WCJ895 VSN848:VSN895 VIR848:VIR895 UYV848:UYV895 UOZ848:UOZ895 UFD848:UFD895 TVH848:TVH895 TLL848:TLL895 TBP848:TBP895 WWB848:WWB895 SHX848:SHX895 M844:M858 M975:M988 VIW927:VIX1000 VSS927:VST1000 WCO927:WCP1000 WMK927:WML1000 WWG927:WWH1000 JP928:JP1000 TL928:TL1000 ADH928:ADH1000 AND928:AND1000 AWZ928:AWZ1000 BGV928:BGV1000 BQR928:BQR1000 CAN928:CAN1000 CKJ928:CKJ1000 CUF928:CUF1000 DEB928:DEB1000 DNX928:DNX1000 DXT928:DXT1000 EHP928:EHP1000 ERL928:ERL1000 FBH928:FBH1000 FLD928:FLD1000 FUZ928:FUZ1000 GEV928:GEV1000 GOR928:GOR1000 GYN928:GYN1000 HIJ928:HIJ1000 HSF928:HSF1000 ICB928:ICB1000 ILX928:ILX1000 IVT928:IVT1000 JFP928:JFP1000 JPL928:JPL1000 JZH928:JZH1000 KJD928:KJD1000 KSZ928:KSZ1000 NTT928:NTT1000 ODP928:ODP1000 ONL928:ONL1000 OXH928:OXH1000 LCV928:LCV1000 LMR928:LMR1000 LWN928:LWN1000 MGJ928:MGJ1000 WWB928:WWB1000 PHD928:PHD1000 PQZ928:PQZ1000 QAV928:QAV1000 QKR928:QKR1000 QUN928:QUN1000 REJ928:REJ1000 MQF928:MQF1000 ROF928:ROF1000 RYB928:RYB1000 SHX928:SHX1000 SRT928:SRT1000 TBP928:TBP1000 TLL928:TLL1000 TVH928:TVH1000 UFD928:UFD1000 UOZ928:UOZ1000 UYV928:UYV1000 VIR928:VIR1000 VSN928:VSN1000 NAB928:NAB1000 WCJ928:WCJ1000 NJX928:NJX1000 WMF928:WMF1000 JU927:JV1000 TQ927:TR1000 ADM927:ADN1000 ANI927:ANJ1000 AXE927:AXF1000 BHA927:BHB1000 BQW927:BQX1000 CAS927:CAT1000 CKO927:CKP1000 CUK927:CUL1000 DEG927:DEH1000 DOC927:DOD1000 DXY927:DXZ1000 EHU927:EHV1000 ERQ927:ERR1000 FBM927:FBN1000 FLI927:FLJ1000 FVE927:FVF1000 GFA927:GFB1000 GOW927:GOX1000 GYS927:GYT1000 HIO927:HIP1000 HSK927:HSL1000 ICG927:ICH1000 IMC927:IMD1000 IVY927:IVZ1000 JFU927:JFV1000 JPQ927:JPR1000 JZM927:JZN1000 KJI927:KJJ1000 KTE927:KTF1000 LDA927:LDB1000 LMW927:LMX1000 LWS927:LWT1000 MGO927:MGP1000 MQK927:MQL1000 NAG927:NAH1000 NKC927:NKD1000 NTY927:NTZ1000 ODU927:ODV1000 ONQ927:ONR1000 OXM927:OXN1000 PHI927:PHJ1000 PRE927:PRF1000 QBA927:QBB1000 QKW927:QKX1000 QUS927:QUT1000 REO927:REP1000 ROK927:ROL1000 RYG927:RYH1000 SIC927:SID1000 SRY927:SRZ1000 TBU927:TBV1000 TLQ927:TLR1000 TVM927:TVN1000 UFI927:UFJ1000 UPE927:UPF1000 UZA927:UZB1000 U975:U977" xr:uid="{00000000-0002-0000-0200-000000000000}">
      <formula1>1</formula1>
    </dataValidation>
    <dataValidation type="whole" operator="greaterThanOrEqual" allowBlank="1" showInputMessage="1" showErrorMessage="1" sqref="JV819:JV826 TR819:TR826 ADN819:ADN826 ANJ819:ANJ826 AXF819:AXF826 BHB819:BHB826 BQX819:BQX826 CAT819:CAT826 CKP819:CKP826 CUL819:CUL826 DEH819:DEH826 DOD819:DOD826 DXZ819:DXZ826 EHV819:EHV826 ERR819:ERR826 FBN819:FBN826 FLJ819:FLJ826 FVF819:FVF826 GFB819:GFB826 GOX819:GOX826 GYT819:GYT826 HIP819:HIP826 HSL819:HSL826 ICH819:ICH826 IMD819:IMD826 IVZ819:IVZ826 JFV819:JFV826 JPR819:JPR826 JZN819:JZN826 KJJ819:KJJ826 KTF819:KTF826 LDB819:LDB826 LMX819:LMX826 LWT819:LWT826 MGP819:MGP826 MQL819:MQL826 NAH819:NAH826 NKD819:NKD826 NTZ819:NTZ826 ODV819:ODV826 ONR819:ONR826 OXN819:OXN826 PHJ819:PHJ826 PRF819:PRF826 QBB819:QBB826 QKX819:QKX826 QUT819:QUT826 REP819:REP826 ROL819:ROL826 RYH819:RYH826 SID819:SID826 SRZ819:SRZ826 TBV819:TBV826 TLR819:TLR826 TVN819:TVN826 UFJ819:UFJ826 UPF819:UPF826 UZB819:UZB826 VIX819:VIX826 VST819:VST826 WCP819:WCP826 WML819:WML826 WWH819:WWH826 U911 U938 U866 U857:U860 U862:U864 U934 U941 U897:U909 U875 U872:U873 U852:U854 U928:U931 U839:U842 JV833:JV841 TR833:TR841 ADN833:ADN841 ANJ833:ANJ841 AXF833:AXF841 BHB833:BHB841 BQX833:BQX841 CAT833:CAT841 CKP833:CKP841 CUL833:CUL841 DEH833:DEH841 DOD833:DOD841 DXZ833:DXZ841 EHV833:EHV841 ERR833:ERR841 FBN833:FBN841 FLJ833:FLJ841 FVF833:FVF841 GFB833:GFB841 GOX833:GOX841 GYT833:GYT841 HIP833:HIP841 HSL833:HSL841 ICH833:ICH841 IMD833:IMD841 IVZ833:IVZ841 JFV833:JFV841 JPR833:JPR841 JZN833:JZN841 KJJ833:KJJ841 KTF833:KTF841 LDB833:LDB841 LMX833:LMX841 LWT833:LWT841 MGP833:MGP841 MQL833:MQL841 NAH833:NAH841 NKD833:NKD841 NTZ833:NTZ841 ODV833:ODV841 ONR833:ONR841 OXN833:OXN841 PHJ833:PHJ841 PRF833:PRF841 QBB833:QBB841 QKX833:QKX841 QUT833:QUT841 REP833:REP841 ROL833:ROL841 RYH833:RYH841 SID833:SID841 SRZ833:SRZ841 TBV833:TBV841 TLR833:TLR841 TVN833:TVN841 UFJ833:UFJ841 UPF833:UPF841 UZB833:UZB841 VIX833:VIX841 VST833:VST841 WCP833:WCP841 WML833:WML841 WWH833:WWH841 WWH843:WWH849 WML843:WML849 WCP843:WCP849 VST843:VST849 VIX843:VIX849 UZB843:UZB849 UPF843:UPF849 UFJ843:UFJ849 TVN843:TVN849 TLR843:TLR849 TBV843:TBV849 SRZ843:SRZ849 SID843:SID849 RYH843:RYH849 ROL843:ROL849 REP843:REP849 QUT843:QUT849 QKX843:QKX849 QBB843:QBB849 PRF843:PRF849 PHJ843:PHJ849 OXN843:OXN849 ONR843:ONR849 ODV843:ODV849 NTZ843:NTZ849 NKD843:NKD849 NAH843:NAH849 MQL843:MQL849 MGP843:MGP849 LWT843:LWT849 LMX843:LMX849 LDB843:LDB849 KTF843:KTF849 KJJ843:KJJ849 JZN843:JZN849 JPR843:JPR849 JFV843:JFV849 IVZ843:IVZ849 IMD843:IMD849 ICH843:ICH849 HSL843:HSL849 HIP843:HIP849 GYT843:GYT849 GOX843:GOX849 GFB843:GFB849 FVF843:FVF849 FLJ843:FLJ849 FBN843:FBN849 ERR843:ERR849 EHV843:EHV849 DXZ843:DXZ849 DOD843:DOD849 DEH843:DEH849 CUL843:CUL849 CKP843:CKP849 CAT843:CAT849 BQX843:BQX849 BHB843:BHB849 AXF843:AXF849 ANJ843:ANJ849 ADN843:ADN849 TR843:TR849 JV843:JV849 U847:U850 DXZ862:DXZ873 EHV862:EHV873 ERR862:ERR873 FBN862:FBN873 FLJ862:FLJ873 FVF862:FVF873 GFB862:GFB873 GOX862:GOX873 GYT862:GYT873 HIP862:HIP873 HSL862:HSL873 ICH862:ICH873 IMD862:IMD873 IVZ862:IVZ873 JFV862:JFV873 JPR862:JPR873 JZN862:JZN873 KJJ862:KJJ873 KTF862:KTF873 LDB862:LDB873 LMX862:LMX873 LWT862:LWT873 MGP862:MGP873 MQL862:MQL873 NAH862:NAH873 NKD862:NKD873 NTZ862:NTZ873 ODV862:ODV873 ONR862:ONR873 OXN862:OXN873 PHJ862:PHJ873 PRF862:PRF873 QBB862:QBB873 QKX862:QKX873 QUT862:QUT873 REP862:REP873 ROL862:ROL873 RYH862:RYH873 SID862:SID873 SRZ862:SRZ873 TBV862:TBV873 TLR862:TLR873 TVN862:TVN873 UFJ862:UFJ873 UPF862:UPF873 UZB862:UZB873 VIX862:VIX873 VST862:VST873 WCP862:WCP873 WML862:WML873 WWH862:WWH873 JV862:JV873 TR862:TR873 ADN862:ADN873 ANJ862:ANJ873 AXF862:AXF873 BHB862:BHB873 DOD862:DOD873 BQX862:BQX873 CAT862:CAT873 CKP862:CKP873 CUL862:CUL873 DEH862:DEH873 U868:U870 U886:U890 WWH894:WWH902 WML894:WML902 WCP894:WCP902 VST894:VST902 VIX894:VIX902 UZB894:UZB902 UPF894:UPF902 UFJ894:UFJ902 TVN894:TVN902 TLR894:TLR902 TBV894:TBV902 SRZ894:SRZ902 SID894:SID902 RYH894:RYH902 ROL894:ROL902 REP894:REP902 QUT894:QUT902 QKX894:QKX902 QBB894:QBB902 PRF894:PRF902 PHJ894:PHJ902 OXN894:OXN902 ONR894:ONR902 ODV894:ODV902 NTZ894:NTZ902 NKD894:NKD902 NAH894:NAH902 MQL894:MQL902 MGP894:MGP902 LWT894:LWT902 LMX894:LMX902 LDB894:LDB902 KTF894:KTF902 KJJ894:KJJ902 JZN894:JZN902 JPR894:JPR902 JFV894:JFV902 IVZ894:IVZ902 IMD894:IMD902 ICH894:ICH902 HSL894:HSL902 HIP894:HIP902 GYT894:GYT902 GOX894:GOX902 GFB894:GFB902 FVF894:FVF902 FLJ894:FLJ902 FBN894:FBN902 ERR894:ERR902 EHV894:EHV902 DXZ894:DXZ902 DOD894:DOD902 DEH894:DEH902 CUL894:CUL902 CKP894:CKP902 CAT894:CAT902 BQX894:BQX902 BHB894:BHB902 AXF894:AXF902 ANJ894:ANJ902 ADN894:ADN902 TR894:TR902 JV894:JV902 KTF912:KTF917 LDB912:LDB917 LMX912:LMX917 LWT912:LWT917 MGP912:MGP917 MQL912:MQL917 NAH912:NAH917 NKD912:NKD917 NTZ912:NTZ917 ODV912:ODV917 ONR912:ONR917 OXN912:OXN917 PHJ912:PHJ917 PRF912:PRF917 QBB912:QBB917 QKX912:QKX917 QUT912:QUT917 REP912:REP917 ROL912:ROL917 RYH912:RYH917 SID912:SID917 SRZ912:SRZ917 TBV912:TBV917 TLR912:TLR917 TVN912:TVN917 UFJ912:UFJ917 UPF912:UPF917 UZB912:UZB917 VIX912:VIX917 VST912:VST917 WCP912:WCP917 WML912:WML917 WWH912:WWH917 JV912:JV917 ADN912:ADN917 ANJ912:ANJ917 AXF912:AXF917 BHB912:BHB917 TR912:TR917 BQX912:BQX917 CAT912:CAT917 CKP912:CKP917 CUL912:CUL917 DEH912:DEH917 DOD912:DOD917 DXZ912:DXZ917 EHV912:EHV917 ERR912:ERR917 FBN912:FBN917 FLJ912:FLJ917 FVF912:FVF917 GFB912:GFB917 GOX912:GOX917 GYT912:GYT917 HIP912:HIP917 HSL912:HSL917 ICH912:ICH917 IMD912:IMD917 IVZ912:IVZ917 JFV912:JFV917 JPR912:JPR917 JZN912:JZN917 KJJ912:KJJ917 U913:U919 WWH876:WWH891 WML876:WML891 WCP876:WCP891 VST876:VST891 VIX876:VIX891 UZB876:UZB891 UPF876:UPF891 UFJ876:UFJ891 TVN876:TVN891 TLR876:TLR891 TBV876:TBV891 SRZ876:SRZ891 SID876:SID891 RYH876:RYH891 ROL876:ROL891 REP876:REP891 QUT876:QUT891 QKX876:QKX891 QBB876:QBB891 PRF876:PRF891 PHJ876:PHJ891 OXN876:OXN891 ONR876:ONR891 ODV876:ODV891 NTZ876:NTZ891 NKD876:NKD891 NAH876:NAH891 MQL876:MQL891 MGP876:MGP891 LWT876:LWT891 LMX876:LMX891 LDB876:LDB891 KTF876:KTF891 KJJ876:KJJ891 JZN876:JZN891 JPR876:JPR891 JFV876:JFV891 IVZ876:IVZ891 IMD876:IMD891 ICH876:ICH891 HSL876:HSL891 HIP876:HIP891 GYT876:GYT891 GOX876:GOX891 GFB876:GFB891 FVF876:FVF891 FLJ876:FLJ891 FBN876:FBN891 ERR876:ERR891 EHV876:EHV891 DXZ876:DXZ891 DOD876:DOD891 DEH876:DEH891 CUL876:CUL891 CKP876:CKP891 CAT876:CAT891 BQX876:BQX891 BHB876:BHB891 AXF876:AXF891 ANJ876:ANJ891 ADN876:ADN891 TR876:TR891 JV876:JV891 U880:U884 VST921:VST926 VIX921:VIX926 UZB921:UZB926 UPF921:UPF926 UFJ921:UFJ926 TVN921:TVN926 TLR921:TLR926 TBV921:TBV926 SRZ921:SRZ926 SID921:SID926 RYH921:RYH926 ROL921:ROL926 REP921:REP926 QUT921:QUT926 QKX921:QKX926 QBB921:QBB926 PRF921:PRF926 PHJ921:PHJ926 OXN921:OXN926 ONR921:ONR926 ODV921:ODV926 NTZ921:NTZ926 NKD921:NKD926 NAH921:NAH926 MQL921:MQL926 MGP921:MGP926 LWT921:LWT926 LMX921:LMX926 LDB921:LDB926 KTF921:KTF926 KJJ921:KJJ926 JZN921:JZN926 JPR921:JPR926 JFV921:JFV926 IVZ921:IVZ926 IMD921:IMD926 ICH921:ICH926 HSL921:HSL926 HIP921:HIP926 GYT921:GYT926 GOX921:GOX926 GFB921:GFB926 FVF921:FVF926 FLJ921:FLJ926 FBN921:FBN926 ERR921:ERR926 EHV921:EHV926 DXZ921:DXZ926 DOD921:DOD926 DEH921:DEH926 CUL921:CUL926 CKP921:CKP926 CAT921:CAT926 BQX921:BQX926 BHB921:BHB926 AXF921:AXF926 ANJ921:ANJ926 WWH921:WWH926 ADN921:ADN926 TR921:TR926 JV921:JV926 WML921:WML926 WCP921:WCP926 JV851:JV857 TR851:TR857 ADN851:ADN857 ANJ851:ANJ857 AXF851:AXF857 BHB851:BHB857 BQX851:BQX857 CAT851:CAT857 CKP851:CKP857 CUL851:CUL857 DEH851:DEH857 DOD851:DOD857 DXZ851:DXZ857 EHV851:EHV857 ERR851:ERR857 FBN851:FBN857 FLJ851:FLJ857 FVF851:FVF857 GFB851:GFB857 GOX851:GOX857 GYT851:GYT857 HIP851:HIP857 HSL851:HSL857 ICH851:ICH857 IMD851:IMD857 IVZ851:IVZ857 JFV851:JFV857 JPR851:JPR857 JZN851:JZN857 KJJ851:KJJ857 KTF851:KTF857 LDB851:LDB857 LMX851:LMX857 LWT851:LWT857 MGP851:MGP857 MQL851:MQL857 NAH851:NAH857 NKD851:NKD857 NTZ851:NTZ857 ODV851:ODV857 ONR851:ONR857 OXN851:OXN857 PHJ851:PHJ857 PRF851:PRF857 QBB851:QBB857 QKX851:QKX857 QUT851:QUT857 REP851:REP857 ROL851:ROL857 RYH851:RYH857 SID851:SID857 SRZ851:SRZ857 TBV851:TBV857 TLR851:TLR857 TVN851:TVN857 UFJ851:UFJ857 UPF851:UPF857 UZB851:UZB857 VIX851:VIX857 VST851:VST857 WCP851:WCP857 WML851:WML857 WWH851:WWH857" xr:uid="{00000000-0002-0000-0200-000001000000}">
      <formula1>0</formula1>
    </dataValidation>
    <dataValidation operator="greaterThanOrEqual" allowBlank="1" showInputMessage="1" showErrorMessage="1" sqref="U838 U940 U865 S922 U861 U891:U892 U910 U935:U936 U962:U967 U981:U984 U867 U974 U927 U1000" xr:uid="{F3797C4B-47B0-473D-9CF6-2AC006EBEE29}"/>
    <dataValidation allowBlank="1" showInputMessage="1" showErrorMessage="1" prompt="No modificar, contiene fórmula." sqref="P2:P1000" xr:uid="{96EA289E-2344-4A2B-9711-650A1AC7E647}"/>
  </dataValidations>
  <pageMargins left="0.31496062992125984" right="0.70866141732283472" top="1.1811023622047245" bottom="0.55118110236220474" header="0.31496062992125984" footer="0"/>
  <pageSetup scale="31" fitToHeight="0" orientation="landscape" r:id="rId1"/>
  <headerFooter>
    <oddHeader>&amp;C&amp;"Arial,Negrita"INFORME PRESENTADO A LA CONTRALORÍA GENERAL DE LA REPÚBLICA
SEGUIMIENTO O SUSCRIPCIÓN DE PLAN DE MEJORAMIENTO
FORMULARIO N° 14.1</oddHeader>
    <oddFooter>&amp;L&amp;"Arial,Negrita"Elaboró:&amp;"Arial,Normal" Oficina de Control Interno.</oddFooter>
  </headerFooter>
  <ignoredErrors>
    <ignoredError sqref="G231" twoDigitTextYear="1"/>
  </ignoredError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SIGLAS DEPENDENCIAS</vt:lpstr>
      <vt:lpstr>PLAN DE MEJORAMIENTO CGR-INVIAS</vt:lpstr>
      <vt:lpstr>'PLAN DE MEJORAMIENTO CGR-INVIAS'!Área_de_impresión</vt:lpstr>
      <vt:lpstr>'SIGLAS DEPENDENCIAS'!Área_de_impresión</vt:lpstr>
    </vt:vector>
  </TitlesOfParts>
  <Company>OFICINA DE PLANEACION-CGR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Mejoramiento CGR - INVIAS vigente.</dc:title>
  <dc:creator>Oficina de Control Interno;William Alfonso Artunduaga Bonilla</dc:creator>
  <cp:keywords>Reservado por la Oficina de Control Interno.;William Alfonso Artunduaga Bonilla</cp:keywords>
  <cp:lastModifiedBy>William Alfonso Artunduaga Bonilla</cp:lastModifiedBy>
  <cp:lastPrinted>2024-12-10T21:45:58Z</cp:lastPrinted>
  <dcterms:created xsi:type="dcterms:W3CDTF">2003-11-14T08:59:56Z</dcterms:created>
  <dcterms:modified xsi:type="dcterms:W3CDTF">2025-02-07T13:50:53Z</dcterms:modified>
</cp:coreProperties>
</file>